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drawings/drawing13.xml" ContentType="application/vnd.openxmlformats-officedocument.drawingml.chartshapes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drawings/drawing14.xml" ContentType="application/vnd.openxmlformats-officedocument.drawing+xml"/>
  <Override PartName="/xl/comments3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Default Extension="vml" ContentType="application/vnd.openxmlformats-officedocument.vmlDrawing"/>
  <Override PartName="/xl/comments1.xml" ContentType="application/vnd.openxmlformats-officedocument.spreadsheetml.comments+xml"/>
  <Override PartName="/xl/charts/chart35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18795" windowHeight="7935" tabRatio="963"/>
  </bookViews>
  <sheets>
    <sheet name="Intro" sheetId="19" r:id="rId1"/>
    <sheet name="Notes" sheetId="20" r:id="rId2"/>
    <sheet name="KZN" sheetId="9" r:id="rId3"/>
    <sheet name="Durban" sheetId="5" r:id="rId4"/>
    <sheet name="PMB" sheetId="4" r:id="rId5"/>
    <sheet name="RBay" sheetId="6" r:id="rId6"/>
    <sheet name="NewCastle" sheetId="7" r:id="rId7"/>
    <sheet name="Port Shepstone" sheetId="8" r:id="rId8"/>
    <sheet name="Ilembe" sheetId="21" r:id="rId9"/>
    <sheet name="Comparitive Analysis" sheetId="1" r:id="rId10"/>
    <sheet name="Sector Analysis" sheetId="2" r:id="rId11"/>
    <sheet name="Shift Share Analysis" sheetId="3" r:id="rId12"/>
    <sheet name="Indicators" sheetId="10" r:id="rId13"/>
    <sheet name="Risk KZN" sheetId="12" r:id="rId14"/>
    <sheet name="Risk Durban" sheetId="13" r:id="rId15"/>
    <sheet name="Risk PMB" sheetId="14" r:id="rId16"/>
    <sheet name="Risk RBay" sheetId="15" r:id="rId17"/>
    <sheet name="Risk Newcastle" sheetId="16" r:id="rId18"/>
    <sheet name="Risk Port Shepstone" sheetId="17" r:id="rId19"/>
    <sheet name="Risk Ilembe" sheetId="23" r:id="rId20"/>
    <sheet name="Risk Analysis" sheetId="11" r:id="rId21"/>
    <sheet name="Risk vs GDP" sheetId="18" r:id="rId22"/>
  </sheets>
  <externalReferences>
    <externalReference r:id="rId23"/>
    <externalReference r:id="rId24"/>
    <externalReference r:id="rId25"/>
    <externalReference r:id="rId26"/>
    <externalReference r:id="rId27"/>
  </externalReferences>
  <calcPr calcId="125725"/>
</workbook>
</file>

<file path=xl/calcChain.xml><?xml version="1.0" encoding="utf-8"?>
<calcChain xmlns="http://schemas.openxmlformats.org/spreadsheetml/2006/main">
  <c r="N5" i="19"/>
  <c r="O5"/>
  <c r="P5"/>
  <c r="Q5"/>
  <c r="R5"/>
  <c r="S5"/>
  <c r="N6"/>
  <c r="O6"/>
  <c r="P6"/>
  <c r="Q6"/>
  <c r="R6"/>
  <c r="S6"/>
  <c r="N7"/>
  <c r="O7"/>
  <c r="P7"/>
  <c r="Q7"/>
  <c r="R7"/>
  <c r="S7"/>
  <c r="N8"/>
  <c r="O8"/>
  <c r="P8"/>
  <c r="Q8"/>
  <c r="R8"/>
  <c r="S8"/>
  <c r="N9"/>
  <c r="O9"/>
  <c r="P9"/>
  <c r="Q9"/>
  <c r="R9"/>
  <c r="S9"/>
  <c r="N10"/>
  <c r="O10"/>
  <c r="P10"/>
  <c r="Q10"/>
  <c r="R10"/>
  <c r="S10"/>
  <c r="N11"/>
  <c r="O11"/>
  <c r="P11"/>
  <c r="Q11"/>
  <c r="R11"/>
  <c r="S11"/>
  <c r="N12"/>
  <c r="O12"/>
  <c r="P12"/>
  <c r="Q12"/>
  <c r="R12"/>
  <c r="S12"/>
  <c r="N13"/>
  <c r="O13"/>
  <c r="P13"/>
  <c r="Q13"/>
  <c r="R13"/>
  <c r="S13"/>
  <c r="N14"/>
  <c r="O14"/>
  <c r="P14"/>
  <c r="Q14"/>
  <c r="R14"/>
  <c r="S14"/>
  <c r="N15"/>
  <c r="O15"/>
  <c r="P15"/>
  <c r="Q15"/>
  <c r="R15"/>
  <c r="S15"/>
  <c r="N16"/>
  <c r="O16"/>
  <c r="P16"/>
  <c r="Q16"/>
  <c r="R16"/>
  <c r="S16"/>
  <c r="N17"/>
  <c r="O17"/>
  <c r="P17"/>
  <c r="Q17"/>
  <c r="R17"/>
  <c r="S17"/>
  <c r="N18"/>
  <c r="O18"/>
  <c r="P18"/>
  <c r="Q18"/>
  <c r="R18"/>
  <c r="S18"/>
  <c r="N19"/>
  <c r="O19"/>
  <c r="P19"/>
  <c r="Q19"/>
  <c r="R19"/>
  <c r="S19"/>
  <c r="M6"/>
  <c r="M7"/>
  <c r="M8"/>
  <c r="M9"/>
  <c r="M10"/>
  <c r="M11"/>
  <c r="M12"/>
  <c r="M13"/>
  <c r="M14"/>
  <c r="M15"/>
  <c r="M16"/>
  <c r="M17"/>
  <c r="M18"/>
  <c r="M19"/>
  <c r="M5"/>
  <c r="L19"/>
  <c r="L17"/>
  <c r="L18"/>
  <c r="B152" i="11"/>
  <c r="I157" s="1"/>
  <c r="C152"/>
  <c r="J158" s="1"/>
  <c r="D152"/>
  <c r="E152"/>
  <c r="F152"/>
  <c r="M157" s="1"/>
  <c r="G152"/>
  <c r="N158" s="1"/>
  <c r="H152"/>
  <c r="B153"/>
  <c r="C153"/>
  <c r="J160" s="1"/>
  <c r="D153"/>
  <c r="K159" s="1"/>
  <c r="E153"/>
  <c r="F153"/>
  <c r="G153"/>
  <c r="N160" s="1"/>
  <c r="H153"/>
  <c r="O159" s="1"/>
  <c r="B154"/>
  <c r="C154"/>
  <c r="D154"/>
  <c r="K157" s="1"/>
  <c r="E154"/>
  <c r="L160" s="1"/>
  <c r="F154"/>
  <c r="G154"/>
  <c r="H154"/>
  <c r="O157" s="1"/>
  <c r="B155"/>
  <c r="I165" s="1"/>
  <c r="C155"/>
  <c r="D155"/>
  <c r="E155"/>
  <c r="L162" s="1"/>
  <c r="F155"/>
  <c r="M165" s="1"/>
  <c r="G155"/>
  <c r="H155"/>
  <c r="B156"/>
  <c r="C156"/>
  <c r="D156"/>
  <c r="E156"/>
  <c r="F156"/>
  <c r="G156"/>
  <c r="H156"/>
  <c r="B157"/>
  <c r="C157"/>
  <c r="D157"/>
  <c r="E157"/>
  <c r="F157"/>
  <c r="G157"/>
  <c r="H157"/>
  <c r="B158"/>
  <c r="C158"/>
  <c r="D158"/>
  <c r="E158"/>
  <c r="F158"/>
  <c r="G158"/>
  <c r="H158"/>
  <c r="B159"/>
  <c r="C159"/>
  <c r="D159"/>
  <c r="E159"/>
  <c r="F159"/>
  <c r="G159"/>
  <c r="H159"/>
  <c r="B160"/>
  <c r="C160"/>
  <c r="D160"/>
  <c r="E160"/>
  <c r="F160"/>
  <c r="G160"/>
  <c r="H160"/>
  <c r="B161"/>
  <c r="C161"/>
  <c r="D161"/>
  <c r="E161"/>
  <c r="F161"/>
  <c r="G161"/>
  <c r="H161"/>
  <c r="B162"/>
  <c r="C162"/>
  <c r="D162"/>
  <c r="E162"/>
  <c r="F162"/>
  <c r="G162"/>
  <c r="H162"/>
  <c r="B163"/>
  <c r="C163"/>
  <c r="D163"/>
  <c r="E163"/>
  <c r="F163"/>
  <c r="G163"/>
  <c r="H163"/>
  <c r="B164"/>
  <c r="C164"/>
  <c r="D164"/>
  <c r="E164"/>
  <c r="F164"/>
  <c r="G164"/>
  <c r="H164"/>
  <c r="B165"/>
  <c r="C165"/>
  <c r="D165"/>
  <c r="E165"/>
  <c r="F165"/>
  <c r="G165"/>
  <c r="H165"/>
  <c r="J157"/>
  <c r="N157"/>
  <c r="K158"/>
  <c r="O158"/>
  <c r="L159"/>
  <c r="I160"/>
  <c r="M160"/>
  <c r="J161"/>
  <c r="N161"/>
  <c r="K162"/>
  <c r="O162"/>
  <c r="L163"/>
  <c r="I164"/>
  <c r="M164"/>
  <c r="J165"/>
  <c r="N165"/>
  <c r="I177" i="10"/>
  <c r="I165" i="23" s="1"/>
  <c r="A161" i="11"/>
  <c r="A162"/>
  <c r="A163"/>
  <c r="A164"/>
  <c r="A165"/>
  <c r="S165" i="23"/>
  <c r="R165"/>
  <c r="Q165"/>
  <c r="P165"/>
  <c r="O165"/>
  <c r="N165"/>
  <c r="M165"/>
  <c r="L165"/>
  <c r="K165"/>
  <c r="H165"/>
  <c r="G165"/>
  <c r="F165"/>
  <c r="E165"/>
  <c r="D165"/>
  <c r="C165"/>
  <c r="B165"/>
  <c r="A165"/>
  <c r="S164"/>
  <c r="R164"/>
  <c r="Q164"/>
  <c r="P164"/>
  <c r="O164"/>
  <c r="N164"/>
  <c r="M164"/>
  <c r="L164"/>
  <c r="K164"/>
  <c r="I164"/>
  <c r="H164"/>
  <c r="G164"/>
  <c r="F164"/>
  <c r="E164"/>
  <c r="D164"/>
  <c r="C164"/>
  <c r="B164"/>
  <c r="A164"/>
  <c r="S163"/>
  <c r="R163"/>
  <c r="Q163"/>
  <c r="P163"/>
  <c r="O163"/>
  <c r="N163"/>
  <c r="M163"/>
  <c r="L163"/>
  <c r="K163"/>
  <c r="I163"/>
  <c r="H163"/>
  <c r="G163"/>
  <c r="F163"/>
  <c r="E163"/>
  <c r="D163"/>
  <c r="C163"/>
  <c r="B163"/>
  <c r="A163"/>
  <c r="S162"/>
  <c r="R162"/>
  <c r="Q162"/>
  <c r="P162"/>
  <c r="O162"/>
  <c r="N162"/>
  <c r="M162"/>
  <c r="L162"/>
  <c r="K162"/>
  <c r="I162"/>
  <c r="H162"/>
  <c r="G162"/>
  <c r="F162"/>
  <c r="E162"/>
  <c r="D162"/>
  <c r="C162"/>
  <c r="B162"/>
  <c r="A162"/>
  <c r="S165" i="17"/>
  <c r="R165"/>
  <c r="Q165"/>
  <c r="P165"/>
  <c r="O165"/>
  <c r="N165"/>
  <c r="M165"/>
  <c r="L165"/>
  <c r="K165"/>
  <c r="H165"/>
  <c r="G165"/>
  <c r="F165"/>
  <c r="E165"/>
  <c r="D165"/>
  <c r="C165"/>
  <c r="B165"/>
  <c r="A165"/>
  <c r="S164"/>
  <c r="R164"/>
  <c r="Q164"/>
  <c r="P164"/>
  <c r="O164"/>
  <c r="N164"/>
  <c r="M164"/>
  <c r="L164"/>
  <c r="K164"/>
  <c r="I164"/>
  <c r="H164"/>
  <c r="G164"/>
  <c r="F164"/>
  <c r="E164"/>
  <c r="D164"/>
  <c r="C164"/>
  <c r="B164"/>
  <c r="A164"/>
  <c r="S163"/>
  <c r="R163"/>
  <c r="Q163"/>
  <c r="P163"/>
  <c r="O163"/>
  <c r="N163"/>
  <c r="M163"/>
  <c r="L163"/>
  <c r="K163"/>
  <c r="I163"/>
  <c r="H163"/>
  <c r="G163"/>
  <c r="F163"/>
  <c r="E163"/>
  <c r="D163"/>
  <c r="C163"/>
  <c r="B163"/>
  <c r="A163"/>
  <c r="S162"/>
  <c r="R162"/>
  <c r="Q162"/>
  <c r="P162"/>
  <c r="O162"/>
  <c r="N162"/>
  <c r="M162"/>
  <c r="L162"/>
  <c r="K162"/>
  <c r="I162"/>
  <c r="H162"/>
  <c r="G162"/>
  <c r="F162"/>
  <c r="E162"/>
  <c r="D162"/>
  <c r="C162"/>
  <c r="B162"/>
  <c r="A162"/>
  <c r="S165" i="16"/>
  <c r="R165"/>
  <c r="Q165"/>
  <c r="P165"/>
  <c r="O165"/>
  <c r="N165"/>
  <c r="M165"/>
  <c r="L165"/>
  <c r="K165"/>
  <c r="H165"/>
  <c r="G165"/>
  <c r="F165"/>
  <c r="E165"/>
  <c r="D165"/>
  <c r="C165"/>
  <c r="B165"/>
  <c r="A165"/>
  <c r="S164"/>
  <c r="R164"/>
  <c r="Q164"/>
  <c r="P164"/>
  <c r="O164"/>
  <c r="N164"/>
  <c r="M164"/>
  <c r="L164"/>
  <c r="K164"/>
  <c r="I164"/>
  <c r="H164"/>
  <c r="G164"/>
  <c r="F164"/>
  <c r="E164"/>
  <c r="D164"/>
  <c r="C164"/>
  <c r="B164"/>
  <c r="A164"/>
  <c r="S163"/>
  <c r="AC163" s="1"/>
  <c r="R163"/>
  <c r="Q163"/>
  <c r="P163"/>
  <c r="O163"/>
  <c r="Y163" s="1"/>
  <c r="N163"/>
  <c r="M163"/>
  <c r="L163"/>
  <c r="K163"/>
  <c r="U163" s="1"/>
  <c r="I163"/>
  <c r="H163"/>
  <c r="G163"/>
  <c r="F163"/>
  <c r="E163"/>
  <c r="D163"/>
  <c r="C163"/>
  <c r="B163"/>
  <c r="A163"/>
  <c r="S162"/>
  <c r="R162"/>
  <c r="Q162"/>
  <c r="P162"/>
  <c r="O162"/>
  <c r="N162"/>
  <c r="M162"/>
  <c r="L162"/>
  <c r="K162"/>
  <c r="I162"/>
  <c r="H162"/>
  <c r="G162"/>
  <c r="F162"/>
  <c r="E162"/>
  <c r="D162"/>
  <c r="C162"/>
  <c r="B162"/>
  <c r="A162"/>
  <c r="S165" i="15"/>
  <c r="R165"/>
  <c r="Q165"/>
  <c r="P165"/>
  <c r="O165"/>
  <c r="N165"/>
  <c r="M165"/>
  <c r="L165"/>
  <c r="K165"/>
  <c r="H165"/>
  <c r="G165"/>
  <c r="F165"/>
  <c r="E165"/>
  <c r="D165"/>
  <c r="C165"/>
  <c r="B165"/>
  <c r="A165"/>
  <c r="S164"/>
  <c r="R164"/>
  <c r="Q164"/>
  <c r="P164"/>
  <c r="O164"/>
  <c r="N164"/>
  <c r="M164"/>
  <c r="L164"/>
  <c r="K164"/>
  <c r="I164"/>
  <c r="H164"/>
  <c r="G164"/>
  <c r="F164"/>
  <c r="E164"/>
  <c r="D164"/>
  <c r="C164"/>
  <c r="B164"/>
  <c r="A164"/>
  <c r="S163"/>
  <c r="AC163" s="1"/>
  <c r="R163"/>
  <c r="Q163"/>
  <c r="P163"/>
  <c r="O163"/>
  <c r="Y163" s="1"/>
  <c r="N163"/>
  <c r="M163"/>
  <c r="L163"/>
  <c r="K163"/>
  <c r="U163" s="1"/>
  <c r="I163"/>
  <c r="H163"/>
  <c r="G163"/>
  <c r="F163"/>
  <c r="E163"/>
  <c r="D163"/>
  <c r="C163"/>
  <c r="B163"/>
  <c r="A163"/>
  <c r="S162"/>
  <c r="R162"/>
  <c r="Q162"/>
  <c r="P162"/>
  <c r="O162"/>
  <c r="N162"/>
  <c r="M162"/>
  <c r="L162"/>
  <c r="K162"/>
  <c r="I162"/>
  <c r="H162"/>
  <c r="G162"/>
  <c r="F162"/>
  <c r="E162"/>
  <c r="D162"/>
  <c r="C162"/>
  <c r="B162"/>
  <c r="A162"/>
  <c r="A163" i="14"/>
  <c r="B163"/>
  <c r="C163"/>
  <c r="D163"/>
  <c r="E163"/>
  <c r="F163"/>
  <c r="G163"/>
  <c r="H163"/>
  <c r="I163"/>
  <c r="K163"/>
  <c r="L163"/>
  <c r="M163"/>
  <c r="N163"/>
  <c r="X163" s="1"/>
  <c r="O163"/>
  <c r="P163"/>
  <c r="Q163"/>
  <c r="R163"/>
  <c r="AB163" s="1"/>
  <c r="S163"/>
  <c r="A164"/>
  <c r="B164"/>
  <c r="C164"/>
  <c r="D164"/>
  <c r="E164"/>
  <c r="F164"/>
  <c r="G164"/>
  <c r="H164"/>
  <c r="I164"/>
  <c r="K164"/>
  <c r="L164"/>
  <c r="M164"/>
  <c r="N164"/>
  <c r="X164" s="1"/>
  <c r="O164"/>
  <c r="P164"/>
  <c r="Q164"/>
  <c r="R164"/>
  <c r="AB164" s="1"/>
  <c r="S164"/>
  <c r="A165"/>
  <c r="B165"/>
  <c r="C165"/>
  <c r="D165"/>
  <c r="E165"/>
  <c r="F165"/>
  <c r="G165"/>
  <c r="H165"/>
  <c r="K165"/>
  <c r="L165"/>
  <c r="M165"/>
  <c r="N165"/>
  <c r="O165"/>
  <c r="P165"/>
  <c r="Q165"/>
  <c r="R165"/>
  <c r="S165"/>
  <c r="A162" i="13"/>
  <c r="B162"/>
  <c r="C162"/>
  <c r="D162"/>
  <c r="E162"/>
  <c r="F162"/>
  <c r="G162"/>
  <c r="H162"/>
  <c r="I162"/>
  <c r="K162"/>
  <c r="L162"/>
  <c r="M162"/>
  <c r="N162"/>
  <c r="O162"/>
  <c r="P162"/>
  <c r="Q162"/>
  <c r="R162"/>
  <c r="S162"/>
  <c r="A163"/>
  <c r="B163"/>
  <c r="C163"/>
  <c r="D163"/>
  <c r="E163"/>
  <c r="F163"/>
  <c r="G163"/>
  <c r="H163"/>
  <c r="I163"/>
  <c r="K163"/>
  <c r="L163"/>
  <c r="M163"/>
  <c r="N163"/>
  <c r="O163"/>
  <c r="P163"/>
  <c r="Q163"/>
  <c r="R163"/>
  <c r="S163"/>
  <c r="A164"/>
  <c r="B164"/>
  <c r="C164"/>
  <c r="D164"/>
  <c r="E164"/>
  <c r="F164"/>
  <c r="G164"/>
  <c r="H164"/>
  <c r="I164"/>
  <c r="K164"/>
  <c r="L164"/>
  <c r="M164"/>
  <c r="N164"/>
  <c r="O164"/>
  <c r="P164"/>
  <c r="Q164"/>
  <c r="R164"/>
  <c r="S164"/>
  <c r="A165"/>
  <c r="B165"/>
  <c r="C165"/>
  <c r="D165"/>
  <c r="E165"/>
  <c r="F165"/>
  <c r="G165"/>
  <c r="H165"/>
  <c r="K165"/>
  <c r="L165"/>
  <c r="M165"/>
  <c r="N165"/>
  <c r="O165"/>
  <c r="P165"/>
  <c r="Q165"/>
  <c r="R165"/>
  <c r="S165"/>
  <c r="A163" i="12"/>
  <c r="B163"/>
  <c r="C163"/>
  <c r="D163"/>
  <c r="E163"/>
  <c r="F163"/>
  <c r="G163"/>
  <c r="H163"/>
  <c r="I163"/>
  <c r="K163"/>
  <c r="L163"/>
  <c r="M163"/>
  <c r="N163"/>
  <c r="X163" s="1"/>
  <c r="O163"/>
  <c r="P163"/>
  <c r="Q163"/>
  <c r="R163"/>
  <c r="AB163" s="1"/>
  <c r="S163"/>
  <c r="A164"/>
  <c r="B164"/>
  <c r="C164"/>
  <c r="D164"/>
  <c r="E164"/>
  <c r="V164" s="1"/>
  <c r="F164"/>
  <c r="G164"/>
  <c r="H164"/>
  <c r="I164"/>
  <c r="K164"/>
  <c r="L164"/>
  <c r="M164"/>
  <c r="N164"/>
  <c r="X164" s="1"/>
  <c r="O164"/>
  <c r="P164"/>
  <c r="Q164"/>
  <c r="R164"/>
  <c r="AB164" s="1"/>
  <c r="S164"/>
  <c r="A165"/>
  <c r="B165"/>
  <c r="C165"/>
  <c r="D165"/>
  <c r="E165"/>
  <c r="F165"/>
  <c r="G165"/>
  <c r="H165"/>
  <c r="K165"/>
  <c r="L165"/>
  <c r="M165"/>
  <c r="N165"/>
  <c r="O165"/>
  <c r="P165"/>
  <c r="Q165"/>
  <c r="R165"/>
  <c r="S165"/>
  <c r="H177" i="10"/>
  <c r="O165" i="11" l="1"/>
  <c r="K165"/>
  <c r="J164"/>
  <c r="I163"/>
  <c r="O161"/>
  <c r="K161"/>
  <c r="L158"/>
  <c r="L165"/>
  <c r="O164"/>
  <c r="K164"/>
  <c r="N163"/>
  <c r="J163"/>
  <c r="M162"/>
  <c r="I162"/>
  <c r="L161"/>
  <c r="O160"/>
  <c r="K160"/>
  <c r="N159"/>
  <c r="J159"/>
  <c r="M158"/>
  <c r="I158"/>
  <c r="L157"/>
  <c r="I156"/>
  <c r="N164"/>
  <c r="M163"/>
  <c r="M159"/>
  <c r="I159"/>
  <c r="L164"/>
  <c r="O163"/>
  <c r="K163"/>
  <c r="N162"/>
  <c r="J162"/>
  <c r="M161"/>
  <c r="I161"/>
  <c r="AA163" i="14"/>
  <c r="AA164"/>
  <c r="AB163" i="13"/>
  <c r="AB164"/>
  <c r="AB162"/>
  <c r="AA164" i="12"/>
  <c r="AA163"/>
  <c r="I165" i="13"/>
  <c r="AB165" s="1"/>
  <c r="AB165" i="14"/>
  <c r="X165"/>
  <c r="I165"/>
  <c r="AA165" s="1"/>
  <c r="U165" i="15"/>
  <c r="Y165"/>
  <c r="AC165"/>
  <c r="X165" i="12"/>
  <c r="I165"/>
  <c r="AA165" s="1"/>
  <c r="I165" i="15"/>
  <c r="I165" i="16"/>
  <c r="AA165" s="1"/>
  <c r="I165" i="17"/>
  <c r="AB165" s="1"/>
  <c r="W162" i="15"/>
  <c r="Z164"/>
  <c r="W164"/>
  <c r="AA164"/>
  <c r="V162" i="16"/>
  <c r="W162"/>
  <c r="AA162"/>
  <c r="V164"/>
  <c r="W164"/>
  <c r="AA164"/>
  <c r="AC165"/>
  <c r="Z162" i="17"/>
  <c r="W162"/>
  <c r="AA162"/>
  <c r="V164"/>
  <c r="W164"/>
  <c r="AA164"/>
  <c r="Z162" i="23"/>
  <c r="W162"/>
  <c r="AA162"/>
  <c r="Z164"/>
  <c r="W164"/>
  <c r="AA164"/>
  <c r="V162" i="15"/>
  <c r="AA162"/>
  <c r="X163"/>
  <c r="X165" i="16"/>
  <c r="AC162" i="17"/>
  <c r="X163"/>
  <c r="Y164"/>
  <c r="X165"/>
  <c r="AC162" i="23"/>
  <c r="AC164"/>
  <c r="V165" i="12"/>
  <c r="V163"/>
  <c r="AC164" i="13"/>
  <c r="U164"/>
  <c r="Y163"/>
  <c r="AC162"/>
  <c r="U162"/>
  <c r="Y165" i="14"/>
  <c r="AC164"/>
  <c r="AC163"/>
  <c r="Y163"/>
  <c r="AB165" i="15"/>
  <c r="AB163" i="16"/>
  <c r="AB165" i="23"/>
  <c r="W164" i="12"/>
  <c r="W163"/>
  <c r="V165" i="13"/>
  <c r="X164"/>
  <c r="Z164"/>
  <c r="V164"/>
  <c r="X163"/>
  <c r="Z163"/>
  <c r="V163"/>
  <c r="X162"/>
  <c r="Z162"/>
  <c r="V162"/>
  <c r="W165" i="14"/>
  <c r="Z165"/>
  <c r="V165"/>
  <c r="W164"/>
  <c r="Z164"/>
  <c r="V164"/>
  <c r="W163"/>
  <c r="Z163"/>
  <c r="V163"/>
  <c r="U162" i="15"/>
  <c r="Y162"/>
  <c r="AC162"/>
  <c r="V163"/>
  <c r="W163"/>
  <c r="AA163"/>
  <c r="U164"/>
  <c r="Y164"/>
  <c r="AC164"/>
  <c r="V165"/>
  <c r="W165"/>
  <c r="AA165"/>
  <c r="U162" i="16"/>
  <c r="Y162"/>
  <c r="AC162"/>
  <c r="V163"/>
  <c r="W163"/>
  <c r="AA163"/>
  <c r="U164"/>
  <c r="Y164"/>
  <c r="AC164"/>
  <c r="Z165"/>
  <c r="Z163" i="17"/>
  <c r="W163"/>
  <c r="AA163"/>
  <c r="AA165"/>
  <c r="V163" i="23"/>
  <c r="W163"/>
  <c r="AA163"/>
  <c r="Z165"/>
  <c r="W165"/>
  <c r="AA165"/>
  <c r="U165" i="13"/>
  <c r="Y164"/>
  <c r="AC163"/>
  <c r="U163"/>
  <c r="Y162"/>
  <c r="AC165" i="14"/>
  <c r="U165"/>
  <c r="Y164"/>
  <c r="U164"/>
  <c r="U163"/>
  <c r="AB163" i="15"/>
  <c r="X165"/>
  <c r="X163" i="16"/>
  <c r="AB163" i="17"/>
  <c r="X163" i="23"/>
  <c r="AB163"/>
  <c r="X165"/>
  <c r="AA164" i="13"/>
  <c r="W164"/>
  <c r="AA163"/>
  <c r="W163"/>
  <c r="AA162"/>
  <c r="W162"/>
  <c r="X162" i="15"/>
  <c r="AB162"/>
  <c r="X164"/>
  <c r="AB164"/>
  <c r="X162" i="16"/>
  <c r="AB162"/>
  <c r="X164"/>
  <c r="AB164"/>
  <c r="X162" i="17"/>
  <c r="AB162"/>
  <c r="Y163"/>
  <c r="X164"/>
  <c r="AB164"/>
  <c r="X162" i="23"/>
  <c r="AB162"/>
  <c r="AC163"/>
  <c r="X164"/>
  <c r="AB164"/>
  <c r="AC165"/>
  <c r="V162"/>
  <c r="Z163"/>
  <c r="V164"/>
  <c r="V165"/>
  <c r="U162"/>
  <c r="Y162"/>
  <c r="U163"/>
  <c r="Y163"/>
  <c r="U164"/>
  <c r="Y164"/>
  <c r="U165"/>
  <c r="Y165"/>
  <c r="V162" i="17"/>
  <c r="Z164"/>
  <c r="Y162"/>
  <c r="U163"/>
  <c r="AC163"/>
  <c r="AC164"/>
  <c r="AC165"/>
  <c r="V163"/>
  <c r="U162"/>
  <c r="U164"/>
  <c r="U165"/>
  <c r="Z162" i="16"/>
  <c r="Z163"/>
  <c r="Z164"/>
  <c r="V165"/>
  <c r="Z162" i="15"/>
  <c r="Z163"/>
  <c r="V164"/>
  <c r="Z165"/>
  <c r="W165" i="12"/>
  <c r="AC165"/>
  <c r="Y165"/>
  <c r="U165"/>
  <c r="AC164"/>
  <c r="Y164"/>
  <c r="U164"/>
  <c r="AC163"/>
  <c r="Y163"/>
  <c r="U163"/>
  <c r="Z165"/>
  <c r="Z164"/>
  <c r="Z163"/>
  <c r="B179" i="10"/>
  <c r="K175"/>
  <c r="H1" i="11"/>
  <c r="O13" s="1"/>
  <c r="A3" i="23"/>
  <c r="B3"/>
  <c r="C3"/>
  <c r="D3"/>
  <c r="E3"/>
  <c r="F3"/>
  <c r="G3"/>
  <c r="H3"/>
  <c r="I3"/>
  <c r="A4"/>
  <c r="B4"/>
  <c r="C4"/>
  <c r="D4"/>
  <c r="E4"/>
  <c r="F4"/>
  <c r="G4"/>
  <c r="H4"/>
  <c r="I4"/>
  <c r="A5"/>
  <c r="B5"/>
  <c r="C5"/>
  <c r="D5"/>
  <c r="E5"/>
  <c r="F5"/>
  <c r="G5"/>
  <c r="H5"/>
  <c r="I5"/>
  <c r="A6"/>
  <c r="B6"/>
  <c r="C6"/>
  <c r="D6"/>
  <c r="E6"/>
  <c r="F6"/>
  <c r="G6"/>
  <c r="H6"/>
  <c r="I6"/>
  <c r="A7"/>
  <c r="B7"/>
  <c r="C7"/>
  <c r="D7"/>
  <c r="E7"/>
  <c r="F7"/>
  <c r="G7"/>
  <c r="H7"/>
  <c r="I7"/>
  <c r="A8"/>
  <c r="B8"/>
  <c r="C8"/>
  <c r="D8"/>
  <c r="E8"/>
  <c r="F8"/>
  <c r="G8"/>
  <c r="H8"/>
  <c r="I8"/>
  <c r="A9"/>
  <c r="B9"/>
  <c r="C9"/>
  <c r="D9"/>
  <c r="E9"/>
  <c r="F9"/>
  <c r="G9"/>
  <c r="H9"/>
  <c r="I9"/>
  <c r="A10"/>
  <c r="B10"/>
  <c r="C10"/>
  <c r="D10"/>
  <c r="E10"/>
  <c r="F10"/>
  <c r="G10"/>
  <c r="H10"/>
  <c r="I10"/>
  <c r="A11"/>
  <c r="B11"/>
  <c r="C11"/>
  <c r="D11"/>
  <c r="E11"/>
  <c r="F11"/>
  <c r="G11"/>
  <c r="H11"/>
  <c r="I11"/>
  <c r="A12"/>
  <c r="B12"/>
  <c r="C12"/>
  <c r="D12"/>
  <c r="E12"/>
  <c r="F12"/>
  <c r="G12"/>
  <c r="H12"/>
  <c r="I12"/>
  <c r="A13"/>
  <c r="B13"/>
  <c r="C13"/>
  <c r="D13"/>
  <c r="E13"/>
  <c r="F13"/>
  <c r="G13"/>
  <c r="H13"/>
  <c r="I13"/>
  <c r="A14"/>
  <c r="B14"/>
  <c r="C14"/>
  <c r="D14"/>
  <c r="E14"/>
  <c r="F14"/>
  <c r="G14"/>
  <c r="H14"/>
  <c r="I14"/>
  <c r="A15"/>
  <c r="B15"/>
  <c r="C15"/>
  <c r="D15"/>
  <c r="E15"/>
  <c r="F15"/>
  <c r="G15"/>
  <c r="H15"/>
  <c r="I15"/>
  <c r="A16"/>
  <c r="B16"/>
  <c r="C16"/>
  <c r="D16"/>
  <c r="E16"/>
  <c r="F16"/>
  <c r="G16"/>
  <c r="H16"/>
  <c r="I16"/>
  <c r="A17"/>
  <c r="B17"/>
  <c r="C17"/>
  <c r="D17"/>
  <c r="E17"/>
  <c r="F17"/>
  <c r="G17"/>
  <c r="H17"/>
  <c r="I17"/>
  <c r="A18"/>
  <c r="B18"/>
  <c r="C18"/>
  <c r="D18"/>
  <c r="E18"/>
  <c r="F18"/>
  <c r="G18"/>
  <c r="H18"/>
  <c r="I18"/>
  <c r="A19"/>
  <c r="B19"/>
  <c r="C19"/>
  <c r="D19"/>
  <c r="E19"/>
  <c r="F19"/>
  <c r="G19"/>
  <c r="H19"/>
  <c r="I19"/>
  <c r="A20"/>
  <c r="B20"/>
  <c r="C20"/>
  <c r="D20"/>
  <c r="E20"/>
  <c r="F20"/>
  <c r="G20"/>
  <c r="H20"/>
  <c r="I20"/>
  <c r="A21"/>
  <c r="B21"/>
  <c r="C21"/>
  <c r="D21"/>
  <c r="E21"/>
  <c r="F21"/>
  <c r="G21"/>
  <c r="H21"/>
  <c r="I21"/>
  <c r="A22"/>
  <c r="B22"/>
  <c r="C22"/>
  <c r="D22"/>
  <c r="E22"/>
  <c r="F22"/>
  <c r="G22"/>
  <c r="H22"/>
  <c r="I22"/>
  <c r="A23"/>
  <c r="B23"/>
  <c r="C23"/>
  <c r="D23"/>
  <c r="E23"/>
  <c r="F23"/>
  <c r="G23"/>
  <c r="H23"/>
  <c r="I23"/>
  <c r="A24"/>
  <c r="B24"/>
  <c r="C24"/>
  <c r="D24"/>
  <c r="E24"/>
  <c r="F24"/>
  <c r="G24"/>
  <c r="H24"/>
  <c r="I24"/>
  <c r="A25"/>
  <c r="B25"/>
  <c r="C25"/>
  <c r="D25"/>
  <c r="E25"/>
  <c r="F25"/>
  <c r="G25"/>
  <c r="H25"/>
  <c r="I25"/>
  <c r="A26"/>
  <c r="B26"/>
  <c r="C26"/>
  <c r="D26"/>
  <c r="E26"/>
  <c r="F26"/>
  <c r="G26"/>
  <c r="H26"/>
  <c r="I26"/>
  <c r="A27"/>
  <c r="B27"/>
  <c r="C27"/>
  <c r="D27"/>
  <c r="E27"/>
  <c r="F27"/>
  <c r="G27"/>
  <c r="H27"/>
  <c r="I27"/>
  <c r="A28"/>
  <c r="B28"/>
  <c r="C28"/>
  <c r="D28"/>
  <c r="E28"/>
  <c r="F28"/>
  <c r="G28"/>
  <c r="H28"/>
  <c r="I28"/>
  <c r="A29"/>
  <c r="B29"/>
  <c r="C29"/>
  <c r="D29"/>
  <c r="E29"/>
  <c r="F29"/>
  <c r="G29"/>
  <c r="H29"/>
  <c r="I29"/>
  <c r="A30"/>
  <c r="B30"/>
  <c r="C30"/>
  <c r="D30"/>
  <c r="E30"/>
  <c r="F30"/>
  <c r="G30"/>
  <c r="H30"/>
  <c r="I30"/>
  <c r="A31"/>
  <c r="B31"/>
  <c r="C31"/>
  <c r="D31"/>
  <c r="E31"/>
  <c r="F31"/>
  <c r="G31"/>
  <c r="H31"/>
  <c r="I31"/>
  <c r="A32"/>
  <c r="B32"/>
  <c r="C32"/>
  <c r="D32"/>
  <c r="E32"/>
  <c r="F32"/>
  <c r="G32"/>
  <c r="H32"/>
  <c r="I32"/>
  <c r="A33"/>
  <c r="B33"/>
  <c r="C33"/>
  <c r="D33"/>
  <c r="E33"/>
  <c r="F33"/>
  <c r="G33"/>
  <c r="H33"/>
  <c r="I33"/>
  <c r="A34"/>
  <c r="B34"/>
  <c r="C34"/>
  <c r="D34"/>
  <c r="E34"/>
  <c r="F34"/>
  <c r="G34"/>
  <c r="H34"/>
  <c r="I34"/>
  <c r="A35"/>
  <c r="B35"/>
  <c r="C35"/>
  <c r="D35"/>
  <c r="E35"/>
  <c r="F35"/>
  <c r="G35"/>
  <c r="H35"/>
  <c r="I35"/>
  <c r="A36"/>
  <c r="B36"/>
  <c r="C36"/>
  <c r="D36"/>
  <c r="E36"/>
  <c r="F36"/>
  <c r="G36"/>
  <c r="H36"/>
  <c r="I36"/>
  <c r="A37"/>
  <c r="B37"/>
  <c r="C37"/>
  <c r="D37"/>
  <c r="E37"/>
  <c r="F37"/>
  <c r="G37"/>
  <c r="H37"/>
  <c r="I37"/>
  <c r="A38"/>
  <c r="B38"/>
  <c r="C38"/>
  <c r="D38"/>
  <c r="E38"/>
  <c r="F38"/>
  <c r="G38"/>
  <c r="H38"/>
  <c r="I38"/>
  <c r="A39"/>
  <c r="B39"/>
  <c r="C39"/>
  <c r="D39"/>
  <c r="E39"/>
  <c r="F39"/>
  <c r="G39"/>
  <c r="H39"/>
  <c r="I39"/>
  <c r="A40"/>
  <c r="B40"/>
  <c r="C40"/>
  <c r="D40"/>
  <c r="E40"/>
  <c r="F40"/>
  <c r="G40"/>
  <c r="H40"/>
  <c r="I40"/>
  <c r="A41"/>
  <c r="B41"/>
  <c r="C41"/>
  <c r="D41"/>
  <c r="E41"/>
  <c r="F41"/>
  <c r="G41"/>
  <c r="H41"/>
  <c r="I41"/>
  <c r="A42"/>
  <c r="B42"/>
  <c r="C42"/>
  <c r="D42"/>
  <c r="E42"/>
  <c r="F42"/>
  <c r="G42"/>
  <c r="H42"/>
  <c r="I42"/>
  <c r="A43"/>
  <c r="B43"/>
  <c r="C43"/>
  <c r="D43"/>
  <c r="E43"/>
  <c r="F43"/>
  <c r="G43"/>
  <c r="H43"/>
  <c r="I43"/>
  <c r="A44"/>
  <c r="B44"/>
  <c r="C44"/>
  <c r="D44"/>
  <c r="E44"/>
  <c r="F44"/>
  <c r="G44"/>
  <c r="H44"/>
  <c r="I44"/>
  <c r="A45"/>
  <c r="B45"/>
  <c r="C45"/>
  <c r="D45"/>
  <c r="E45"/>
  <c r="F45"/>
  <c r="G45"/>
  <c r="H45"/>
  <c r="I45"/>
  <c r="A46"/>
  <c r="B46"/>
  <c r="C46"/>
  <c r="D46"/>
  <c r="E46"/>
  <c r="F46"/>
  <c r="G46"/>
  <c r="H46"/>
  <c r="I46"/>
  <c r="A47"/>
  <c r="B47"/>
  <c r="C47"/>
  <c r="D47"/>
  <c r="E47"/>
  <c r="F47"/>
  <c r="G47"/>
  <c r="H47"/>
  <c r="I47"/>
  <c r="A48"/>
  <c r="B48"/>
  <c r="C48"/>
  <c r="D48"/>
  <c r="E48"/>
  <c r="F48"/>
  <c r="G48"/>
  <c r="H48"/>
  <c r="I48"/>
  <c r="A49"/>
  <c r="B49"/>
  <c r="C49"/>
  <c r="D49"/>
  <c r="E49"/>
  <c r="F49"/>
  <c r="G49"/>
  <c r="H49"/>
  <c r="I49"/>
  <c r="A50"/>
  <c r="B50"/>
  <c r="C50"/>
  <c r="D50"/>
  <c r="E50"/>
  <c r="F50"/>
  <c r="G50"/>
  <c r="H50"/>
  <c r="I50"/>
  <c r="A51"/>
  <c r="B51"/>
  <c r="C51"/>
  <c r="D51"/>
  <c r="E51"/>
  <c r="F51"/>
  <c r="G51"/>
  <c r="H51"/>
  <c r="I51"/>
  <c r="A52"/>
  <c r="B52"/>
  <c r="C52"/>
  <c r="D52"/>
  <c r="E52"/>
  <c r="F52"/>
  <c r="G52"/>
  <c r="H52"/>
  <c r="I52"/>
  <c r="A53"/>
  <c r="B53"/>
  <c r="C53"/>
  <c r="D53"/>
  <c r="E53"/>
  <c r="F53"/>
  <c r="G53"/>
  <c r="H53"/>
  <c r="I53"/>
  <c r="A54"/>
  <c r="B54"/>
  <c r="C54"/>
  <c r="D54"/>
  <c r="E54"/>
  <c r="F54"/>
  <c r="G54"/>
  <c r="H54"/>
  <c r="I54"/>
  <c r="A55"/>
  <c r="B55"/>
  <c r="C55"/>
  <c r="D55"/>
  <c r="E55"/>
  <c r="F55"/>
  <c r="G55"/>
  <c r="H55"/>
  <c r="I55"/>
  <c r="A56"/>
  <c r="B56"/>
  <c r="C56"/>
  <c r="D56"/>
  <c r="E56"/>
  <c r="F56"/>
  <c r="G56"/>
  <c r="H56"/>
  <c r="I56"/>
  <c r="A57"/>
  <c r="B57"/>
  <c r="C57"/>
  <c r="D57"/>
  <c r="E57"/>
  <c r="F57"/>
  <c r="G57"/>
  <c r="H57"/>
  <c r="I57"/>
  <c r="A58"/>
  <c r="B58"/>
  <c r="C58"/>
  <c r="D58"/>
  <c r="E58"/>
  <c r="F58"/>
  <c r="G58"/>
  <c r="H58"/>
  <c r="I58"/>
  <c r="A59"/>
  <c r="B59"/>
  <c r="C59"/>
  <c r="D59"/>
  <c r="E59"/>
  <c r="F59"/>
  <c r="G59"/>
  <c r="H59"/>
  <c r="I59"/>
  <c r="A60"/>
  <c r="B60"/>
  <c r="C60"/>
  <c r="D60"/>
  <c r="E60"/>
  <c r="F60"/>
  <c r="G60"/>
  <c r="H60"/>
  <c r="I60"/>
  <c r="A61"/>
  <c r="B61"/>
  <c r="C61"/>
  <c r="D61"/>
  <c r="E61"/>
  <c r="F61"/>
  <c r="G61"/>
  <c r="H61"/>
  <c r="I61"/>
  <c r="A62"/>
  <c r="B62"/>
  <c r="C62"/>
  <c r="D62"/>
  <c r="E62"/>
  <c r="F62"/>
  <c r="G62"/>
  <c r="H62"/>
  <c r="I62"/>
  <c r="A63"/>
  <c r="B63"/>
  <c r="C63"/>
  <c r="D63"/>
  <c r="E63"/>
  <c r="F63"/>
  <c r="G63"/>
  <c r="H63"/>
  <c r="I63"/>
  <c r="A64"/>
  <c r="B64"/>
  <c r="C64"/>
  <c r="D64"/>
  <c r="E64"/>
  <c r="F64"/>
  <c r="G64"/>
  <c r="H64"/>
  <c r="I64"/>
  <c r="A65"/>
  <c r="B65"/>
  <c r="C65"/>
  <c r="D65"/>
  <c r="E65"/>
  <c r="F65"/>
  <c r="G65"/>
  <c r="H65"/>
  <c r="I65"/>
  <c r="A66"/>
  <c r="B66"/>
  <c r="C66"/>
  <c r="D66"/>
  <c r="E66"/>
  <c r="F66"/>
  <c r="G66"/>
  <c r="H66"/>
  <c r="I66"/>
  <c r="A67"/>
  <c r="B67"/>
  <c r="C67"/>
  <c r="D67"/>
  <c r="E67"/>
  <c r="F67"/>
  <c r="G67"/>
  <c r="H67"/>
  <c r="I67"/>
  <c r="A68"/>
  <c r="B68"/>
  <c r="C68"/>
  <c r="D68"/>
  <c r="E68"/>
  <c r="F68"/>
  <c r="G68"/>
  <c r="H68"/>
  <c r="I68"/>
  <c r="A69"/>
  <c r="B69"/>
  <c r="C69"/>
  <c r="D69"/>
  <c r="E69"/>
  <c r="F69"/>
  <c r="G69"/>
  <c r="H69"/>
  <c r="I69"/>
  <c r="A70"/>
  <c r="B70"/>
  <c r="C70"/>
  <c r="D70"/>
  <c r="E70"/>
  <c r="F70"/>
  <c r="G70"/>
  <c r="H70"/>
  <c r="I70"/>
  <c r="A71"/>
  <c r="B71"/>
  <c r="C71"/>
  <c r="D71"/>
  <c r="E71"/>
  <c r="F71"/>
  <c r="G71"/>
  <c r="H71"/>
  <c r="I71"/>
  <c r="A72"/>
  <c r="B72"/>
  <c r="C72"/>
  <c r="D72"/>
  <c r="E72"/>
  <c r="F72"/>
  <c r="G72"/>
  <c r="H72"/>
  <c r="I72"/>
  <c r="A73"/>
  <c r="B73"/>
  <c r="C73"/>
  <c r="D73"/>
  <c r="E73"/>
  <c r="F73"/>
  <c r="G73"/>
  <c r="H73"/>
  <c r="I73"/>
  <c r="A74"/>
  <c r="B74"/>
  <c r="C74"/>
  <c r="D74"/>
  <c r="E74"/>
  <c r="F74"/>
  <c r="G74"/>
  <c r="H74"/>
  <c r="I74"/>
  <c r="A75"/>
  <c r="B75"/>
  <c r="C75"/>
  <c r="D75"/>
  <c r="E75"/>
  <c r="F75"/>
  <c r="G75"/>
  <c r="H75"/>
  <c r="I75"/>
  <c r="A76"/>
  <c r="B76"/>
  <c r="C76"/>
  <c r="D76"/>
  <c r="E76"/>
  <c r="F76"/>
  <c r="G76"/>
  <c r="H76"/>
  <c r="I76"/>
  <c r="A77"/>
  <c r="B77"/>
  <c r="C77"/>
  <c r="D77"/>
  <c r="E77"/>
  <c r="F77"/>
  <c r="G77"/>
  <c r="H77"/>
  <c r="I77"/>
  <c r="A78"/>
  <c r="B78"/>
  <c r="C78"/>
  <c r="D78"/>
  <c r="E78"/>
  <c r="F78"/>
  <c r="G78"/>
  <c r="H78"/>
  <c r="I78"/>
  <c r="A79"/>
  <c r="B79"/>
  <c r="C79"/>
  <c r="D79"/>
  <c r="E79"/>
  <c r="F79"/>
  <c r="G79"/>
  <c r="H79"/>
  <c r="I79"/>
  <c r="A80"/>
  <c r="B80"/>
  <c r="C80"/>
  <c r="D80"/>
  <c r="E80"/>
  <c r="F80"/>
  <c r="G80"/>
  <c r="H80"/>
  <c r="I80"/>
  <c r="A81"/>
  <c r="B81"/>
  <c r="C81"/>
  <c r="D81"/>
  <c r="E81"/>
  <c r="F81"/>
  <c r="G81"/>
  <c r="H81"/>
  <c r="I81"/>
  <c r="A82"/>
  <c r="B82"/>
  <c r="C82"/>
  <c r="D82"/>
  <c r="E82"/>
  <c r="F82"/>
  <c r="G82"/>
  <c r="H82"/>
  <c r="I82"/>
  <c r="A83"/>
  <c r="B83"/>
  <c r="C83"/>
  <c r="D83"/>
  <c r="E83"/>
  <c r="F83"/>
  <c r="G83"/>
  <c r="H83"/>
  <c r="I83"/>
  <c r="A84"/>
  <c r="B84"/>
  <c r="C84"/>
  <c r="D84"/>
  <c r="E84"/>
  <c r="F84"/>
  <c r="G84"/>
  <c r="H84"/>
  <c r="I84"/>
  <c r="A85"/>
  <c r="B85"/>
  <c r="C85"/>
  <c r="D85"/>
  <c r="E85"/>
  <c r="F85"/>
  <c r="G85"/>
  <c r="H85"/>
  <c r="I85"/>
  <c r="A86"/>
  <c r="B86"/>
  <c r="C86"/>
  <c r="D86"/>
  <c r="E86"/>
  <c r="F86"/>
  <c r="G86"/>
  <c r="H86"/>
  <c r="I86"/>
  <c r="A87"/>
  <c r="B87"/>
  <c r="C87"/>
  <c r="D87"/>
  <c r="E87"/>
  <c r="F87"/>
  <c r="G87"/>
  <c r="H87"/>
  <c r="I87"/>
  <c r="A88"/>
  <c r="B88"/>
  <c r="C88"/>
  <c r="D88"/>
  <c r="E88"/>
  <c r="F88"/>
  <c r="G88"/>
  <c r="H88"/>
  <c r="I88"/>
  <c r="A89"/>
  <c r="B89"/>
  <c r="C89"/>
  <c r="D89"/>
  <c r="E89"/>
  <c r="F89"/>
  <c r="G89"/>
  <c r="H89"/>
  <c r="I89"/>
  <c r="A90"/>
  <c r="B90"/>
  <c r="C90"/>
  <c r="D90"/>
  <c r="E90"/>
  <c r="F90"/>
  <c r="G90"/>
  <c r="H90"/>
  <c r="I90"/>
  <c r="A91"/>
  <c r="B91"/>
  <c r="C91"/>
  <c r="D91"/>
  <c r="E91"/>
  <c r="F91"/>
  <c r="G91"/>
  <c r="H91"/>
  <c r="I91"/>
  <c r="A92"/>
  <c r="B92"/>
  <c r="C92"/>
  <c r="D92"/>
  <c r="E92"/>
  <c r="F92"/>
  <c r="G92"/>
  <c r="H92"/>
  <c r="I92"/>
  <c r="A93"/>
  <c r="B93"/>
  <c r="C93"/>
  <c r="D93"/>
  <c r="E93"/>
  <c r="F93"/>
  <c r="G93"/>
  <c r="H93"/>
  <c r="I93"/>
  <c r="A94"/>
  <c r="B94"/>
  <c r="C94"/>
  <c r="D94"/>
  <c r="E94"/>
  <c r="F94"/>
  <c r="G94"/>
  <c r="H94"/>
  <c r="I94"/>
  <c r="A95"/>
  <c r="B95"/>
  <c r="C95"/>
  <c r="D95"/>
  <c r="E95"/>
  <c r="F95"/>
  <c r="G95"/>
  <c r="H95"/>
  <c r="I95"/>
  <c r="A96"/>
  <c r="B96"/>
  <c r="C96"/>
  <c r="D96"/>
  <c r="E96"/>
  <c r="F96"/>
  <c r="G96"/>
  <c r="H96"/>
  <c r="I96"/>
  <c r="A97"/>
  <c r="B97"/>
  <c r="C97"/>
  <c r="D97"/>
  <c r="E97"/>
  <c r="F97"/>
  <c r="G97"/>
  <c r="H97"/>
  <c r="I97"/>
  <c r="A98"/>
  <c r="B98"/>
  <c r="C98"/>
  <c r="D98"/>
  <c r="E98"/>
  <c r="F98"/>
  <c r="G98"/>
  <c r="H98"/>
  <c r="I98"/>
  <c r="A99"/>
  <c r="B99"/>
  <c r="C99"/>
  <c r="D99"/>
  <c r="E99"/>
  <c r="F99"/>
  <c r="G99"/>
  <c r="H99"/>
  <c r="I99"/>
  <c r="A100"/>
  <c r="B100"/>
  <c r="C100"/>
  <c r="D100"/>
  <c r="E100"/>
  <c r="F100"/>
  <c r="G100"/>
  <c r="H100"/>
  <c r="I100"/>
  <c r="A101"/>
  <c r="B101"/>
  <c r="C101"/>
  <c r="D101"/>
  <c r="E101"/>
  <c r="F101"/>
  <c r="G101"/>
  <c r="H101"/>
  <c r="I101"/>
  <c r="A102"/>
  <c r="B102"/>
  <c r="C102"/>
  <c r="D102"/>
  <c r="E102"/>
  <c r="F102"/>
  <c r="G102"/>
  <c r="H102"/>
  <c r="I102"/>
  <c r="A103"/>
  <c r="B103"/>
  <c r="C103"/>
  <c r="D103"/>
  <c r="E103"/>
  <c r="F103"/>
  <c r="G103"/>
  <c r="H103"/>
  <c r="I103"/>
  <c r="A104"/>
  <c r="B104"/>
  <c r="C104"/>
  <c r="D104"/>
  <c r="E104"/>
  <c r="F104"/>
  <c r="G104"/>
  <c r="H104"/>
  <c r="I104"/>
  <c r="A105"/>
  <c r="B105"/>
  <c r="C105"/>
  <c r="D105"/>
  <c r="E105"/>
  <c r="F105"/>
  <c r="G105"/>
  <c r="H105"/>
  <c r="I105"/>
  <c r="A106"/>
  <c r="B106"/>
  <c r="C106"/>
  <c r="D106"/>
  <c r="E106"/>
  <c r="F106"/>
  <c r="G106"/>
  <c r="H106"/>
  <c r="I106"/>
  <c r="A107"/>
  <c r="B107"/>
  <c r="C107"/>
  <c r="D107"/>
  <c r="E107"/>
  <c r="F107"/>
  <c r="G107"/>
  <c r="H107"/>
  <c r="I107"/>
  <c r="A108"/>
  <c r="B108"/>
  <c r="C108"/>
  <c r="D108"/>
  <c r="E108"/>
  <c r="F108"/>
  <c r="G108"/>
  <c r="H108"/>
  <c r="I108"/>
  <c r="A109"/>
  <c r="B109"/>
  <c r="C109"/>
  <c r="D109"/>
  <c r="E109"/>
  <c r="F109"/>
  <c r="G109"/>
  <c r="H109"/>
  <c r="I109"/>
  <c r="A110"/>
  <c r="B110"/>
  <c r="C110"/>
  <c r="D110"/>
  <c r="E110"/>
  <c r="F110"/>
  <c r="G110"/>
  <c r="H110"/>
  <c r="I110"/>
  <c r="A111"/>
  <c r="B111"/>
  <c r="C111"/>
  <c r="D111"/>
  <c r="E111"/>
  <c r="F111"/>
  <c r="G111"/>
  <c r="H111"/>
  <c r="I111"/>
  <c r="A112"/>
  <c r="B112"/>
  <c r="C112"/>
  <c r="D112"/>
  <c r="E112"/>
  <c r="F112"/>
  <c r="G112"/>
  <c r="H112"/>
  <c r="I112"/>
  <c r="A113"/>
  <c r="B113"/>
  <c r="C113"/>
  <c r="D113"/>
  <c r="E113"/>
  <c r="F113"/>
  <c r="G113"/>
  <c r="H113"/>
  <c r="I113"/>
  <c r="A114"/>
  <c r="B114"/>
  <c r="C114"/>
  <c r="D114"/>
  <c r="E114"/>
  <c r="F114"/>
  <c r="G114"/>
  <c r="H114"/>
  <c r="I114"/>
  <c r="A115"/>
  <c r="B115"/>
  <c r="C115"/>
  <c r="D115"/>
  <c r="E115"/>
  <c r="F115"/>
  <c r="G115"/>
  <c r="H115"/>
  <c r="I115"/>
  <c r="A116"/>
  <c r="B116"/>
  <c r="C116"/>
  <c r="D116"/>
  <c r="E116"/>
  <c r="F116"/>
  <c r="G116"/>
  <c r="H116"/>
  <c r="I116"/>
  <c r="A117"/>
  <c r="B117"/>
  <c r="C117"/>
  <c r="D117"/>
  <c r="E117"/>
  <c r="F117"/>
  <c r="G117"/>
  <c r="H117"/>
  <c r="I117"/>
  <c r="A118"/>
  <c r="B118"/>
  <c r="C118"/>
  <c r="D118"/>
  <c r="E118"/>
  <c r="F118"/>
  <c r="G118"/>
  <c r="H118"/>
  <c r="I118"/>
  <c r="A119"/>
  <c r="B119"/>
  <c r="C119"/>
  <c r="D119"/>
  <c r="E119"/>
  <c r="F119"/>
  <c r="G119"/>
  <c r="H119"/>
  <c r="I119"/>
  <c r="A120"/>
  <c r="B120"/>
  <c r="C120"/>
  <c r="D120"/>
  <c r="E120"/>
  <c r="F120"/>
  <c r="G120"/>
  <c r="H120"/>
  <c r="I120"/>
  <c r="A121"/>
  <c r="B121"/>
  <c r="C121"/>
  <c r="D121"/>
  <c r="E121"/>
  <c r="F121"/>
  <c r="G121"/>
  <c r="H121"/>
  <c r="I121"/>
  <c r="A122"/>
  <c r="B122"/>
  <c r="C122"/>
  <c r="D122"/>
  <c r="E122"/>
  <c r="F122"/>
  <c r="G122"/>
  <c r="H122"/>
  <c r="I122"/>
  <c r="A123"/>
  <c r="B123"/>
  <c r="C123"/>
  <c r="D123"/>
  <c r="E123"/>
  <c r="F123"/>
  <c r="G123"/>
  <c r="H123"/>
  <c r="I123"/>
  <c r="A124"/>
  <c r="B124"/>
  <c r="C124"/>
  <c r="D124"/>
  <c r="E124"/>
  <c r="F124"/>
  <c r="G124"/>
  <c r="H124"/>
  <c r="I124"/>
  <c r="A125"/>
  <c r="B125"/>
  <c r="C125"/>
  <c r="D125"/>
  <c r="E125"/>
  <c r="F125"/>
  <c r="G125"/>
  <c r="H125"/>
  <c r="I125"/>
  <c r="A126"/>
  <c r="B126"/>
  <c r="C126"/>
  <c r="D126"/>
  <c r="E126"/>
  <c r="F126"/>
  <c r="G126"/>
  <c r="H126"/>
  <c r="I126"/>
  <c r="A127"/>
  <c r="B127"/>
  <c r="C127"/>
  <c r="D127"/>
  <c r="E127"/>
  <c r="F127"/>
  <c r="G127"/>
  <c r="H127"/>
  <c r="I127"/>
  <c r="A128"/>
  <c r="B128"/>
  <c r="C128"/>
  <c r="D128"/>
  <c r="E128"/>
  <c r="F128"/>
  <c r="G128"/>
  <c r="H128"/>
  <c r="I128"/>
  <c r="A129"/>
  <c r="B129"/>
  <c r="C129"/>
  <c r="D129"/>
  <c r="E129"/>
  <c r="F129"/>
  <c r="G129"/>
  <c r="H129"/>
  <c r="I129"/>
  <c r="A130"/>
  <c r="B130"/>
  <c r="C130"/>
  <c r="D130"/>
  <c r="E130"/>
  <c r="F130"/>
  <c r="G130"/>
  <c r="H130"/>
  <c r="I130"/>
  <c r="A131"/>
  <c r="B131"/>
  <c r="C131"/>
  <c r="D131"/>
  <c r="E131"/>
  <c r="F131"/>
  <c r="G131"/>
  <c r="H131"/>
  <c r="I131"/>
  <c r="A132"/>
  <c r="B132"/>
  <c r="C132"/>
  <c r="D132"/>
  <c r="E132"/>
  <c r="F132"/>
  <c r="G132"/>
  <c r="H132"/>
  <c r="I132"/>
  <c r="A133"/>
  <c r="B133"/>
  <c r="C133"/>
  <c r="D133"/>
  <c r="E133"/>
  <c r="F133"/>
  <c r="G133"/>
  <c r="H133"/>
  <c r="I133"/>
  <c r="A134"/>
  <c r="B134"/>
  <c r="C134"/>
  <c r="D134"/>
  <c r="E134"/>
  <c r="F134"/>
  <c r="G134"/>
  <c r="H134"/>
  <c r="I134"/>
  <c r="A135"/>
  <c r="B135"/>
  <c r="C135"/>
  <c r="D135"/>
  <c r="E135"/>
  <c r="F135"/>
  <c r="G135"/>
  <c r="H135"/>
  <c r="I135"/>
  <c r="A136"/>
  <c r="B136"/>
  <c r="C136"/>
  <c r="D136"/>
  <c r="E136"/>
  <c r="F136"/>
  <c r="G136"/>
  <c r="H136"/>
  <c r="I136"/>
  <c r="A137"/>
  <c r="B137"/>
  <c r="C137"/>
  <c r="D137"/>
  <c r="E137"/>
  <c r="F137"/>
  <c r="G137"/>
  <c r="H137"/>
  <c r="I137"/>
  <c r="A138"/>
  <c r="B138"/>
  <c r="C138"/>
  <c r="D138"/>
  <c r="E138"/>
  <c r="F138"/>
  <c r="G138"/>
  <c r="H138"/>
  <c r="I138"/>
  <c r="A139"/>
  <c r="B139"/>
  <c r="C139"/>
  <c r="D139"/>
  <c r="E139"/>
  <c r="F139"/>
  <c r="G139"/>
  <c r="H139"/>
  <c r="I139"/>
  <c r="A140"/>
  <c r="B140"/>
  <c r="C140"/>
  <c r="D140"/>
  <c r="E140"/>
  <c r="F140"/>
  <c r="G140"/>
  <c r="H140"/>
  <c r="I140"/>
  <c r="A141"/>
  <c r="B141"/>
  <c r="C141"/>
  <c r="D141"/>
  <c r="E141"/>
  <c r="F141"/>
  <c r="G141"/>
  <c r="H141"/>
  <c r="I141"/>
  <c r="A142"/>
  <c r="B142"/>
  <c r="C142"/>
  <c r="D142"/>
  <c r="E142"/>
  <c r="F142"/>
  <c r="G142"/>
  <c r="H142"/>
  <c r="I142"/>
  <c r="A143"/>
  <c r="B143"/>
  <c r="C143"/>
  <c r="D143"/>
  <c r="E143"/>
  <c r="F143"/>
  <c r="G143"/>
  <c r="H143"/>
  <c r="I143"/>
  <c r="A144"/>
  <c r="B144"/>
  <c r="C144"/>
  <c r="D144"/>
  <c r="E144"/>
  <c r="F144"/>
  <c r="G144"/>
  <c r="H144"/>
  <c r="I144"/>
  <c r="A145"/>
  <c r="B145"/>
  <c r="C145"/>
  <c r="D145"/>
  <c r="E145"/>
  <c r="F145"/>
  <c r="G145"/>
  <c r="H145"/>
  <c r="I145"/>
  <c r="A146"/>
  <c r="B146"/>
  <c r="C146"/>
  <c r="D146"/>
  <c r="E146"/>
  <c r="F146"/>
  <c r="G146"/>
  <c r="H146"/>
  <c r="I146"/>
  <c r="A147"/>
  <c r="B147"/>
  <c r="C147"/>
  <c r="D147"/>
  <c r="E147"/>
  <c r="F147"/>
  <c r="G147"/>
  <c r="H147"/>
  <c r="I147"/>
  <c r="A148"/>
  <c r="B148"/>
  <c r="C148"/>
  <c r="D148"/>
  <c r="E148"/>
  <c r="F148"/>
  <c r="G148"/>
  <c r="H148"/>
  <c r="I148"/>
  <c r="A149"/>
  <c r="B149"/>
  <c r="C149"/>
  <c r="D149"/>
  <c r="E149"/>
  <c r="F149"/>
  <c r="G149"/>
  <c r="H149"/>
  <c r="I149"/>
  <c r="A150"/>
  <c r="B150"/>
  <c r="C150"/>
  <c r="D150"/>
  <c r="E150"/>
  <c r="F150"/>
  <c r="G150"/>
  <c r="H150"/>
  <c r="I150"/>
  <c r="A151"/>
  <c r="B151"/>
  <c r="C151"/>
  <c r="D151"/>
  <c r="E151"/>
  <c r="F151"/>
  <c r="G151"/>
  <c r="H151"/>
  <c r="I151"/>
  <c r="A152"/>
  <c r="B152"/>
  <c r="C152"/>
  <c r="D152"/>
  <c r="E152"/>
  <c r="F152"/>
  <c r="G152"/>
  <c r="H152"/>
  <c r="I152"/>
  <c r="A153"/>
  <c r="B153"/>
  <c r="C153"/>
  <c r="D153"/>
  <c r="E153"/>
  <c r="F153"/>
  <c r="G153"/>
  <c r="H153"/>
  <c r="I153"/>
  <c r="A154"/>
  <c r="B154"/>
  <c r="C154"/>
  <c r="D154"/>
  <c r="E154"/>
  <c r="F154"/>
  <c r="G154"/>
  <c r="H154"/>
  <c r="I154"/>
  <c r="A155"/>
  <c r="B155"/>
  <c r="C155"/>
  <c r="D155"/>
  <c r="E155"/>
  <c r="F155"/>
  <c r="G155"/>
  <c r="H155"/>
  <c r="I155"/>
  <c r="A156"/>
  <c r="B156"/>
  <c r="C156"/>
  <c r="D156"/>
  <c r="E156"/>
  <c r="F156"/>
  <c r="G156"/>
  <c r="H156"/>
  <c r="I156"/>
  <c r="A157"/>
  <c r="B157"/>
  <c r="C157"/>
  <c r="D157"/>
  <c r="E157"/>
  <c r="F157"/>
  <c r="G157"/>
  <c r="H157"/>
  <c r="I157"/>
  <c r="A158"/>
  <c r="B158"/>
  <c r="C158"/>
  <c r="E158"/>
  <c r="F158"/>
  <c r="G158"/>
  <c r="H158"/>
  <c r="I158"/>
  <c r="A159"/>
  <c r="B159"/>
  <c r="C159"/>
  <c r="E159"/>
  <c r="F159"/>
  <c r="G159"/>
  <c r="H159"/>
  <c r="I159"/>
  <c r="A160"/>
  <c r="B160"/>
  <c r="C160"/>
  <c r="D160"/>
  <c r="E160"/>
  <c r="F160"/>
  <c r="G160"/>
  <c r="H160"/>
  <c r="I160"/>
  <c r="A161"/>
  <c r="B161"/>
  <c r="C161"/>
  <c r="D161"/>
  <c r="E161"/>
  <c r="F161"/>
  <c r="G161"/>
  <c r="H161"/>
  <c r="I161"/>
  <c r="I2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"/>
  <c r="E311" i="21"/>
  <c r="D311"/>
  <c r="C311"/>
  <c r="B311"/>
  <c r="A296"/>
  <c r="A297" s="1"/>
  <c r="E294"/>
  <c r="D294"/>
  <c r="C294"/>
  <c r="B294"/>
  <c r="K274"/>
  <c r="J274"/>
  <c r="I274"/>
  <c r="H274"/>
  <c r="G274"/>
  <c r="F274"/>
  <c r="E274"/>
  <c r="D274"/>
  <c r="C274"/>
  <c r="L274" s="1"/>
  <c r="K273"/>
  <c r="J273"/>
  <c r="I273"/>
  <c r="H273"/>
  <c r="G273"/>
  <c r="F273"/>
  <c r="E273"/>
  <c r="D273"/>
  <c r="L273" s="1"/>
  <c r="C273"/>
  <c r="K272"/>
  <c r="J272"/>
  <c r="I272"/>
  <c r="H272"/>
  <c r="G272"/>
  <c r="F272"/>
  <c r="E272"/>
  <c r="D272"/>
  <c r="C272"/>
  <c r="L272" s="1"/>
  <c r="K271"/>
  <c r="J271"/>
  <c r="I271"/>
  <c r="H271"/>
  <c r="G271"/>
  <c r="F271"/>
  <c r="E271"/>
  <c r="D271"/>
  <c r="L271" s="1"/>
  <c r="C271"/>
  <c r="K270"/>
  <c r="J270"/>
  <c r="I270"/>
  <c r="H270"/>
  <c r="G270"/>
  <c r="F270"/>
  <c r="E270"/>
  <c r="D270"/>
  <c r="C270"/>
  <c r="L270" s="1"/>
  <c r="K269"/>
  <c r="J269"/>
  <c r="I269"/>
  <c r="H269"/>
  <c r="G269"/>
  <c r="F269"/>
  <c r="E269"/>
  <c r="D269"/>
  <c r="C269"/>
  <c r="L269" s="1"/>
  <c r="K268"/>
  <c r="J268"/>
  <c r="I268"/>
  <c r="H268"/>
  <c r="G268"/>
  <c r="F268"/>
  <c r="E268"/>
  <c r="D268"/>
  <c r="C268"/>
  <c r="L268" s="1"/>
  <c r="K267"/>
  <c r="J267"/>
  <c r="I267"/>
  <c r="H267"/>
  <c r="G267"/>
  <c r="F267"/>
  <c r="E267"/>
  <c r="D267"/>
  <c r="C267"/>
  <c r="L267" s="1"/>
  <c r="K266"/>
  <c r="J266"/>
  <c r="I266"/>
  <c r="H266"/>
  <c r="G266"/>
  <c r="F266"/>
  <c r="E266"/>
  <c r="D266"/>
  <c r="C266"/>
  <c r="L266" s="1"/>
  <c r="K265"/>
  <c r="J265"/>
  <c r="I265"/>
  <c r="H265"/>
  <c r="G265"/>
  <c r="F265"/>
  <c r="E265"/>
  <c r="D265"/>
  <c r="C265"/>
  <c r="L265" s="1"/>
  <c r="K264"/>
  <c r="J264"/>
  <c r="I264"/>
  <c r="H264"/>
  <c r="G264"/>
  <c r="F264"/>
  <c r="E264"/>
  <c r="D264"/>
  <c r="C264"/>
  <c r="L264" s="1"/>
  <c r="K263"/>
  <c r="J263"/>
  <c r="I263"/>
  <c r="H263"/>
  <c r="G263"/>
  <c r="F263"/>
  <c r="E263"/>
  <c r="D263"/>
  <c r="C263"/>
  <c r="L263" s="1"/>
  <c r="K262"/>
  <c r="J262"/>
  <c r="I262"/>
  <c r="H262"/>
  <c r="G262"/>
  <c r="F262"/>
  <c r="E262"/>
  <c r="D262"/>
  <c r="C262"/>
  <c r="L262" s="1"/>
  <c r="K261"/>
  <c r="J261"/>
  <c r="I261"/>
  <c r="H261"/>
  <c r="G261"/>
  <c r="F261"/>
  <c r="E261"/>
  <c r="D261"/>
  <c r="C261"/>
  <c r="L261" s="1"/>
  <c r="K232"/>
  <c r="K235" s="1"/>
  <c r="J232"/>
  <c r="J235" s="1"/>
  <c r="I232"/>
  <c r="I235" s="1"/>
  <c r="H232"/>
  <c r="H235" s="1"/>
  <c r="G232"/>
  <c r="G235" s="1"/>
  <c r="F232"/>
  <c r="F235" s="1"/>
  <c r="E232"/>
  <c r="E235" s="1"/>
  <c r="D232"/>
  <c r="D235" s="1"/>
  <c r="C232"/>
  <c r="L232" s="1"/>
  <c r="K231"/>
  <c r="J231"/>
  <c r="I231"/>
  <c r="H231"/>
  <c r="G231"/>
  <c r="F231"/>
  <c r="E231"/>
  <c r="D231"/>
  <c r="C231"/>
  <c r="L231" s="1"/>
  <c r="D324" s="1"/>
  <c r="K230"/>
  <c r="J230"/>
  <c r="I230"/>
  <c r="H230"/>
  <c r="G230"/>
  <c r="F230"/>
  <c r="E230"/>
  <c r="D230"/>
  <c r="C230"/>
  <c r="L230" s="1"/>
  <c r="D323" s="1"/>
  <c r="K229"/>
  <c r="J229"/>
  <c r="I229"/>
  <c r="H229"/>
  <c r="G229"/>
  <c r="F229"/>
  <c r="E229"/>
  <c r="D229"/>
  <c r="C229"/>
  <c r="L229" s="1"/>
  <c r="D322" s="1"/>
  <c r="K228"/>
  <c r="J228"/>
  <c r="I228"/>
  <c r="H228"/>
  <c r="G228"/>
  <c r="F228"/>
  <c r="E228"/>
  <c r="D228"/>
  <c r="C228"/>
  <c r="L228" s="1"/>
  <c r="D321" s="1"/>
  <c r="K227"/>
  <c r="J227"/>
  <c r="I227"/>
  <c r="H227"/>
  <c r="G227"/>
  <c r="F227"/>
  <c r="E227"/>
  <c r="D227"/>
  <c r="C227"/>
  <c r="L227" s="1"/>
  <c r="D320" s="1"/>
  <c r="K226"/>
  <c r="J226"/>
  <c r="I226"/>
  <c r="H226"/>
  <c r="G226"/>
  <c r="F226"/>
  <c r="E226"/>
  <c r="D226"/>
  <c r="C226"/>
  <c r="L226" s="1"/>
  <c r="D319" s="1"/>
  <c r="K225"/>
  <c r="J225"/>
  <c r="I225"/>
  <c r="H225"/>
  <c r="G225"/>
  <c r="F225"/>
  <c r="E225"/>
  <c r="D225"/>
  <c r="C225"/>
  <c r="L225" s="1"/>
  <c r="D318" s="1"/>
  <c r="K224"/>
  <c r="J224"/>
  <c r="I224"/>
  <c r="H224"/>
  <c r="G224"/>
  <c r="F224"/>
  <c r="E224"/>
  <c r="D224"/>
  <c r="C224"/>
  <c r="L224" s="1"/>
  <c r="D317" s="1"/>
  <c r="K223"/>
  <c r="J223"/>
  <c r="I223"/>
  <c r="H223"/>
  <c r="G223"/>
  <c r="F223"/>
  <c r="E223"/>
  <c r="D223"/>
  <c r="C223"/>
  <c r="L223" s="1"/>
  <c r="D316" s="1"/>
  <c r="K222"/>
  <c r="J222"/>
  <c r="I222"/>
  <c r="H222"/>
  <c r="G222"/>
  <c r="F222"/>
  <c r="E222"/>
  <c r="D222"/>
  <c r="C222"/>
  <c r="L222" s="1"/>
  <c r="D315" s="1"/>
  <c r="K221"/>
  <c r="J221"/>
  <c r="I221"/>
  <c r="H221"/>
  <c r="G221"/>
  <c r="F221"/>
  <c r="E221"/>
  <c r="D221"/>
  <c r="C221"/>
  <c r="L221" s="1"/>
  <c r="D314" s="1"/>
  <c r="K220"/>
  <c r="J220"/>
  <c r="I220"/>
  <c r="H220"/>
  <c r="G220"/>
  <c r="F220"/>
  <c r="E220"/>
  <c r="D220"/>
  <c r="C220"/>
  <c r="L220" s="1"/>
  <c r="D313" s="1"/>
  <c r="K219"/>
  <c r="K236" s="1"/>
  <c r="J219"/>
  <c r="J236" s="1"/>
  <c r="I219"/>
  <c r="I236" s="1"/>
  <c r="H219"/>
  <c r="H236" s="1"/>
  <c r="G219"/>
  <c r="G236" s="1"/>
  <c r="F219"/>
  <c r="F236" s="1"/>
  <c r="E219"/>
  <c r="E236" s="1"/>
  <c r="D219"/>
  <c r="D236" s="1"/>
  <c r="C219"/>
  <c r="C236" s="1"/>
  <c r="A196"/>
  <c r="A218" s="1"/>
  <c r="A241" s="1"/>
  <c r="A260" s="1"/>
  <c r="A175"/>
  <c r="A197" s="1"/>
  <c r="A219" s="1"/>
  <c r="A242" s="1"/>
  <c r="A261" s="1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56"/>
  <c r="J156"/>
  <c r="I156"/>
  <c r="H156"/>
  <c r="G156"/>
  <c r="F156"/>
  <c r="E156"/>
  <c r="D156"/>
  <c r="K155"/>
  <c r="J155"/>
  <c r="I155"/>
  <c r="H155"/>
  <c r="G155"/>
  <c r="F155"/>
  <c r="E155"/>
  <c r="D155"/>
  <c r="M153"/>
  <c r="K146"/>
  <c r="K149" s="1"/>
  <c r="J146"/>
  <c r="I146"/>
  <c r="I149" s="1"/>
  <c r="H146"/>
  <c r="G146"/>
  <c r="G149" s="1"/>
  <c r="F146"/>
  <c r="E146"/>
  <c r="E149" s="1"/>
  <c r="D146"/>
  <c r="C146"/>
  <c r="C149" s="1"/>
  <c r="K145"/>
  <c r="J145"/>
  <c r="I145"/>
  <c r="H145"/>
  <c r="G145"/>
  <c r="F145"/>
  <c r="E145"/>
  <c r="D145"/>
  <c r="L145" s="1"/>
  <c r="D308" s="1"/>
  <c r="C145"/>
  <c r="K144"/>
  <c r="J144"/>
  <c r="I144"/>
  <c r="H144"/>
  <c r="G144"/>
  <c r="F144"/>
  <c r="E144"/>
  <c r="D144"/>
  <c r="C144"/>
  <c r="L144" s="1"/>
  <c r="D307" s="1"/>
  <c r="K143"/>
  <c r="J143"/>
  <c r="I143"/>
  <c r="H143"/>
  <c r="G143"/>
  <c r="F143"/>
  <c r="E143"/>
  <c r="D143"/>
  <c r="L143" s="1"/>
  <c r="D306" s="1"/>
  <c r="C143"/>
  <c r="A143"/>
  <c r="A165" s="1"/>
  <c r="K142"/>
  <c r="J142"/>
  <c r="I142"/>
  <c r="H142"/>
  <c r="G142"/>
  <c r="F142"/>
  <c r="E142"/>
  <c r="D142"/>
  <c r="C142"/>
  <c r="L142" s="1"/>
  <c r="D305" s="1"/>
  <c r="K141"/>
  <c r="J141"/>
  <c r="I141"/>
  <c r="H141"/>
  <c r="G141"/>
  <c r="F141"/>
  <c r="E141"/>
  <c r="D141"/>
  <c r="L141" s="1"/>
  <c r="D304" s="1"/>
  <c r="C141"/>
  <c r="A141"/>
  <c r="A163" s="1"/>
  <c r="K140"/>
  <c r="J140"/>
  <c r="I140"/>
  <c r="H140"/>
  <c r="G140"/>
  <c r="F140"/>
  <c r="E140"/>
  <c r="D140"/>
  <c r="C140"/>
  <c r="L140" s="1"/>
  <c r="D303" s="1"/>
  <c r="K139"/>
  <c r="J139"/>
  <c r="I139"/>
  <c r="H139"/>
  <c r="G139"/>
  <c r="F139"/>
  <c r="E139"/>
  <c r="D139"/>
  <c r="L139" s="1"/>
  <c r="D302" s="1"/>
  <c r="C139"/>
  <c r="A139"/>
  <c r="A161" s="1"/>
  <c r="K138"/>
  <c r="J138"/>
  <c r="I138"/>
  <c r="H138"/>
  <c r="G138"/>
  <c r="F138"/>
  <c r="E138"/>
  <c r="D138"/>
  <c r="C138"/>
  <c r="L138" s="1"/>
  <c r="D301" s="1"/>
  <c r="K137"/>
  <c r="J137"/>
  <c r="I137"/>
  <c r="H137"/>
  <c r="G137"/>
  <c r="F137"/>
  <c r="E137"/>
  <c r="D137"/>
  <c r="L137" s="1"/>
  <c r="D300" s="1"/>
  <c r="C137"/>
  <c r="A137"/>
  <c r="A159" s="1"/>
  <c r="K136"/>
  <c r="J136"/>
  <c r="I136"/>
  <c r="H136"/>
  <c r="G136"/>
  <c r="F136"/>
  <c r="E136"/>
  <c r="D136"/>
  <c r="C136"/>
  <c r="L136" s="1"/>
  <c r="D299" s="1"/>
  <c r="K135"/>
  <c r="J135"/>
  <c r="I135"/>
  <c r="H135"/>
  <c r="G135"/>
  <c r="F135"/>
  <c r="E135"/>
  <c r="D135"/>
  <c r="L135" s="1"/>
  <c r="D298" s="1"/>
  <c r="C135"/>
  <c r="A135"/>
  <c r="A157" s="1"/>
  <c r="K134"/>
  <c r="J134"/>
  <c r="I134"/>
  <c r="H134"/>
  <c r="G134"/>
  <c r="F134"/>
  <c r="E134"/>
  <c r="D134"/>
  <c r="C134"/>
  <c r="L134" s="1"/>
  <c r="D297" s="1"/>
  <c r="K133"/>
  <c r="J133"/>
  <c r="I133"/>
  <c r="H133"/>
  <c r="G133"/>
  <c r="F133"/>
  <c r="E133"/>
  <c r="D133"/>
  <c r="L133" s="1"/>
  <c r="D296" s="1"/>
  <c r="C133"/>
  <c r="A133"/>
  <c r="A155" s="1"/>
  <c r="K132"/>
  <c r="K150" s="1"/>
  <c r="J132"/>
  <c r="J149" s="1"/>
  <c r="I132"/>
  <c r="I150" s="1"/>
  <c r="H132"/>
  <c r="H149" s="1"/>
  <c r="G132"/>
  <c r="G150" s="1"/>
  <c r="F132"/>
  <c r="F149" s="1"/>
  <c r="E132"/>
  <c r="E150" s="1"/>
  <c r="D132"/>
  <c r="D149" s="1"/>
  <c r="C132"/>
  <c r="C150" s="1"/>
  <c r="W128"/>
  <c r="V128"/>
  <c r="A128"/>
  <c r="A146" s="1"/>
  <c r="A168" s="1"/>
  <c r="W127"/>
  <c r="V127"/>
  <c r="A127"/>
  <c r="A145" s="1"/>
  <c r="A167" s="1"/>
  <c r="W126"/>
  <c r="V126"/>
  <c r="A126"/>
  <c r="A144" s="1"/>
  <c r="A166" s="1"/>
  <c r="W125"/>
  <c r="V125"/>
  <c r="A125"/>
  <c r="W124"/>
  <c r="V124"/>
  <c r="A124"/>
  <c r="A142" s="1"/>
  <c r="A164" s="1"/>
  <c r="W123"/>
  <c r="V123"/>
  <c r="A123"/>
  <c r="W122"/>
  <c r="V122"/>
  <c r="A122"/>
  <c r="A140" s="1"/>
  <c r="A162" s="1"/>
  <c r="W121"/>
  <c r="V121"/>
  <c r="A121"/>
  <c r="W120"/>
  <c r="V120"/>
  <c r="A120"/>
  <c r="A138" s="1"/>
  <c r="A160" s="1"/>
  <c r="W119"/>
  <c r="V119"/>
  <c r="A119"/>
  <c r="W118"/>
  <c r="V118"/>
  <c r="A118"/>
  <c r="A136" s="1"/>
  <c r="A158" s="1"/>
  <c r="W117"/>
  <c r="V117"/>
  <c r="A117"/>
  <c r="W116"/>
  <c r="V116"/>
  <c r="A116"/>
  <c r="A134" s="1"/>
  <c r="A156" s="1"/>
  <c r="W115"/>
  <c r="V115"/>
  <c r="A115"/>
  <c r="W114"/>
  <c r="V114"/>
  <c r="A114"/>
  <c r="A132" s="1"/>
  <c r="A154" s="1"/>
  <c r="E113"/>
  <c r="G113" s="1"/>
  <c r="I113" s="1"/>
  <c r="K113" s="1"/>
  <c r="M113" s="1"/>
  <c r="O113" s="1"/>
  <c r="Q113" s="1"/>
  <c r="S113" s="1"/>
  <c r="C113"/>
  <c r="A58"/>
  <c r="A41"/>
  <c r="A59" s="1"/>
  <c r="L40"/>
  <c r="W36"/>
  <c r="X36" s="1"/>
  <c r="M168" s="1"/>
  <c r="V36"/>
  <c r="W35"/>
  <c r="X35" s="1"/>
  <c r="M167" s="1"/>
  <c r="V35"/>
  <c r="W34"/>
  <c r="X34" s="1"/>
  <c r="M166" s="1"/>
  <c r="V34"/>
  <c r="W33"/>
  <c r="X33" s="1"/>
  <c r="M165" s="1"/>
  <c r="V33"/>
  <c r="W32"/>
  <c r="X32" s="1"/>
  <c r="M164" s="1"/>
  <c r="V32"/>
  <c r="W31"/>
  <c r="X31" s="1"/>
  <c r="M163" s="1"/>
  <c r="V31"/>
  <c r="W30"/>
  <c r="X30" s="1"/>
  <c r="M162" s="1"/>
  <c r="V30"/>
  <c r="W29"/>
  <c r="X29" s="1"/>
  <c r="M161" s="1"/>
  <c r="V29"/>
  <c r="W28"/>
  <c r="X28" s="1"/>
  <c r="M160" s="1"/>
  <c r="V28"/>
  <c r="W27"/>
  <c r="X27" s="1"/>
  <c r="M159" s="1"/>
  <c r="V27"/>
  <c r="W26"/>
  <c r="X26" s="1"/>
  <c r="M158" s="1"/>
  <c r="V26"/>
  <c r="W25"/>
  <c r="X25" s="1"/>
  <c r="M157" s="1"/>
  <c r="V25"/>
  <c r="W24"/>
  <c r="X24" s="1"/>
  <c r="M156" s="1"/>
  <c r="V24"/>
  <c r="W23"/>
  <c r="X23" s="1"/>
  <c r="M155" s="1"/>
  <c r="V23"/>
  <c r="W22"/>
  <c r="V22"/>
  <c r="A22"/>
  <c r="C21"/>
  <c r="Z18"/>
  <c r="X18"/>
  <c r="W18"/>
  <c r="V18"/>
  <c r="Y18" s="1"/>
  <c r="Z17"/>
  <c r="X17"/>
  <c r="W17"/>
  <c r="V17"/>
  <c r="Y17" s="1"/>
  <c r="Z16"/>
  <c r="X16"/>
  <c r="W16"/>
  <c r="V16"/>
  <c r="Y16" s="1"/>
  <c r="Z15"/>
  <c r="X15"/>
  <c r="W15"/>
  <c r="V15"/>
  <c r="Y15" s="1"/>
  <c r="Z14"/>
  <c r="X14"/>
  <c r="W14"/>
  <c r="V14"/>
  <c r="Y14" s="1"/>
  <c r="Z13"/>
  <c r="X13"/>
  <c r="W13"/>
  <c r="V13"/>
  <c r="Y13" s="1"/>
  <c r="Z12"/>
  <c r="X12"/>
  <c r="W12"/>
  <c r="V12"/>
  <c r="Y12" s="1"/>
  <c r="Z11"/>
  <c r="X11"/>
  <c r="W11"/>
  <c r="V11"/>
  <c r="Y11" s="1"/>
  <c r="Z10"/>
  <c r="X10"/>
  <c r="W10"/>
  <c r="V10"/>
  <c r="Y10" s="1"/>
  <c r="Z9"/>
  <c r="X9"/>
  <c r="W9"/>
  <c r="V9"/>
  <c r="Y9" s="1"/>
  <c r="Z8"/>
  <c r="X8"/>
  <c r="W8"/>
  <c r="V8"/>
  <c r="Y8" s="1"/>
  <c r="Z7"/>
  <c r="X7"/>
  <c r="W7"/>
  <c r="V7"/>
  <c r="Y7" s="1"/>
  <c r="Z6"/>
  <c r="X6"/>
  <c r="W6"/>
  <c r="V6"/>
  <c r="Y6" s="1"/>
  <c r="Z5"/>
  <c r="W5"/>
  <c r="V5"/>
  <c r="Y5" s="1"/>
  <c r="A5"/>
  <c r="A23" s="1"/>
  <c r="W4"/>
  <c r="V4"/>
  <c r="Y4" s="1"/>
  <c r="G3"/>
  <c r="G21" s="1"/>
  <c r="E3"/>
  <c r="E21" s="1"/>
  <c r="AE164" i="14" l="1"/>
  <c r="AE163" i="13"/>
  <c r="AE164"/>
  <c r="K176" i="10"/>
  <c r="K177"/>
  <c r="Y165" i="16"/>
  <c r="AA165" i="13"/>
  <c r="AB165" i="16"/>
  <c r="Y165" i="13"/>
  <c r="V165" i="17"/>
  <c r="AE165" s="1"/>
  <c r="AC165" i="13"/>
  <c r="W165" i="17"/>
  <c r="Z165" i="13"/>
  <c r="U165" i="16"/>
  <c r="AE165" s="1"/>
  <c r="AB165" i="12"/>
  <c r="AE165" s="1"/>
  <c r="W165" i="16"/>
  <c r="Y165" i="17"/>
  <c r="W165" i="13"/>
  <c r="Z165" i="17"/>
  <c r="X165" i="13"/>
  <c r="AE163" i="12"/>
  <c r="AE164" i="15"/>
  <c r="AE164" i="16"/>
  <c r="AE165" i="15"/>
  <c r="AE163" i="14"/>
  <c r="AE162" i="16"/>
  <c r="AE162" i="13"/>
  <c r="AE163" i="15"/>
  <c r="AE163" i="16"/>
  <c r="AE165" i="23"/>
  <c r="AE162" i="15"/>
  <c r="AE165" i="14"/>
  <c r="S4" i="19"/>
  <c r="AE164" i="23"/>
  <c r="AE162"/>
  <c r="AE163"/>
  <c r="AE163" i="17"/>
  <c r="AE162"/>
  <c r="AE164"/>
  <c r="AE164" i="12"/>
  <c r="D159" i="23"/>
  <c r="D158"/>
  <c r="K198" i="21"/>
  <c r="I198"/>
  <c r="G198"/>
  <c r="E198"/>
  <c r="C198"/>
  <c r="J176"/>
  <c r="H176"/>
  <c r="F176"/>
  <c r="D176"/>
  <c r="J198"/>
  <c r="H198"/>
  <c r="F198"/>
  <c r="D198"/>
  <c r="K176"/>
  <c r="I176"/>
  <c r="G176"/>
  <c r="E176"/>
  <c r="C176"/>
  <c r="L176" s="1"/>
  <c r="J199"/>
  <c r="H199"/>
  <c r="F199"/>
  <c r="D199"/>
  <c r="K177"/>
  <c r="I177"/>
  <c r="G177"/>
  <c r="E177"/>
  <c r="C177"/>
  <c r="K199"/>
  <c r="I199"/>
  <c r="G199"/>
  <c r="E199"/>
  <c r="C199"/>
  <c r="L199" s="1"/>
  <c r="C314" s="1"/>
  <c r="J177"/>
  <c r="H177"/>
  <c r="F177"/>
  <c r="D177"/>
  <c r="K200"/>
  <c r="I200"/>
  <c r="G200"/>
  <c r="E200"/>
  <c r="C200"/>
  <c r="J178"/>
  <c r="H178"/>
  <c r="F178"/>
  <c r="D178"/>
  <c r="J200"/>
  <c r="H200"/>
  <c r="F200"/>
  <c r="D200"/>
  <c r="K178"/>
  <c r="I178"/>
  <c r="G178"/>
  <c r="E178"/>
  <c r="C178"/>
  <c r="L178" s="1"/>
  <c r="J201"/>
  <c r="H201"/>
  <c r="F201"/>
  <c r="D201"/>
  <c r="K179"/>
  <c r="I179"/>
  <c r="G179"/>
  <c r="E179"/>
  <c r="C179"/>
  <c r="K201"/>
  <c r="I201"/>
  <c r="G201"/>
  <c r="E201"/>
  <c r="C201"/>
  <c r="L201" s="1"/>
  <c r="C316" s="1"/>
  <c r="J179"/>
  <c r="H179"/>
  <c r="F179"/>
  <c r="D179"/>
  <c r="K202"/>
  <c r="I202"/>
  <c r="G202"/>
  <c r="E202"/>
  <c r="C202"/>
  <c r="J180"/>
  <c r="H180"/>
  <c r="F180"/>
  <c r="D180"/>
  <c r="J202"/>
  <c r="H202"/>
  <c r="F202"/>
  <c r="D202"/>
  <c r="K180"/>
  <c r="I180"/>
  <c r="G180"/>
  <c r="E180"/>
  <c r="C180"/>
  <c r="L180" s="1"/>
  <c r="J203"/>
  <c r="H203"/>
  <c r="F203"/>
  <c r="D203"/>
  <c r="K181"/>
  <c r="I181"/>
  <c r="G181"/>
  <c r="E181"/>
  <c r="C181"/>
  <c r="K203"/>
  <c r="I203"/>
  <c r="G203"/>
  <c r="E203"/>
  <c r="C203"/>
  <c r="L203" s="1"/>
  <c r="C318" s="1"/>
  <c r="J181"/>
  <c r="H181"/>
  <c r="F181"/>
  <c r="D181"/>
  <c r="K204"/>
  <c r="I204"/>
  <c r="G204"/>
  <c r="E204"/>
  <c r="C204"/>
  <c r="J182"/>
  <c r="H182"/>
  <c r="F182"/>
  <c r="D182"/>
  <c r="J204"/>
  <c r="H204"/>
  <c r="F204"/>
  <c r="D204"/>
  <c r="K182"/>
  <c r="I182"/>
  <c r="G182"/>
  <c r="E182"/>
  <c r="C182"/>
  <c r="L182" s="1"/>
  <c r="J205"/>
  <c r="H205"/>
  <c r="F205"/>
  <c r="D205"/>
  <c r="K183"/>
  <c r="I183"/>
  <c r="G183"/>
  <c r="E183"/>
  <c r="C183"/>
  <c r="K205"/>
  <c r="I205"/>
  <c r="G205"/>
  <c r="E205"/>
  <c r="C205"/>
  <c r="L205" s="1"/>
  <c r="C320" s="1"/>
  <c r="J183"/>
  <c r="H183"/>
  <c r="F183"/>
  <c r="D183"/>
  <c r="K206"/>
  <c r="I206"/>
  <c r="G206"/>
  <c r="E206"/>
  <c r="C206"/>
  <c r="J184"/>
  <c r="H184"/>
  <c r="F184"/>
  <c r="D184"/>
  <c r="J206"/>
  <c r="H206"/>
  <c r="F206"/>
  <c r="D206"/>
  <c r="K184"/>
  <c r="I184"/>
  <c r="G184"/>
  <c r="E184"/>
  <c r="C184"/>
  <c r="L184" s="1"/>
  <c r="J207"/>
  <c r="H207"/>
  <c r="F207"/>
  <c r="D207"/>
  <c r="K185"/>
  <c r="I185"/>
  <c r="G185"/>
  <c r="E185"/>
  <c r="C185"/>
  <c r="K207"/>
  <c r="I207"/>
  <c r="G207"/>
  <c r="E207"/>
  <c r="C207"/>
  <c r="L207" s="1"/>
  <c r="C322" s="1"/>
  <c r="J185"/>
  <c r="H185"/>
  <c r="F185"/>
  <c r="D185"/>
  <c r="K208"/>
  <c r="I208"/>
  <c r="G208"/>
  <c r="E208"/>
  <c r="C208"/>
  <c r="J186"/>
  <c r="H186"/>
  <c r="F186"/>
  <c r="D186"/>
  <c r="J208"/>
  <c r="H208"/>
  <c r="F208"/>
  <c r="D208"/>
  <c r="K186"/>
  <c r="I186"/>
  <c r="G186"/>
  <c r="E186"/>
  <c r="C186"/>
  <c r="L186" s="1"/>
  <c r="J209"/>
  <c r="H209"/>
  <c r="F209"/>
  <c r="D209"/>
  <c r="K187"/>
  <c r="I187"/>
  <c r="G187"/>
  <c r="E187"/>
  <c r="C187"/>
  <c r="K209"/>
  <c r="I209"/>
  <c r="G209"/>
  <c r="E209"/>
  <c r="C209"/>
  <c r="L209" s="1"/>
  <c r="C324" s="1"/>
  <c r="J187"/>
  <c r="H187"/>
  <c r="F187"/>
  <c r="D187"/>
  <c r="K210"/>
  <c r="K213" s="1"/>
  <c r="I210"/>
  <c r="I213" s="1"/>
  <c r="G210"/>
  <c r="G213" s="1"/>
  <c r="E210"/>
  <c r="E213" s="1"/>
  <c r="C210"/>
  <c r="J188"/>
  <c r="J191" s="1"/>
  <c r="H188"/>
  <c r="H191" s="1"/>
  <c r="F188"/>
  <c r="F191" s="1"/>
  <c r="D188"/>
  <c r="D191" s="1"/>
  <c r="J210"/>
  <c r="J213" s="1"/>
  <c r="H210"/>
  <c r="H213" s="1"/>
  <c r="F210"/>
  <c r="F213" s="1"/>
  <c r="D210"/>
  <c r="D213" s="1"/>
  <c r="K188"/>
  <c r="K191" s="1"/>
  <c r="I188"/>
  <c r="I191" s="1"/>
  <c r="G188"/>
  <c r="G191" s="1"/>
  <c r="E188"/>
  <c r="E191" s="1"/>
  <c r="C188"/>
  <c r="J197"/>
  <c r="H197"/>
  <c r="F197"/>
  <c r="D197"/>
  <c r="K175"/>
  <c r="I175"/>
  <c r="G175"/>
  <c r="E175"/>
  <c r="C175"/>
  <c r="K197"/>
  <c r="I197"/>
  <c r="G197"/>
  <c r="E197"/>
  <c r="C197"/>
  <c r="J175"/>
  <c r="H175"/>
  <c r="F175"/>
  <c r="D175"/>
  <c r="K91"/>
  <c r="I91"/>
  <c r="G91"/>
  <c r="E91"/>
  <c r="C91"/>
  <c r="J91"/>
  <c r="H91"/>
  <c r="F91"/>
  <c r="D91"/>
  <c r="L155"/>
  <c r="K92"/>
  <c r="I92"/>
  <c r="G92"/>
  <c r="E92"/>
  <c r="C92"/>
  <c r="J92"/>
  <c r="H92"/>
  <c r="F92"/>
  <c r="D92"/>
  <c r="K93"/>
  <c r="I93"/>
  <c r="G93"/>
  <c r="E93"/>
  <c r="C93"/>
  <c r="L156"/>
  <c r="J93"/>
  <c r="H93"/>
  <c r="F93"/>
  <c r="D93"/>
  <c r="L157"/>
  <c r="K94"/>
  <c r="I94"/>
  <c r="G94"/>
  <c r="E94"/>
  <c r="C94"/>
  <c r="J94"/>
  <c r="H94"/>
  <c r="F94"/>
  <c r="D94"/>
  <c r="K95"/>
  <c r="I95"/>
  <c r="G95"/>
  <c r="E95"/>
  <c r="C95"/>
  <c r="L158"/>
  <c r="J95"/>
  <c r="H95"/>
  <c r="F95"/>
  <c r="D95"/>
  <c r="K44"/>
  <c r="U44" s="1"/>
  <c r="I44"/>
  <c r="S44" s="1"/>
  <c r="G44"/>
  <c r="Q44" s="1"/>
  <c r="E44"/>
  <c r="O44" s="1"/>
  <c r="C44"/>
  <c r="L159"/>
  <c r="K96"/>
  <c r="I96"/>
  <c r="G96"/>
  <c r="E96"/>
  <c r="C96"/>
  <c r="J96"/>
  <c r="H96"/>
  <c r="F96"/>
  <c r="D96"/>
  <c r="K45"/>
  <c r="U45" s="1"/>
  <c r="I45"/>
  <c r="S45" s="1"/>
  <c r="G45"/>
  <c r="Q45" s="1"/>
  <c r="E45"/>
  <c r="O45" s="1"/>
  <c r="C45"/>
  <c r="K97"/>
  <c r="I97"/>
  <c r="G97"/>
  <c r="E97"/>
  <c r="C97"/>
  <c r="L160"/>
  <c r="J97"/>
  <c r="H97"/>
  <c r="F97"/>
  <c r="D97"/>
  <c r="K46"/>
  <c r="U46" s="1"/>
  <c r="I46"/>
  <c r="S46" s="1"/>
  <c r="G46"/>
  <c r="Q46" s="1"/>
  <c r="E46"/>
  <c r="O46" s="1"/>
  <c r="C46"/>
  <c r="L161"/>
  <c r="K98"/>
  <c r="I98"/>
  <c r="G98"/>
  <c r="E98"/>
  <c r="C98"/>
  <c r="J98"/>
  <c r="H98"/>
  <c r="F98"/>
  <c r="D98"/>
  <c r="K47"/>
  <c r="U47" s="1"/>
  <c r="I47"/>
  <c r="S47" s="1"/>
  <c r="G47"/>
  <c r="Q47" s="1"/>
  <c r="E47"/>
  <c r="O47" s="1"/>
  <c r="C47"/>
  <c r="K99"/>
  <c r="I99"/>
  <c r="G99"/>
  <c r="E99"/>
  <c r="C99"/>
  <c r="L162"/>
  <c r="J99"/>
  <c r="H99"/>
  <c r="F99"/>
  <c r="D99"/>
  <c r="K48"/>
  <c r="U48" s="1"/>
  <c r="I48"/>
  <c r="S48" s="1"/>
  <c r="G48"/>
  <c r="Q48" s="1"/>
  <c r="E48"/>
  <c r="O48" s="1"/>
  <c r="C48"/>
  <c r="L163"/>
  <c r="K100"/>
  <c r="I100"/>
  <c r="G100"/>
  <c r="E100"/>
  <c r="C100"/>
  <c r="J100"/>
  <c r="H100"/>
  <c r="F100"/>
  <c r="D100"/>
  <c r="K49"/>
  <c r="U49" s="1"/>
  <c r="I49"/>
  <c r="S49" s="1"/>
  <c r="G49"/>
  <c r="Q49" s="1"/>
  <c r="E49"/>
  <c r="O49" s="1"/>
  <c r="C49"/>
  <c r="K101"/>
  <c r="I101"/>
  <c r="G101"/>
  <c r="E101"/>
  <c r="C101"/>
  <c r="L164"/>
  <c r="J101"/>
  <c r="H101"/>
  <c r="F101"/>
  <c r="D101"/>
  <c r="K50"/>
  <c r="U50" s="1"/>
  <c r="I50"/>
  <c r="S50" s="1"/>
  <c r="G50"/>
  <c r="Q50" s="1"/>
  <c r="E50"/>
  <c r="O50" s="1"/>
  <c r="C50"/>
  <c r="L165"/>
  <c r="K102"/>
  <c r="I102"/>
  <c r="G102"/>
  <c r="E102"/>
  <c r="C102"/>
  <c r="J51"/>
  <c r="T51" s="1"/>
  <c r="H51"/>
  <c r="R51" s="1"/>
  <c r="F51"/>
  <c r="P51" s="1"/>
  <c r="D51"/>
  <c r="N51" s="1"/>
  <c r="J102"/>
  <c r="H102"/>
  <c r="F102"/>
  <c r="D102"/>
  <c r="K51"/>
  <c r="U51" s="1"/>
  <c r="I51"/>
  <c r="S51" s="1"/>
  <c r="G51"/>
  <c r="Q51" s="1"/>
  <c r="E51"/>
  <c r="O51" s="1"/>
  <c r="C51"/>
  <c r="K103"/>
  <c r="I103"/>
  <c r="G103"/>
  <c r="E103"/>
  <c r="C103"/>
  <c r="J52"/>
  <c r="T52" s="1"/>
  <c r="H52"/>
  <c r="R52" s="1"/>
  <c r="F52"/>
  <c r="P52" s="1"/>
  <c r="D52"/>
  <c r="N52" s="1"/>
  <c r="L166"/>
  <c r="J103"/>
  <c r="H103"/>
  <c r="F103"/>
  <c r="D103"/>
  <c r="K52"/>
  <c r="U52" s="1"/>
  <c r="I52"/>
  <c r="S52" s="1"/>
  <c r="G52"/>
  <c r="Q52" s="1"/>
  <c r="E52"/>
  <c r="O52" s="1"/>
  <c r="C52"/>
  <c r="L167"/>
  <c r="K104"/>
  <c r="I104"/>
  <c r="G104"/>
  <c r="E104"/>
  <c r="C104"/>
  <c r="J53"/>
  <c r="T53" s="1"/>
  <c r="H53"/>
  <c r="R53" s="1"/>
  <c r="F53"/>
  <c r="P53" s="1"/>
  <c r="D53"/>
  <c r="N53" s="1"/>
  <c r="J104"/>
  <c r="H104"/>
  <c r="F104"/>
  <c r="D104"/>
  <c r="K53"/>
  <c r="U53" s="1"/>
  <c r="I53"/>
  <c r="S53" s="1"/>
  <c r="G53"/>
  <c r="Q53" s="1"/>
  <c r="E53"/>
  <c r="O53" s="1"/>
  <c r="C53"/>
  <c r="K105"/>
  <c r="K108" s="1"/>
  <c r="I105"/>
  <c r="I108" s="1"/>
  <c r="G105"/>
  <c r="G108" s="1"/>
  <c r="E105"/>
  <c r="E108" s="1"/>
  <c r="C105"/>
  <c r="J54"/>
  <c r="T54" s="1"/>
  <c r="H54"/>
  <c r="R54" s="1"/>
  <c r="F54"/>
  <c r="P54" s="1"/>
  <c r="D54"/>
  <c r="N54" s="1"/>
  <c r="L168"/>
  <c r="J105"/>
  <c r="J108" s="1"/>
  <c r="H105"/>
  <c r="H108" s="1"/>
  <c r="F105"/>
  <c r="F108" s="1"/>
  <c r="D105"/>
  <c r="D108" s="1"/>
  <c r="K54"/>
  <c r="U54" s="1"/>
  <c r="I54"/>
  <c r="S54" s="1"/>
  <c r="G54"/>
  <c r="Q54" s="1"/>
  <c r="E54"/>
  <c r="O54" s="1"/>
  <c r="C54"/>
  <c r="J58"/>
  <c r="H58"/>
  <c r="F58"/>
  <c r="D58"/>
  <c r="K58"/>
  <c r="I58"/>
  <c r="G58"/>
  <c r="E58"/>
  <c r="C58"/>
  <c r="A313"/>
  <c r="A298"/>
  <c r="Z4"/>
  <c r="X5"/>
  <c r="I3"/>
  <c r="A6"/>
  <c r="D40"/>
  <c r="N40" s="1"/>
  <c r="F40"/>
  <c r="P40" s="1"/>
  <c r="H40"/>
  <c r="R40" s="1"/>
  <c r="J40"/>
  <c r="T40" s="1"/>
  <c r="D41"/>
  <c r="N41" s="1"/>
  <c r="F41"/>
  <c r="P41" s="1"/>
  <c r="H41"/>
  <c r="R41" s="1"/>
  <c r="J41"/>
  <c r="T41" s="1"/>
  <c r="L41"/>
  <c r="A42"/>
  <c r="D42"/>
  <c r="N42" s="1"/>
  <c r="F42"/>
  <c r="P42" s="1"/>
  <c r="H42"/>
  <c r="R42" s="1"/>
  <c r="J42"/>
  <c r="T42" s="1"/>
  <c r="D43"/>
  <c r="N43" s="1"/>
  <c r="F43"/>
  <c r="P43" s="1"/>
  <c r="H43"/>
  <c r="R43" s="1"/>
  <c r="J43"/>
  <c r="T43" s="1"/>
  <c r="F44"/>
  <c r="P44" s="1"/>
  <c r="J44"/>
  <c r="T44" s="1"/>
  <c r="D45"/>
  <c r="N45" s="1"/>
  <c r="H45"/>
  <c r="R45" s="1"/>
  <c r="F46"/>
  <c r="P46" s="1"/>
  <c r="J46"/>
  <c r="T46" s="1"/>
  <c r="D47"/>
  <c r="N47" s="1"/>
  <c r="H47"/>
  <c r="R47" s="1"/>
  <c r="F48"/>
  <c r="P48" s="1"/>
  <c r="J48"/>
  <c r="T48" s="1"/>
  <c r="D49"/>
  <c r="N49" s="1"/>
  <c r="H49"/>
  <c r="R49" s="1"/>
  <c r="F50"/>
  <c r="P50" s="1"/>
  <c r="J50"/>
  <c r="T50" s="1"/>
  <c r="K59"/>
  <c r="I59"/>
  <c r="G59"/>
  <c r="E59"/>
  <c r="C59"/>
  <c r="J59"/>
  <c r="H59"/>
  <c r="F59"/>
  <c r="D59"/>
  <c r="J60"/>
  <c r="H60"/>
  <c r="F60"/>
  <c r="D60"/>
  <c r="K60"/>
  <c r="I60"/>
  <c r="G60"/>
  <c r="E60"/>
  <c r="C60"/>
  <c r="K61"/>
  <c r="I61"/>
  <c r="G61"/>
  <c r="E61"/>
  <c r="C61"/>
  <c r="J61"/>
  <c r="H61"/>
  <c r="F61"/>
  <c r="D61"/>
  <c r="J62"/>
  <c r="H62"/>
  <c r="F62"/>
  <c r="D62"/>
  <c r="K62"/>
  <c r="I62"/>
  <c r="G62"/>
  <c r="E62"/>
  <c r="C62"/>
  <c r="K63"/>
  <c r="I63"/>
  <c r="G63"/>
  <c r="E63"/>
  <c r="C63"/>
  <c r="J63"/>
  <c r="H63"/>
  <c r="F63"/>
  <c r="D63"/>
  <c r="J64"/>
  <c r="H64"/>
  <c r="F64"/>
  <c r="D64"/>
  <c r="K64"/>
  <c r="I64"/>
  <c r="G64"/>
  <c r="E64"/>
  <c r="C64"/>
  <c r="K65"/>
  <c r="I65"/>
  <c r="G65"/>
  <c r="E65"/>
  <c r="C65"/>
  <c r="J65"/>
  <c r="H65"/>
  <c r="F65"/>
  <c r="D65"/>
  <c r="J66"/>
  <c r="H66"/>
  <c r="F66"/>
  <c r="D66"/>
  <c r="K66"/>
  <c r="I66"/>
  <c r="G66"/>
  <c r="E66"/>
  <c r="C66"/>
  <c r="K67"/>
  <c r="I67"/>
  <c r="G67"/>
  <c r="E67"/>
  <c r="C67"/>
  <c r="J67"/>
  <c r="H67"/>
  <c r="F67"/>
  <c r="D67"/>
  <c r="J68"/>
  <c r="H68"/>
  <c r="F68"/>
  <c r="D68"/>
  <c r="K68"/>
  <c r="I68"/>
  <c r="G68"/>
  <c r="E68"/>
  <c r="C68"/>
  <c r="K69"/>
  <c r="I69"/>
  <c r="G69"/>
  <c r="E69"/>
  <c r="C69"/>
  <c r="J69"/>
  <c r="H69"/>
  <c r="F69"/>
  <c r="D69"/>
  <c r="J70"/>
  <c r="H70"/>
  <c r="F70"/>
  <c r="D70"/>
  <c r="K70"/>
  <c r="I70"/>
  <c r="G70"/>
  <c r="E70"/>
  <c r="C70"/>
  <c r="K71"/>
  <c r="I71"/>
  <c r="G71"/>
  <c r="E71"/>
  <c r="C71"/>
  <c r="J71"/>
  <c r="H71"/>
  <c r="F71"/>
  <c r="D71"/>
  <c r="J72"/>
  <c r="H72"/>
  <c r="F72"/>
  <c r="D72"/>
  <c r="K72"/>
  <c r="I72"/>
  <c r="G72"/>
  <c r="E72"/>
  <c r="C72"/>
  <c r="L235"/>
  <c r="D325"/>
  <c r="C242"/>
  <c r="E312" s="1"/>
  <c r="C243"/>
  <c r="E313" s="1"/>
  <c r="C244"/>
  <c r="E314" s="1"/>
  <c r="C245"/>
  <c r="E315" s="1"/>
  <c r="C246"/>
  <c r="E316" s="1"/>
  <c r="C247"/>
  <c r="E317" s="1"/>
  <c r="C248"/>
  <c r="E318" s="1"/>
  <c r="C249"/>
  <c r="E319" s="1"/>
  <c r="C250"/>
  <c r="E320" s="1"/>
  <c r="C251"/>
  <c r="E321" s="1"/>
  <c r="C252"/>
  <c r="E322" s="1"/>
  <c r="C253"/>
  <c r="E323" s="1"/>
  <c r="C254"/>
  <c r="E324" s="1"/>
  <c r="C255"/>
  <c r="E325" s="1"/>
  <c r="C40"/>
  <c r="E40"/>
  <c r="O40" s="1"/>
  <c r="G40"/>
  <c r="Q40" s="1"/>
  <c r="I40"/>
  <c r="S40" s="1"/>
  <c r="K40"/>
  <c r="U40" s="1"/>
  <c r="C41"/>
  <c r="E41"/>
  <c r="O41" s="1"/>
  <c r="G41"/>
  <c r="Q41" s="1"/>
  <c r="I41"/>
  <c r="S41" s="1"/>
  <c r="K41"/>
  <c r="U41" s="1"/>
  <c r="C42"/>
  <c r="E42"/>
  <c r="O42" s="1"/>
  <c r="G42"/>
  <c r="Q42" s="1"/>
  <c r="I42"/>
  <c r="S42" s="1"/>
  <c r="K42"/>
  <c r="U42" s="1"/>
  <c r="C43"/>
  <c r="E43"/>
  <c r="O43" s="1"/>
  <c r="G43"/>
  <c r="Q43" s="1"/>
  <c r="I43"/>
  <c r="S43" s="1"/>
  <c r="K43"/>
  <c r="U43" s="1"/>
  <c r="D44"/>
  <c r="N44" s="1"/>
  <c r="H44"/>
  <c r="R44" s="1"/>
  <c r="F45"/>
  <c r="P45" s="1"/>
  <c r="J45"/>
  <c r="T45" s="1"/>
  <c r="D46"/>
  <c r="N46" s="1"/>
  <c r="H46"/>
  <c r="R46" s="1"/>
  <c r="F47"/>
  <c r="P47" s="1"/>
  <c r="J47"/>
  <c r="T47" s="1"/>
  <c r="D48"/>
  <c r="N48" s="1"/>
  <c r="H48"/>
  <c r="R48" s="1"/>
  <c r="F49"/>
  <c r="P49" s="1"/>
  <c r="J49"/>
  <c r="T49" s="1"/>
  <c r="D50"/>
  <c r="N50" s="1"/>
  <c r="H50"/>
  <c r="R50" s="1"/>
  <c r="L132"/>
  <c r="D295" s="1"/>
  <c r="L146"/>
  <c r="D309" s="1"/>
  <c r="D148"/>
  <c r="F148"/>
  <c r="H148"/>
  <c r="J148"/>
  <c r="D150"/>
  <c r="F150"/>
  <c r="H150"/>
  <c r="J150"/>
  <c r="L219"/>
  <c r="C234"/>
  <c r="E234"/>
  <c r="G234"/>
  <c r="I234"/>
  <c r="K234"/>
  <c r="C235"/>
  <c r="A312"/>
  <c r="C148"/>
  <c r="E148"/>
  <c r="G148"/>
  <c r="I148"/>
  <c r="K148"/>
  <c r="A176"/>
  <c r="D234"/>
  <c r="F234"/>
  <c r="H234"/>
  <c r="J234"/>
  <c r="AE165" i="13" l="1"/>
  <c r="B298" i="21"/>
  <c r="M43"/>
  <c r="V43" s="1"/>
  <c r="B296"/>
  <c r="M41"/>
  <c r="V41" s="1"/>
  <c r="K157" i="23"/>
  <c r="K156"/>
  <c r="K155"/>
  <c r="K154"/>
  <c r="K153"/>
  <c r="K152"/>
  <c r="K151"/>
  <c r="K150"/>
  <c r="K149"/>
  <c r="K148"/>
  <c r="K147"/>
  <c r="K146"/>
  <c r="C75" i="21"/>
  <c r="L72"/>
  <c r="H79" a="1"/>
  <c r="O157" i="23"/>
  <c r="O156"/>
  <c r="O155"/>
  <c r="O154"/>
  <c r="O153"/>
  <c r="O152"/>
  <c r="O151"/>
  <c r="O150"/>
  <c r="O149"/>
  <c r="O148"/>
  <c r="O147"/>
  <c r="O146"/>
  <c r="G75" i="21"/>
  <c r="S157" i="23"/>
  <c r="S156"/>
  <c r="S155"/>
  <c r="S154"/>
  <c r="S153"/>
  <c r="S152"/>
  <c r="S151"/>
  <c r="S150"/>
  <c r="S149"/>
  <c r="S148"/>
  <c r="S147"/>
  <c r="S146"/>
  <c r="K75" i="21"/>
  <c r="N157" i="23"/>
  <c r="N156"/>
  <c r="N155"/>
  <c r="N154"/>
  <c r="N153"/>
  <c r="N152"/>
  <c r="N151"/>
  <c r="N150"/>
  <c r="N149"/>
  <c r="N148"/>
  <c r="N147"/>
  <c r="N146"/>
  <c r="F75" i="21"/>
  <c r="R157" i="23"/>
  <c r="R156"/>
  <c r="R155"/>
  <c r="R154"/>
  <c r="R153"/>
  <c r="R152"/>
  <c r="R151"/>
  <c r="R150"/>
  <c r="R149"/>
  <c r="R148"/>
  <c r="R147"/>
  <c r="R146"/>
  <c r="J75" i="21"/>
  <c r="N145" i="23"/>
  <c r="N144"/>
  <c r="N143"/>
  <c r="N142"/>
  <c r="N141"/>
  <c r="N140"/>
  <c r="N139"/>
  <c r="N138"/>
  <c r="N137"/>
  <c r="N136"/>
  <c r="N135"/>
  <c r="N134"/>
  <c r="R145"/>
  <c r="R144"/>
  <c r="R143"/>
  <c r="R142"/>
  <c r="R141"/>
  <c r="R140"/>
  <c r="R139"/>
  <c r="R138"/>
  <c r="R137"/>
  <c r="R136"/>
  <c r="R135"/>
  <c r="R134"/>
  <c r="M145"/>
  <c r="M144"/>
  <c r="M143"/>
  <c r="M142"/>
  <c r="M141"/>
  <c r="M140"/>
  <c r="M139"/>
  <c r="M138"/>
  <c r="M137"/>
  <c r="M136"/>
  <c r="M135"/>
  <c r="M134"/>
  <c r="Q145"/>
  <c r="Q144"/>
  <c r="Q143"/>
  <c r="Q142"/>
  <c r="Q141"/>
  <c r="Q140"/>
  <c r="Q139"/>
  <c r="Q138"/>
  <c r="Q137"/>
  <c r="Q136"/>
  <c r="Q135"/>
  <c r="Q134"/>
  <c r="K133"/>
  <c r="K132"/>
  <c r="K131"/>
  <c r="K130"/>
  <c r="K129"/>
  <c r="K128"/>
  <c r="K127"/>
  <c r="K126"/>
  <c r="K125"/>
  <c r="K124"/>
  <c r="K123"/>
  <c r="K122"/>
  <c r="L70" i="21"/>
  <c r="G79" a="1"/>
  <c r="O133" i="23"/>
  <c r="O132"/>
  <c r="O131"/>
  <c r="O130"/>
  <c r="O129"/>
  <c r="O128"/>
  <c r="O127"/>
  <c r="O126"/>
  <c r="O125"/>
  <c r="O124"/>
  <c r="O123"/>
  <c r="O122"/>
  <c r="S133"/>
  <c r="S132"/>
  <c r="S131"/>
  <c r="S130"/>
  <c r="S129"/>
  <c r="S128"/>
  <c r="S127"/>
  <c r="S126"/>
  <c r="S125"/>
  <c r="S124"/>
  <c r="S123"/>
  <c r="S122"/>
  <c r="N133"/>
  <c r="N132"/>
  <c r="N131"/>
  <c r="N130"/>
  <c r="N129"/>
  <c r="N128"/>
  <c r="N127"/>
  <c r="N126"/>
  <c r="N125"/>
  <c r="N124"/>
  <c r="N123"/>
  <c r="N122"/>
  <c r="R133"/>
  <c r="R132"/>
  <c r="R131"/>
  <c r="R130"/>
  <c r="R129"/>
  <c r="R128"/>
  <c r="R127"/>
  <c r="R126"/>
  <c r="R125"/>
  <c r="R124"/>
  <c r="R123"/>
  <c r="R122"/>
  <c r="K109"/>
  <c r="K108"/>
  <c r="K107"/>
  <c r="K106"/>
  <c r="K105"/>
  <c r="K104"/>
  <c r="K103"/>
  <c r="K102"/>
  <c r="K101"/>
  <c r="K100"/>
  <c r="K99"/>
  <c r="K98"/>
  <c r="L68" i="21"/>
  <c r="F79" a="1"/>
  <c r="O109" i="23"/>
  <c r="O108"/>
  <c r="O107"/>
  <c r="O106"/>
  <c r="O105"/>
  <c r="O104"/>
  <c r="O103"/>
  <c r="O102"/>
  <c r="O101"/>
  <c r="O100"/>
  <c r="O99"/>
  <c r="O98"/>
  <c r="S109"/>
  <c r="S108"/>
  <c r="S107"/>
  <c r="S106"/>
  <c r="S105"/>
  <c r="S104"/>
  <c r="S103"/>
  <c r="S102"/>
  <c r="S101"/>
  <c r="S100"/>
  <c r="S99"/>
  <c r="S98"/>
  <c r="N109"/>
  <c r="N108"/>
  <c r="N107"/>
  <c r="N106"/>
  <c r="N105"/>
  <c r="N104"/>
  <c r="N103"/>
  <c r="N102"/>
  <c r="N101"/>
  <c r="N100"/>
  <c r="N99"/>
  <c r="N98"/>
  <c r="R109"/>
  <c r="R108"/>
  <c r="R107"/>
  <c r="R106"/>
  <c r="R105"/>
  <c r="R104"/>
  <c r="R103"/>
  <c r="R102"/>
  <c r="R101"/>
  <c r="R100"/>
  <c r="R99"/>
  <c r="R98"/>
  <c r="N97"/>
  <c r="N96"/>
  <c r="N95"/>
  <c r="N94"/>
  <c r="N93"/>
  <c r="N92"/>
  <c r="N91"/>
  <c r="N90"/>
  <c r="N89"/>
  <c r="N88"/>
  <c r="N87"/>
  <c r="N86"/>
  <c r="R97"/>
  <c r="R96"/>
  <c r="R95"/>
  <c r="R94"/>
  <c r="R93"/>
  <c r="R92"/>
  <c r="R91"/>
  <c r="R90"/>
  <c r="R89"/>
  <c r="R88"/>
  <c r="R87"/>
  <c r="R86"/>
  <c r="M97"/>
  <c r="M96"/>
  <c r="M95"/>
  <c r="M94"/>
  <c r="M93"/>
  <c r="M92"/>
  <c r="M91"/>
  <c r="M90"/>
  <c r="M89"/>
  <c r="M88"/>
  <c r="M87"/>
  <c r="M86"/>
  <c r="Q97"/>
  <c r="Q96"/>
  <c r="Q95"/>
  <c r="Q94"/>
  <c r="Q93"/>
  <c r="Q92"/>
  <c r="Q91"/>
  <c r="Q90"/>
  <c r="Q89"/>
  <c r="Q88"/>
  <c r="Q87"/>
  <c r="Q86"/>
  <c r="K85"/>
  <c r="K84"/>
  <c r="K83"/>
  <c r="K82"/>
  <c r="K81"/>
  <c r="K80"/>
  <c r="K79"/>
  <c r="K78"/>
  <c r="K77"/>
  <c r="K76"/>
  <c r="K75"/>
  <c r="K74"/>
  <c r="L66" i="21"/>
  <c r="O85" i="23"/>
  <c r="O84"/>
  <c r="O83"/>
  <c r="O82"/>
  <c r="O81"/>
  <c r="O80"/>
  <c r="O79"/>
  <c r="O78"/>
  <c r="O77"/>
  <c r="O76"/>
  <c r="O75"/>
  <c r="O74"/>
  <c r="S85"/>
  <c r="S84"/>
  <c r="S83"/>
  <c r="S82"/>
  <c r="S81"/>
  <c r="S80"/>
  <c r="S79"/>
  <c r="S78"/>
  <c r="S77"/>
  <c r="S76"/>
  <c r="S75"/>
  <c r="S74"/>
  <c r="N85"/>
  <c r="N84"/>
  <c r="N83"/>
  <c r="N82"/>
  <c r="N81"/>
  <c r="N80"/>
  <c r="N79"/>
  <c r="N78"/>
  <c r="N77"/>
  <c r="N76"/>
  <c r="N75"/>
  <c r="N74"/>
  <c r="R85"/>
  <c r="R84"/>
  <c r="R83"/>
  <c r="R82"/>
  <c r="R81"/>
  <c r="R80"/>
  <c r="R79"/>
  <c r="R78"/>
  <c r="R77"/>
  <c r="R76"/>
  <c r="R75"/>
  <c r="R74"/>
  <c r="N73"/>
  <c r="N72"/>
  <c r="N71"/>
  <c r="N70"/>
  <c r="N69"/>
  <c r="N68"/>
  <c r="N67"/>
  <c r="N66"/>
  <c r="N65"/>
  <c r="N64"/>
  <c r="N63"/>
  <c r="N62"/>
  <c r="R73"/>
  <c r="R72"/>
  <c r="R71"/>
  <c r="R70"/>
  <c r="R69"/>
  <c r="R68"/>
  <c r="R67"/>
  <c r="R66"/>
  <c r="R65"/>
  <c r="R64"/>
  <c r="R63"/>
  <c r="R62"/>
  <c r="M73"/>
  <c r="M72"/>
  <c r="M71"/>
  <c r="M70"/>
  <c r="M69"/>
  <c r="M68"/>
  <c r="M67"/>
  <c r="M66"/>
  <c r="M65"/>
  <c r="M64"/>
  <c r="M63"/>
  <c r="M62"/>
  <c r="Q73"/>
  <c r="Q72"/>
  <c r="Q71"/>
  <c r="Q70"/>
  <c r="Q69"/>
  <c r="Q68"/>
  <c r="Q67"/>
  <c r="Q66"/>
  <c r="Q65"/>
  <c r="Q64"/>
  <c r="Q63"/>
  <c r="Q62"/>
  <c r="K61"/>
  <c r="K60"/>
  <c r="K59"/>
  <c r="K58"/>
  <c r="K57"/>
  <c r="K56"/>
  <c r="K55"/>
  <c r="K54"/>
  <c r="K53"/>
  <c r="K52"/>
  <c r="K51"/>
  <c r="K50"/>
  <c r="L64" i="21"/>
  <c r="O61" i="23"/>
  <c r="O60"/>
  <c r="O59"/>
  <c r="O58"/>
  <c r="O57"/>
  <c r="O56"/>
  <c r="O55"/>
  <c r="O54"/>
  <c r="O53"/>
  <c r="O52"/>
  <c r="O51"/>
  <c r="O50"/>
  <c r="S61"/>
  <c r="S60"/>
  <c r="S59"/>
  <c r="S58"/>
  <c r="S57"/>
  <c r="S56"/>
  <c r="S55"/>
  <c r="S54"/>
  <c r="S53"/>
  <c r="S52"/>
  <c r="S51"/>
  <c r="S50"/>
  <c r="N61"/>
  <c r="N60"/>
  <c r="N59"/>
  <c r="N58"/>
  <c r="N57"/>
  <c r="N56"/>
  <c r="N55"/>
  <c r="N54"/>
  <c r="N53"/>
  <c r="N52"/>
  <c r="N51"/>
  <c r="N50"/>
  <c r="R61"/>
  <c r="R60"/>
  <c r="R59"/>
  <c r="R58"/>
  <c r="R57"/>
  <c r="R56"/>
  <c r="R55"/>
  <c r="R54"/>
  <c r="R53"/>
  <c r="R52"/>
  <c r="R51"/>
  <c r="R50"/>
  <c r="N121"/>
  <c r="N120"/>
  <c r="N119"/>
  <c r="N118"/>
  <c r="N117"/>
  <c r="N116"/>
  <c r="N115"/>
  <c r="N114"/>
  <c r="N113"/>
  <c r="N112"/>
  <c r="N111"/>
  <c r="N110"/>
  <c r="N49"/>
  <c r="N48"/>
  <c r="N47"/>
  <c r="N46"/>
  <c r="N45"/>
  <c r="N44"/>
  <c r="N43"/>
  <c r="N42"/>
  <c r="N41"/>
  <c r="N40"/>
  <c r="N39"/>
  <c r="N38"/>
  <c r="R121"/>
  <c r="R120"/>
  <c r="R119"/>
  <c r="R118"/>
  <c r="R117"/>
  <c r="R116"/>
  <c r="R115"/>
  <c r="R114"/>
  <c r="R113"/>
  <c r="R112"/>
  <c r="R111"/>
  <c r="R110"/>
  <c r="R49"/>
  <c r="R48"/>
  <c r="R47"/>
  <c r="R46"/>
  <c r="R45"/>
  <c r="R44"/>
  <c r="R43"/>
  <c r="R42"/>
  <c r="R41"/>
  <c r="R40"/>
  <c r="R39"/>
  <c r="R38"/>
  <c r="M121"/>
  <c r="M120"/>
  <c r="M119"/>
  <c r="M118"/>
  <c r="M117"/>
  <c r="M116"/>
  <c r="M115"/>
  <c r="M114"/>
  <c r="M113"/>
  <c r="M112"/>
  <c r="M111"/>
  <c r="M110"/>
  <c r="M49"/>
  <c r="M48"/>
  <c r="M47"/>
  <c r="M46"/>
  <c r="M45"/>
  <c r="M44"/>
  <c r="M43"/>
  <c r="M42"/>
  <c r="M41"/>
  <c r="M40"/>
  <c r="M39"/>
  <c r="M38"/>
  <c r="Q121"/>
  <c r="Q120"/>
  <c r="Q119"/>
  <c r="Q118"/>
  <c r="Q117"/>
  <c r="Q116"/>
  <c r="Q115"/>
  <c r="Q114"/>
  <c r="Q113"/>
  <c r="Q112"/>
  <c r="Q111"/>
  <c r="Q110"/>
  <c r="Q49"/>
  <c r="Q48"/>
  <c r="Q47"/>
  <c r="Q46"/>
  <c r="Q45"/>
  <c r="Q44"/>
  <c r="Q43"/>
  <c r="Q42"/>
  <c r="Q41"/>
  <c r="Q40"/>
  <c r="Q39"/>
  <c r="Q38"/>
  <c r="K37"/>
  <c r="K36"/>
  <c r="K35"/>
  <c r="K34"/>
  <c r="K33"/>
  <c r="K32"/>
  <c r="L62" i="21"/>
  <c r="K31" i="23"/>
  <c r="K30"/>
  <c r="K29"/>
  <c r="K28"/>
  <c r="K27"/>
  <c r="K26"/>
  <c r="O37"/>
  <c r="O36"/>
  <c r="O35"/>
  <c r="O34"/>
  <c r="O33"/>
  <c r="O32"/>
  <c r="O31"/>
  <c r="O30"/>
  <c r="O29"/>
  <c r="O28"/>
  <c r="O27"/>
  <c r="O26"/>
  <c r="S37"/>
  <c r="S36"/>
  <c r="S35"/>
  <c r="S34"/>
  <c r="S33"/>
  <c r="S32"/>
  <c r="S31"/>
  <c r="S30"/>
  <c r="S29"/>
  <c r="S28"/>
  <c r="S27"/>
  <c r="S26"/>
  <c r="N37"/>
  <c r="N36"/>
  <c r="N35"/>
  <c r="N34"/>
  <c r="N33"/>
  <c r="N32"/>
  <c r="N31"/>
  <c r="N30"/>
  <c r="N29"/>
  <c r="N28"/>
  <c r="N27"/>
  <c r="N26"/>
  <c r="R37"/>
  <c r="R36"/>
  <c r="R35"/>
  <c r="R34"/>
  <c r="R33"/>
  <c r="R32"/>
  <c r="R31"/>
  <c r="R30"/>
  <c r="R29"/>
  <c r="R28"/>
  <c r="R27"/>
  <c r="R26"/>
  <c r="N25"/>
  <c r="N24"/>
  <c r="N23"/>
  <c r="N22"/>
  <c r="N21"/>
  <c r="N20"/>
  <c r="N19"/>
  <c r="N18"/>
  <c r="N17"/>
  <c r="N16"/>
  <c r="N15"/>
  <c r="N14"/>
  <c r="R25"/>
  <c r="R24"/>
  <c r="R23"/>
  <c r="R22"/>
  <c r="R21"/>
  <c r="R20"/>
  <c r="R19"/>
  <c r="R18"/>
  <c r="R17"/>
  <c r="R16"/>
  <c r="R15"/>
  <c r="R14"/>
  <c r="M25"/>
  <c r="M24"/>
  <c r="M23"/>
  <c r="M22"/>
  <c r="M21"/>
  <c r="M20"/>
  <c r="M19"/>
  <c r="M18"/>
  <c r="M17"/>
  <c r="M16"/>
  <c r="M15"/>
  <c r="M14"/>
  <c r="Q25"/>
  <c r="Q24"/>
  <c r="Q23"/>
  <c r="Q22"/>
  <c r="Q21"/>
  <c r="Q20"/>
  <c r="Q19"/>
  <c r="Q18"/>
  <c r="Q17"/>
  <c r="Q16"/>
  <c r="Q15"/>
  <c r="Q14"/>
  <c r="L60" i="21"/>
  <c r="K13" i="23"/>
  <c r="K12"/>
  <c r="K11"/>
  <c r="K10"/>
  <c r="K9"/>
  <c r="K8"/>
  <c r="K7"/>
  <c r="K6"/>
  <c r="K5"/>
  <c r="K4"/>
  <c r="K3"/>
  <c r="K2"/>
  <c r="O13"/>
  <c r="O12"/>
  <c r="O11"/>
  <c r="O10"/>
  <c r="O9"/>
  <c r="O8"/>
  <c r="O7"/>
  <c r="O6"/>
  <c r="O5"/>
  <c r="O4"/>
  <c r="O3"/>
  <c r="O2"/>
  <c r="S13"/>
  <c r="S12"/>
  <c r="S11"/>
  <c r="S10"/>
  <c r="S9"/>
  <c r="S8"/>
  <c r="S7"/>
  <c r="S6"/>
  <c r="S5"/>
  <c r="S4"/>
  <c r="S3"/>
  <c r="S2"/>
  <c r="N13"/>
  <c r="N12"/>
  <c r="N11"/>
  <c r="N10"/>
  <c r="N9"/>
  <c r="N8"/>
  <c r="N7"/>
  <c r="N6"/>
  <c r="N5"/>
  <c r="N4"/>
  <c r="N3"/>
  <c r="N2"/>
  <c r="R13"/>
  <c r="R12"/>
  <c r="R11"/>
  <c r="R10"/>
  <c r="R9"/>
  <c r="R8"/>
  <c r="R7"/>
  <c r="R6"/>
  <c r="R5"/>
  <c r="R4"/>
  <c r="R3"/>
  <c r="R2"/>
  <c r="A60" i="21"/>
  <c r="A43"/>
  <c r="L42"/>
  <c r="A24"/>
  <c r="A7"/>
  <c r="A299"/>
  <c r="A314"/>
  <c r="L58"/>
  <c r="C79" a="1"/>
  <c r="C76"/>
  <c r="C74"/>
  <c r="G76"/>
  <c r="G74"/>
  <c r="K76"/>
  <c r="K74"/>
  <c r="F76"/>
  <c r="F74"/>
  <c r="J76"/>
  <c r="J74"/>
  <c r="B308"/>
  <c r="M53"/>
  <c r="V53" s="1"/>
  <c r="B306"/>
  <c r="M51"/>
  <c r="V51" s="1"/>
  <c r="B304"/>
  <c r="M49"/>
  <c r="V49" s="1"/>
  <c r="B302"/>
  <c r="M47"/>
  <c r="V47" s="1"/>
  <c r="B300"/>
  <c r="M45"/>
  <c r="V45" s="1"/>
  <c r="D109"/>
  <c r="D107"/>
  <c r="H109"/>
  <c r="H107"/>
  <c r="C109"/>
  <c r="C107"/>
  <c r="L91"/>
  <c r="C295" s="1"/>
  <c r="G109"/>
  <c r="G107"/>
  <c r="K109"/>
  <c r="K107"/>
  <c r="F192"/>
  <c r="F190"/>
  <c r="J192"/>
  <c r="J190"/>
  <c r="E214"/>
  <c r="E212"/>
  <c r="I214"/>
  <c r="I212"/>
  <c r="C192"/>
  <c r="C190"/>
  <c r="L175"/>
  <c r="G192"/>
  <c r="G190"/>
  <c r="K192"/>
  <c r="K190"/>
  <c r="F214"/>
  <c r="F212"/>
  <c r="J214"/>
  <c r="J212"/>
  <c r="C213"/>
  <c r="L210"/>
  <c r="L94"/>
  <c r="C298" s="1"/>
  <c r="L92"/>
  <c r="C296" s="1"/>
  <c r="L187"/>
  <c r="L208"/>
  <c r="C323" s="1"/>
  <c r="L185"/>
  <c r="L206"/>
  <c r="C321" s="1"/>
  <c r="L183"/>
  <c r="L204"/>
  <c r="C319" s="1"/>
  <c r="L181"/>
  <c r="L202"/>
  <c r="C317" s="1"/>
  <c r="L179"/>
  <c r="L200"/>
  <c r="C315" s="1"/>
  <c r="L177"/>
  <c r="L198"/>
  <c r="C313" s="1"/>
  <c r="A198"/>
  <c r="A220" s="1"/>
  <c r="A243" s="1"/>
  <c r="A262" s="1"/>
  <c r="A177"/>
  <c r="D312"/>
  <c r="D326" s="1"/>
  <c r="L236"/>
  <c r="L234"/>
  <c r="B297"/>
  <c r="M42"/>
  <c r="V42" s="1"/>
  <c r="B295"/>
  <c r="M40"/>
  <c r="V40" s="1"/>
  <c r="M157" i="23"/>
  <c r="M156"/>
  <c r="M155"/>
  <c r="M154"/>
  <c r="M153"/>
  <c r="M152"/>
  <c r="M151"/>
  <c r="M150"/>
  <c r="M149"/>
  <c r="M148"/>
  <c r="M147"/>
  <c r="M146"/>
  <c r="E75" i="21"/>
  <c r="Q157" i="23"/>
  <c r="Q156"/>
  <c r="Q155"/>
  <c r="Q154"/>
  <c r="Q153"/>
  <c r="Q152"/>
  <c r="Q151"/>
  <c r="Q150"/>
  <c r="Q149"/>
  <c r="Q148"/>
  <c r="Q147"/>
  <c r="Q146"/>
  <c r="I75" i="21"/>
  <c r="L157" i="23"/>
  <c r="L156"/>
  <c r="L155"/>
  <c r="L154"/>
  <c r="L153"/>
  <c r="L152"/>
  <c r="L151"/>
  <c r="L150"/>
  <c r="L149"/>
  <c r="L148"/>
  <c r="L147"/>
  <c r="L146"/>
  <c r="D75" i="21"/>
  <c r="P157" i="23"/>
  <c r="P156"/>
  <c r="P155"/>
  <c r="P154"/>
  <c r="P153"/>
  <c r="P152"/>
  <c r="P151"/>
  <c r="P150"/>
  <c r="P149"/>
  <c r="P148"/>
  <c r="P147"/>
  <c r="P146"/>
  <c r="H75" i="21"/>
  <c r="L145" i="23"/>
  <c r="L144"/>
  <c r="L143"/>
  <c r="L142"/>
  <c r="L141"/>
  <c r="L140"/>
  <c r="L139"/>
  <c r="L138"/>
  <c r="L137"/>
  <c r="L136"/>
  <c r="L135"/>
  <c r="L134"/>
  <c r="P145"/>
  <c r="P144"/>
  <c r="P143"/>
  <c r="P142"/>
  <c r="P141"/>
  <c r="P140"/>
  <c r="P139"/>
  <c r="P138"/>
  <c r="P137"/>
  <c r="P136"/>
  <c r="P135"/>
  <c r="P134"/>
  <c r="K145"/>
  <c r="K144"/>
  <c r="K143"/>
  <c r="K142"/>
  <c r="K141"/>
  <c r="K140"/>
  <c r="K139"/>
  <c r="K138"/>
  <c r="K137"/>
  <c r="K136"/>
  <c r="K135"/>
  <c r="K134"/>
  <c r="L71" i="21"/>
  <c r="O145" i="23"/>
  <c r="O144"/>
  <c r="O143"/>
  <c r="O142"/>
  <c r="O141"/>
  <c r="O140"/>
  <c r="O139"/>
  <c r="O138"/>
  <c r="O137"/>
  <c r="O136"/>
  <c r="O135"/>
  <c r="O134"/>
  <c r="S145"/>
  <c r="S144"/>
  <c r="S143"/>
  <c r="S142"/>
  <c r="S141"/>
  <c r="S140"/>
  <c r="S139"/>
  <c r="S138"/>
  <c r="S137"/>
  <c r="S136"/>
  <c r="S135"/>
  <c r="S134"/>
  <c r="M133"/>
  <c r="M132"/>
  <c r="M131"/>
  <c r="M130"/>
  <c r="M129"/>
  <c r="M128"/>
  <c r="M127"/>
  <c r="M126"/>
  <c r="M125"/>
  <c r="M124"/>
  <c r="M123"/>
  <c r="M122"/>
  <c r="Q133"/>
  <c r="Q132"/>
  <c r="Q131"/>
  <c r="Q130"/>
  <c r="Q129"/>
  <c r="Q128"/>
  <c r="Q127"/>
  <c r="Q126"/>
  <c r="Q125"/>
  <c r="Q124"/>
  <c r="Q123"/>
  <c r="Q122"/>
  <c r="L133"/>
  <c r="L132"/>
  <c r="L131"/>
  <c r="L130"/>
  <c r="L129"/>
  <c r="L128"/>
  <c r="L127"/>
  <c r="L126"/>
  <c r="L125"/>
  <c r="L124"/>
  <c r="L123"/>
  <c r="L122"/>
  <c r="P133"/>
  <c r="P132"/>
  <c r="P131"/>
  <c r="P130"/>
  <c r="P129"/>
  <c r="P128"/>
  <c r="P127"/>
  <c r="P126"/>
  <c r="P125"/>
  <c r="P124"/>
  <c r="P123"/>
  <c r="P122"/>
  <c r="L121"/>
  <c r="L120"/>
  <c r="L119"/>
  <c r="L118"/>
  <c r="L117"/>
  <c r="L116"/>
  <c r="L115"/>
  <c r="L114"/>
  <c r="L113"/>
  <c r="L112"/>
  <c r="L111"/>
  <c r="L110"/>
  <c r="K121"/>
  <c r="K120"/>
  <c r="K119"/>
  <c r="K118"/>
  <c r="K117"/>
  <c r="K116"/>
  <c r="K115"/>
  <c r="K114"/>
  <c r="K113"/>
  <c r="K112"/>
  <c r="K111"/>
  <c r="K110"/>
  <c r="L69" i="21"/>
  <c r="M109" i="23"/>
  <c r="M108"/>
  <c r="M107"/>
  <c r="M106"/>
  <c r="M105"/>
  <c r="M104"/>
  <c r="M103"/>
  <c r="M102"/>
  <c r="M101"/>
  <c r="M100"/>
  <c r="M99"/>
  <c r="M98"/>
  <c r="Q109"/>
  <c r="Q108"/>
  <c r="Q107"/>
  <c r="Q106"/>
  <c r="Q105"/>
  <c r="Q104"/>
  <c r="Q103"/>
  <c r="Q102"/>
  <c r="Q101"/>
  <c r="Q100"/>
  <c r="Q99"/>
  <c r="Q98"/>
  <c r="L109"/>
  <c r="L108"/>
  <c r="L107"/>
  <c r="L106"/>
  <c r="L105"/>
  <c r="L104"/>
  <c r="L103"/>
  <c r="L102"/>
  <c r="L101"/>
  <c r="L100"/>
  <c r="L99"/>
  <c r="L98"/>
  <c r="P109"/>
  <c r="P108"/>
  <c r="P107"/>
  <c r="P106"/>
  <c r="P105"/>
  <c r="P104"/>
  <c r="P103"/>
  <c r="P102"/>
  <c r="P101"/>
  <c r="P100"/>
  <c r="P99"/>
  <c r="P98"/>
  <c r="L97"/>
  <c r="L96"/>
  <c r="L95"/>
  <c r="L94"/>
  <c r="L93"/>
  <c r="L92"/>
  <c r="L91"/>
  <c r="L90"/>
  <c r="L89"/>
  <c r="L88"/>
  <c r="L87"/>
  <c r="L86"/>
  <c r="P97"/>
  <c r="P96"/>
  <c r="P95"/>
  <c r="P94"/>
  <c r="P93"/>
  <c r="P92"/>
  <c r="P91"/>
  <c r="P90"/>
  <c r="P89"/>
  <c r="P88"/>
  <c r="P87"/>
  <c r="P86"/>
  <c r="K97"/>
  <c r="K96"/>
  <c r="K95"/>
  <c r="K94"/>
  <c r="K93"/>
  <c r="K92"/>
  <c r="K91"/>
  <c r="K90"/>
  <c r="K89"/>
  <c r="K88"/>
  <c r="K87"/>
  <c r="K86"/>
  <c r="L67" i="21"/>
  <c r="O97" i="23"/>
  <c r="O96"/>
  <c r="O95"/>
  <c r="O94"/>
  <c r="O93"/>
  <c r="O92"/>
  <c r="O91"/>
  <c r="O90"/>
  <c r="O89"/>
  <c r="O88"/>
  <c r="O87"/>
  <c r="O86"/>
  <c r="S97"/>
  <c r="S96"/>
  <c r="S95"/>
  <c r="S94"/>
  <c r="S93"/>
  <c r="S92"/>
  <c r="S91"/>
  <c r="S90"/>
  <c r="S89"/>
  <c r="S88"/>
  <c r="S87"/>
  <c r="S86"/>
  <c r="M85"/>
  <c r="M84"/>
  <c r="M83"/>
  <c r="M82"/>
  <c r="M81"/>
  <c r="M80"/>
  <c r="M79"/>
  <c r="M78"/>
  <c r="M77"/>
  <c r="M76"/>
  <c r="M75"/>
  <c r="M74"/>
  <c r="Q85"/>
  <c r="Q84"/>
  <c r="Q83"/>
  <c r="Q82"/>
  <c r="Q81"/>
  <c r="Q80"/>
  <c r="Q79"/>
  <c r="Q78"/>
  <c r="Q77"/>
  <c r="Q76"/>
  <c r="Q75"/>
  <c r="Q74"/>
  <c r="L85"/>
  <c r="L84"/>
  <c r="L83"/>
  <c r="L82"/>
  <c r="L81"/>
  <c r="L80"/>
  <c r="L79"/>
  <c r="L78"/>
  <c r="L77"/>
  <c r="L76"/>
  <c r="L75"/>
  <c r="L74"/>
  <c r="P85"/>
  <c r="P84"/>
  <c r="P83"/>
  <c r="P82"/>
  <c r="P81"/>
  <c r="P80"/>
  <c r="P79"/>
  <c r="P78"/>
  <c r="P77"/>
  <c r="P76"/>
  <c r="P75"/>
  <c r="P74"/>
  <c r="L73"/>
  <c r="L72"/>
  <c r="L71"/>
  <c r="L70"/>
  <c r="L69"/>
  <c r="L68"/>
  <c r="L67"/>
  <c r="L66"/>
  <c r="L65"/>
  <c r="L64"/>
  <c r="L63"/>
  <c r="L62"/>
  <c r="P73"/>
  <c r="P72"/>
  <c r="P71"/>
  <c r="P70"/>
  <c r="P69"/>
  <c r="P68"/>
  <c r="P67"/>
  <c r="P66"/>
  <c r="P65"/>
  <c r="P64"/>
  <c r="P63"/>
  <c r="P62"/>
  <c r="K73"/>
  <c r="K72"/>
  <c r="K71"/>
  <c r="K70"/>
  <c r="K69"/>
  <c r="K68"/>
  <c r="K67"/>
  <c r="K66"/>
  <c r="K65"/>
  <c r="K64"/>
  <c r="K63"/>
  <c r="K62"/>
  <c r="E79" i="21" a="1"/>
  <c r="L65"/>
  <c r="O73" i="23"/>
  <c r="O72"/>
  <c r="O71"/>
  <c r="O70"/>
  <c r="O69"/>
  <c r="O68"/>
  <c r="O67"/>
  <c r="O66"/>
  <c r="O65"/>
  <c r="O64"/>
  <c r="O63"/>
  <c r="O62"/>
  <c r="S73"/>
  <c r="S72"/>
  <c r="S71"/>
  <c r="S70"/>
  <c r="S69"/>
  <c r="S68"/>
  <c r="S67"/>
  <c r="S66"/>
  <c r="S65"/>
  <c r="S64"/>
  <c r="S63"/>
  <c r="S62"/>
  <c r="M61"/>
  <c r="M60"/>
  <c r="M59"/>
  <c r="M58"/>
  <c r="M57"/>
  <c r="M56"/>
  <c r="M55"/>
  <c r="M54"/>
  <c r="M53"/>
  <c r="M52"/>
  <c r="M51"/>
  <c r="M50"/>
  <c r="Q61"/>
  <c r="Q60"/>
  <c r="Q59"/>
  <c r="Q58"/>
  <c r="Q57"/>
  <c r="Q56"/>
  <c r="Q55"/>
  <c r="Q54"/>
  <c r="Q53"/>
  <c r="Q52"/>
  <c r="Q51"/>
  <c r="Q50"/>
  <c r="L61"/>
  <c r="L60"/>
  <c r="L59"/>
  <c r="L58"/>
  <c r="L57"/>
  <c r="L56"/>
  <c r="L55"/>
  <c r="L54"/>
  <c r="L53"/>
  <c r="L52"/>
  <c r="L51"/>
  <c r="L50"/>
  <c r="P61"/>
  <c r="P60"/>
  <c r="P59"/>
  <c r="P58"/>
  <c r="P57"/>
  <c r="P56"/>
  <c r="P55"/>
  <c r="P54"/>
  <c r="P53"/>
  <c r="P52"/>
  <c r="P51"/>
  <c r="P50"/>
  <c r="L49"/>
  <c r="L48"/>
  <c r="L47"/>
  <c r="L46"/>
  <c r="L45"/>
  <c r="L44"/>
  <c r="L43"/>
  <c r="L42"/>
  <c r="L41"/>
  <c r="L40"/>
  <c r="L39"/>
  <c r="L38"/>
  <c r="P121"/>
  <c r="P120"/>
  <c r="P119"/>
  <c r="P118"/>
  <c r="P117"/>
  <c r="P116"/>
  <c r="P115"/>
  <c r="P114"/>
  <c r="P113"/>
  <c r="P112"/>
  <c r="P111"/>
  <c r="P110"/>
  <c r="P49"/>
  <c r="P48"/>
  <c r="P47"/>
  <c r="P46"/>
  <c r="P45"/>
  <c r="P44"/>
  <c r="P43"/>
  <c r="P42"/>
  <c r="P41"/>
  <c r="P40"/>
  <c r="P39"/>
  <c r="P38"/>
  <c r="K49"/>
  <c r="K48"/>
  <c r="K47"/>
  <c r="K46"/>
  <c r="K45"/>
  <c r="K44"/>
  <c r="K43"/>
  <c r="K42"/>
  <c r="K41"/>
  <c r="K40"/>
  <c r="K39"/>
  <c r="K38"/>
  <c r="L63" i="21"/>
  <c r="O121" i="23"/>
  <c r="O120"/>
  <c r="O119"/>
  <c r="O118"/>
  <c r="O117"/>
  <c r="O116"/>
  <c r="O115"/>
  <c r="O114"/>
  <c r="O113"/>
  <c r="O112"/>
  <c r="O111"/>
  <c r="O110"/>
  <c r="O49"/>
  <c r="O48"/>
  <c r="O47"/>
  <c r="O46"/>
  <c r="O45"/>
  <c r="O44"/>
  <c r="O43"/>
  <c r="O42"/>
  <c r="O41"/>
  <c r="O40"/>
  <c r="O39"/>
  <c r="O38"/>
  <c r="S121"/>
  <c r="S120"/>
  <c r="S119"/>
  <c r="S118"/>
  <c r="S117"/>
  <c r="S116"/>
  <c r="S115"/>
  <c r="S114"/>
  <c r="S113"/>
  <c r="S112"/>
  <c r="S111"/>
  <c r="S110"/>
  <c r="S49"/>
  <c r="S48"/>
  <c r="S47"/>
  <c r="S46"/>
  <c r="S45"/>
  <c r="S44"/>
  <c r="S43"/>
  <c r="S42"/>
  <c r="S41"/>
  <c r="S40"/>
  <c r="S39"/>
  <c r="S38"/>
  <c r="M37"/>
  <c r="M36"/>
  <c r="M35"/>
  <c r="M34"/>
  <c r="M33"/>
  <c r="M32"/>
  <c r="M31"/>
  <c r="M30"/>
  <c r="M29"/>
  <c r="M28"/>
  <c r="M27"/>
  <c r="M26"/>
  <c r="Q37"/>
  <c r="Q36"/>
  <c r="Q35"/>
  <c r="Q34"/>
  <c r="Q33"/>
  <c r="Q32"/>
  <c r="Q31"/>
  <c r="Q30"/>
  <c r="Q29"/>
  <c r="Q28"/>
  <c r="Q27"/>
  <c r="Q26"/>
  <c r="L37"/>
  <c r="L36"/>
  <c r="L35"/>
  <c r="L34"/>
  <c r="L33"/>
  <c r="L32"/>
  <c r="L31"/>
  <c r="L30"/>
  <c r="L29"/>
  <c r="L28"/>
  <c r="L27"/>
  <c r="L26"/>
  <c r="P37"/>
  <c r="P36"/>
  <c r="P35"/>
  <c r="P34"/>
  <c r="P33"/>
  <c r="P32"/>
  <c r="P31"/>
  <c r="P30"/>
  <c r="P29"/>
  <c r="P28"/>
  <c r="P27"/>
  <c r="P26"/>
  <c r="L25"/>
  <c r="L24"/>
  <c r="L23"/>
  <c r="L22"/>
  <c r="L21"/>
  <c r="L20"/>
  <c r="L19"/>
  <c r="L18"/>
  <c r="L17"/>
  <c r="L16"/>
  <c r="L15"/>
  <c r="L14"/>
  <c r="P25"/>
  <c r="P24"/>
  <c r="P23"/>
  <c r="P22"/>
  <c r="P21"/>
  <c r="P20"/>
  <c r="P19"/>
  <c r="P18"/>
  <c r="P17"/>
  <c r="P16"/>
  <c r="P15"/>
  <c r="P14"/>
  <c r="K25"/>
  <c r="K24"/>
  <c r="K23"/>
  <c r="K22"/>
  <c r="K21"/>
  <c r="K20"/>
  <c r="K19"/>
  <c r="K18"/>
  <c r="K17"/>
  <c r="K16"/>
  <c r="K15"/>
  <c r="K14"/>
  <c r="D79" i="21" a="1"/>
  <c r="L61"/>
  <c r="O25" i="23"/>
  <c r="O24"/>
  <c r="O23"/>
  <c r="O22"/>
  <c r="O21"/>
  <c r="O20"/>
  <c r="O19"/>
  <c r="O18"/>
  <c r="O17"/>
  <c r="O16"/>
  <c r="O15"/>
  <c r="O14"/>
  <c r="S25"/>
  <c r="S24"/>
  <c r="S23"/>
  <c r="S22"/>
  <c r="S21"/>
  <c r="S20"/>
  <c r="S19"/>
  <c r="S18"/>
  <c r="S17"/>
  <c r="S16"/>
  <c r="S15"/>
  <c r="S14"/>
  <c r="M13"/>
  <c r="M12"/>
  <c r="M11"/>
  <c r="M10"/>
  <c r="M9"/>
  <c r="M8"/>
  <c r="M7"/>
  <c r="M6"/>
  <c r="M5"/>
  <c r="M4"/>
  <c r="M3"/>
  <c r="M2"/>
  <c r="Q13"/>
  <c r="Q12"/>
  <c r="Q11"/>
  <c r="Q10"/>
  <c r="Q9"/>
  <c r="Q8"/>
  <c r="Q7"/>
  <c r="Q6"/>
  <c r="Q5"/>
  <c r="Q4"/>
  <c r="Q3"/>
  <c r="Q2"/>
  <c r="L13"/>
  <c r="L12"/>
  <c r="L11"/>
  <c r="L10"/>
  <c r="L9"/>
  <c r="L8"/>
  <c r="L7"/>
  <c r="L6"/>
  <c r="L5"/>
  <c r="L4"/>
  <c r="L3"/>
  <c r="L2"/>
  <c r="P13"/>
  <c r="P12"/>
  <c r="P11"/>
  <c r="P10"/>
  <c r="P9"/>
  <c r="P8"/>
  <c r="P7"/>
  <c r="P6"/>
  <c r="P5"/>
  <c r="P4"/>
  <c r="P3"/>
  <c r="P2"/>
  <c r="I21" i="21"/>
  <c r="K3"/>
  <c r="E76"/>
  <c r="E74"/>
  <c r="I76"/>
  <c r="I74"/>
  <c r="D76"/>
  <c r="D74"/>
  <c r="H76"/>
  <c r="H74"/>
  <c r="B309"/>
  <c r="M54"/>
  <c r="V54" s="1"/>
  <c r="C108"/>
  <c r="L105"/>
  <c r="C309" s="1"/>
  <c r="B307"/>
  <c r="M52"/>
  <c r="V52" s="1"/>
  <c r="B305"/>
  <c r="M50"/>
  <c r="V50" s="1"/>
  <c r="B303"/>
  <c r="M48"/>
  <c r="V48" s="1"/>
  <c r="B301"/>
  <c r="M46"/>
  <c r="V46" s="1"/>
  <c r="B299"/>
  <c r="M44"/>
  <c r="V44" s="1"/>
  <c r="F109"/>
  <c r="F107"/>
  <c r="J109"/>
  <c r="J107"/>
  <c r="E109"/>
  <c r="E107"/>
  <c r="I109"/>
  <c r="I107"/>
  <c r="D192"/>
  <c r="D190"/>
  <c r="H192"/>
  <c r="H190"/>
  <c r="C214"/>
  <c r="C212"/>
  <c r="L197"/>
  <c r="G214"/>
  <c r="G212"/>
  <c r="K214"/>
  <c r="K212"/>
  <c r="E192"/>
  <c r="E190"/>
  <c r="I192"/>
  <c r="I190"/>
  <c r="D214"/>
  <c r="D212"/>
  <c r="H214"/>
  <c r="H212"/>
  <c r="L188"/>
  <c r="C191"/>
  <c r="B253"/>
  <c r="B323"/>
  <c r="B251"/>
  <c r="B321"/>
  <c r="B249"/>
  <c r="B319"/>
  <c r="B247"/>
  <c r="B317"/>
  <c r="B245"/>
  <c r="B315"/>
  <c r="B243"/>
  <c r="B313"/>
  <c r="E326"/>
  <c r="L59"/>
  <c r="L104"/>
  <c r="C308" s="1"/>
  <c r="L103"/>
  <c r="C307" s="1"/>
  <c r="L102"/>
  <c r="C306" s="1"/>
  <c r="L101"/>
  <c r="C305" s="1"/>
  <c r="L100"/>
  <c r="C304" s="1"/>
  <c r="L99"/>
  <c r="C303" s="1"/>
  <c r="L98"/>
  <c r="C302" s="1"/>
  <c r="L97"/>
  <c r="C301" s="1"/>
  <c r="L96"/>
  <c r="C300" s="1"/>
  <c r="L95"/>
  <c r="C299" s="1"/>
  <c r="L93"/>
  <c r="C297" s="1"/>
  <c r="B255" l="1"/>
  <c r="L191"/>
  <c r="B325"/>
  <c r="E299"/>
  <c r="W44"/>
  <c r="E301"/>
  <c r="W46"/>
  <c r="E303"/>
  <c r="W48"/>
  <c r="E305"/>
  <c r="W50"/>
  <c r="E307"/>
  <c r="W52"/>
  <c r="E309"/>
  <c r="W54"/>
  <c r="K21"/>
  <c r="M3"/>
  <c r="E87"/>
  <c r="E85"/>
  <c r="E83"/>
  <c r="E81"/>
  <c r="E79"/>
  <c r="E86"/>
  <c r="E84"/>
  <c r="E82"/>
  <c r="E80"/>
  <c r="P159" i="23"/>
  <c r="P161"/>
  <c r="L158"/>
  <c r="L160"/>
  <c r="Q159"/>
  <c r="Q161"/>
  <c r="M158"/>
  <c r="M160"/>
  <c r="E295" i="21"/>
  <c r="W40"/>
  <c r="E297"/>
  <c r="W42"/>
  <c r="B314"/>
  <c r="B244"/>
  <c r="B316"/>
  <c r="B246"/>
  <c r="B318"/>
  <c r="B248"/>
  <c r="B320"/>
  <c r="B250"/>
  <c r="B322"/>
  <c r="B252"/>
  <c r="B324"/>
  <c r="B254"/>
  <c r="A315"/>
  <c r="A300"/>
  <c r="A61"/>
  <c r="A44"/>
  <c r="L43"/>
  <c r="F87"/>
  <c r="F85"/>
  <c r="F83"/>
  <c r="F81"/>
  <c r="F79"/>
  <c r="F86"/>
  <c r="F84"/>
  <c r="F82"/>
  <c r="F80"/>
  <c r="G87"/>
  <c r="G85"/>
  <c r="G83"/>
  <c r="G81"/>
  <c r="G79"/>
  <c r="G86"/>
  <c r="G84"/>
  <c r="G82"/>
  <c r="G80"/>
  <c r="R159" i="23"/>
  <c r="R161"/>
  <c r="N158"/>
  <c r="N160"/>
  <c r="S159"/>
  <c r="S161"/>
  <c r="O158"/>
  <c r="O160"/>
  <c r="H87" i="21"/>
  <c r="H85"/>
  <c r="H83"/>
  <c r="H81"/>
  <c r="H79"/>
  <c r="H86"/>
  <c r="H84"/>
  <c r="H82"/>
  <c r="H80"/>
  <c r="K159" i="23"/>
  <c r="K161"/>
  <c r="C312" i="21"/>
  <c r="L214"/>
  <c r="L212"/>
  <c r="D87"/>
  <c r="D85"/>
  <c r="D83"/>
  <c r="D81"/>
  <c r="D79"/>
  <c r="D86"/>
  <c r="D84"/>
  <c r="D82"/>
  <c r="D80"/>
  <c r="P158" i="23"/>
  <c r="P160"/>
  <c r="L159"/>
  <c r="L161"/>
  <c r="Q158"/>
  <c r="Q160"/>
  <c r="M159"/>
  <c r="M161"/>
  <c r="A199" i="21"/>
  <c r="A221" s="1"/>
  <c r="A244" s="1"/>
  <c r="A263" s="1"/>
  <c r="A178"/>
  <c r="C325"/>
  <c r="L213"/>
  <c r="B312"/>
  <c r="B326" s="1"/>
  <c r="L192"/>
  <c r="L190"/>
  <c r="B242"/>
  <c r="E300"/>
  <c r="W45"/>
  <c r="E302"/>
  <c r="W47"/>
  <c r="E304"/>
  <c r="W49"/>
  <c r="E306"/>
  <c r="W51"/>
  <c r="E308"/>
  <c r="W53"/>
  <c r="C87"/>
  <c r="C85"/>
  <c r="C83"/>
  <c r="C81"/>
  <c r="C79"/>
  <c r="C86"/>
  <c r="C84"/>
  <c r="C82"/>
  <c r="C80"/>
  <c r="A25"/>
  <c r="A8"/>
  <c r="R158" i="23"/>
  <c r="R160"/>
  <c r="N159"/>
  <c r="N161"/>
  <c r="S158"/>
  <c r="S160"/>
  <c r="O159"/>
  <c r="O161"/>
  <c r="K158"/>
  <c r="K160"/>
  <c r="E296" i="21"/>
  <c r="W41"/>
  <c r="E298"/>
  <c r="W43"/>
  <c r="A26" l="1"/>
  <c r="A9"/>
  <c r="K80"/>
  <c r="I80"/>
  <c r="K84"/>
  <c r="I84"/>
  <c r="K79"/>
  <c r="I79"/>
  <c r="K83"/>
  <c r="I83"/>
  <c r="K87"/>
  <c r="I87"/>
  <c r="M21"/>
  <c r="O3"/>
  <c r="C326"/>
  <c r="J82"/>
  <c r="J86"/>
  <c r="J81"/>
  <c r="J85"/>
  <c r="K82"/>
  <c r="I82"/>
  <c r="K86"/>
  <c r="I86"/>
  <c r="K81"/>
  <c r="I81"/>
  <c r="K85"/>
  <c r="I85"/>
  <c r="A200"/>
  <c r="A222" s="1"/>
  <c r="A245" s="1"/>
  <c r="A264" s="1"/>
  <c r="A179"/>
  <c r="A62"/>
  <c r="A45"/>
  <c r="L44"/>
  <c r="A301"/>
  <c r="A316"/>
  <c r="J80"/>
  <c r="J84"/>
  <c r="J79"/>
  <c r="J83"/>
  <c r="J87"/>
  <c r="O21" l="1"/>
  <c r="Q3"/>
  <c r="A317"/>
  <c r="A302"/>
  <c r="A63"/>
  <c r="A46"/>
  <c r="L45"/>
  <c r="A201"/>
  <c r="A223" s="1"/>
  <c r="A246" s="1"/>
  <c r="A265" s="1"/>
  <c r="A180"/>
  <c r="A27"/>
  <c r="A10"/>
  <c r="A28" l="1"/>
  <c r="A11"/>
  <c r="A202"/>
  <c r="A224" s="1"/>
  <c r="A247" s="1"/>
  <c r="A266" s="1"/>
  <c r="A181"/>
  <c r="A64"/>
  <c r="A47"/>
  <c r="L46"/>
  <c r="A303"/>
  <c r="A318"/>
  <c r="Q21"/>
  <c r="S3"/>
  <c r="A319" l="1"/>
  <c r="A304"/>
  <c r="A65"/>
  <c r="A48"/>
  <c r="L47"/>
  <c r="A203"/>
  <c r="A225" s="1"/>
  <c r="A248" s="1"/>
  <c r="A267" s="1"/>
  <c r="A182"/>
  <c r="A29"/>
  <c r="A12"/>
  <c r="S21"/>
  <c r="U3"/>
  <c r="W3" s="1"/>
  <c r="W21" s="1"/>
  <c r="A66" l="1"/>
  <c r="A49"/>
  <c r="L48"/>
  <c r="A305"/>
  <c r="A320"/>
  <c r="A30"/>
  <c r="A13"/>
  <c r="A204"/>
  <c r="A226" s="1"/>
  <c r="A249" s="1"/>
  <c r="A268" s="1"/>
  <c r="A183"/>
  <c r="A321" l="1"/>
  <c r="A306"/>
  <c r="A67"/>
  <c r="A50"/>
  <c r="L49"/>
  <c r="A205"/>
  <c r="A227" s="1"/>
  <c r="A250" s="1"/>
  <c r="A269" s="1"/>
  <c r="A184"/>
  <c r="A31"/>
  <c r="A14"/>
  <c r="A68" l="1"/>
  <c r="A51"/>
  <c r="L50"/>
  <c r="A307"/>
  <c r="A322"/>
  <c r="A32"/>
  <c r="A15"/>
  <c r="A206"/>
  <c r="A228" s="1"/>
  <c r="A251" s="1"/>
  <c r="A270" s="1"/>
  <c r="A185"/>
  <c r="A323" l="1"/>
  <c r="A308"/>
  <c r="A52"/>
  <c r="L51"/>
  <c r="A69"/>
  <c r="A207"/>
  <c r="A229" s="1"/>
  <c r="A252" s="1"/>
  <c r="A271" s="1"/>
  <c r="A186"/>
  <c r="A33"/>
  <c r="A16"/>
  <c r="A309" l="1"/>
  <c r="A325" s="1"/>
  <c r="A324"/>
  <c r="A34"/>
  <c r="A17"/>
  <c r="A208"/>
  <c r="A230" s="1"/>
  <c r="A253" s="1"/>
  <c r="A272" s="1"/>
  <c r="A187"/>
  <c r="A70"/>
  <c r="A53"/>
  <c r="L52"/>
  <c r="A54" l="1"/>
  <c r="L53"/>
  <c r="A71"/>
  <c r="A209"/>
  <c r="A231" s="1"/>
  <c r="A254" s="1"/>
  <c r="A273" s="1"/>
  <c r="A188"/>
  <c r="A210" s="1"/>
  <c r="A232" s="1"/>
  <c r="A255" s="1"/>
  <c r="A274" s="1"/>
  <c r="A35"/>
  <c r="A18"/>
  <c r="A36" s="1"/>
  <c r="A72" l="1"/>
  <c r="H78" s="1"/>
  <c r="L54"/>
  <c r="L16" i="19"/>
  <c r="A162" i="14"/>
  <c r="B162"/>
  <c r="C162"/>
  <c r="D162"/>
  <c r="E162"/>
  <c r="F162"/>
  <c r="G162"/>
  <c r="H162"/>
  <c r="I162"/>
  <c r="K162"/>
  <c r="L162"/>
  <c r="M162"/>
  <c r="N162"/>
  <c r="O162"/>
  <c r="P162"/>
  <c r="Q162"/>
  <c r="R162"/>
  <c r="S162"/>
  <c r="A162" i="12"/>
  <c r="B162"/>
  <c r="C162"/>
  <c r="D162"/>
  <c r="E162"/>
  <c r="F162"/>
  <c r="G162"/>
  <c r="H162"/>
  <c r="I162"/>
  <c r="K162"/>
  <c r="L162"/>
  <c r="M162"/>
  <c r="N162"/>
  <c r="O162"/>
  <c r="P162"/>
  <c r="Q162"/>
  <c r="R162"/>
  <c r="S162"/>
  <c r="I179" i="10"/>
  <c r="R177" l="1"/>
  <c r="R176"/>
  <c r="R175"/>
  <c r="S161" i="17"/>
  <c r="R161"/>
  <c r="Q161"/>
  <c r="P161"/>
  <c r="O161"/>
  <c r="N161"/>
  <c r="M161"/>
  <c r="L161"/>
  <c r="K161"/>
  <c r="S160"/>
  <c r="R160"/>
  <c r="Q160"/>
  <c r="P160"/>
  <c r="O160"/>
  <c r="N160"/>
  <c r="M160"/>
  <c r="L160"/>
  <c r="K160"/>
  <c r="S159"/>
  <c r="R159"/>
  <c r="Q159"/>
  <c r="P159"/>
  <c r="O159"/>
  <c r="N159"/>
  <c r="M159"/>
  <c r="L159"/>
  <c r="K159"/>
  <c r="S158"/>
  <c r="R158"/>
  <c r="Q158"/>
  <c r="P158"/>
  <c r="O158"/>
  <c r="N158"/>
  <c r="M158"/>
  <c r="L158"/>
  <c r="K158"/>
  <c r="S161" i="16"/>
  <c r="R161"/>
  <c r="Q161"/>
  <c r="P161"/>
  <c r="O161"/>
  <c r="N161"/>
  <c r="M161"/>
  <c r="L161"/>
  <c r="K161"/>
  <c r="S160"/>
  <c r="R160"/>
  <c r="Q160"/>
  <c r="P160"/>
  <c r="O160"/>
  <c r="N160"/>
  <c r="M160"/>
  <c r="L160"/>
  <c r="K160"/>
  <c r="S159"/>
  <c r="R159"/>
  <c r="Q159"/>
  <c r="P159"/>
  <c r="O159"/>
  <c r="N159"/>
  <c r="M159"/>
  <c r="L159"/>
  <c r="K159"/>
  <c r="S158"/>
  <c r="R158"/>
  <c r="Q158"/>
  <c r="P158"/>
  <c r="O158"/>
  <c r="N158"/>
  <c r="M158"/>
  <c r="L158"/>
  <c r="K158"/>
  <c r="S161" i="15"/>
  <c r="R161"/>
  <c r="Q161"/>
  <c r="P161"/>
  <c r="O161"/>
  <c r="N161"/>
  <c r="M161"/>
  <c r="L161"/>
  <c r="K161"/>
  <c r="S160"/>
  <c r="R160"/>
  <c r="Q160"/>
  <c r="P160"/>
  <c r="O160"/>
  <c r="N160"/>
  <c r="M160"/>
  <c r="L160"/>
  <c r="K160"/>
  <c r="S159"/>
  <c r="R159"/>
  <c r="Q159"/>
  <c r="P159"/>
  <c r="O159"/>
  <c r="N159"/>
  <c r="M159"/>
  <c r="L159"/>
  <c r="K159"/>
  <c r="S158"/>
  <c r="R158"/>
  <c r="Q158"/>
  <c r="P158"/>
  <c r="O158"/>
  <c r="N158"/>
  <c r="M158"/>
  <c r="L158"/>
  <c r="K158"/>
  <c r="S161" i="14"/>
  <c r="R161"/>
  <c r="Q161"/>
  <c r="P161"/>
  <c r="O161"/>
  <c r="N161"/>
  <c r="M161"/>
  <c r="L161"/>
  <c r="K161"/>
  <c r="S160"/>
  <c r="R160"/>
  <c r="Q160"/>
  <c r="P160"/>
  <c r="O160"/>
  <c r="N160"/>
  <c r="M160"/>
  <c r="L160"/>
  <c r="K160"/>
  <c r="S159"/>
  <c r="R159"/>
  <c r="Q159"/>
  <c r="P159"/>
  <c r="O159"/>
  <c r="N159"/>
  <c r="M159"/>
  <c r="L159"/>
  <c r="K159"/>
  <c r="S158"/>
  <c r="R158"/>
  <c r="Q158"/>
  <c r="P158"/>
  <c r="O158"/>
  <c r="N158"/>
  <c r="M158"/>
  <c r="L158"/>
  <c r="K158"/>
  <c r="S161" i="13"/>
  <c r="R161"/>
  <c r="Q161"/>
  <c r="P161"/>
  <c r="O161"/>
  <c r="N161"/>
  <c r="M161"/>
  <c r="L161"/>
  <c r="K161"/>
  <c r="S160"/>
  <c r="R160"/>
  <c r="Q160"/>
  <c r="P160"/>
  <c r="O160"/>
  <c r="N160"/>
  <c r="M160"/>
  <c r="L160"/>
  <c r="K160"/>
  <c r="S159"/>
  <c r="R159"/>
  <c r="Q159"/>
  <c r="P159"/>
  <c r="O159"/>
  <c r="N159"/>
  <c r="M159"/>
  <c r="L159"/>
  <c r="K159"/>
  <c r="S158"/>
  <c r="R158"/>
  <c r="Q158"/>
  <c r="P158"/>
  <c r="O158"/>
  <c r="N158"/>
  <c r="M158"/>
  <c r="L158"/>
  <c r="K158"/>
  <c r="K159" i="12"/>
  <c r="L159"/>
  <c r="M159"/>
  <c r="N159"/>
  <c r="O159"/>
  <c r="P159"/>
  <c r="Q159"/>
  <c r="R159"/>
  <c r="S159"/>
  <c r="K160"/>
  <c r="L160"/>
  <c r="M160"/>
  <c r="N160"/>
  <c r="O160"/>
  <c r="P160"/>
  <c r="Q160"/>
  <c r="R160"/>
  <c r="S160"/>
  <c r="K161"/>
  <c r="L161"/>
  <c r="M161"/>
  <c r="N161"/>
  <c r="O161"/>
  <c r="P161"/>
  <c r="Q161"/>
  <c r="R161"/>
  <c r="S161"/>
  <c r="L158"/>
  <c r="M158"/>
  <c r="N158"/>
  <c r="O158"/>
  <c r="P158"/>
  <c r="Q158"/>
  <c r="R158"/>
  <c r="S158"/>
  <c r="K158"/>
  <c r="B2"/>
  <c r="C2"/>
  <c r="D2"/>
  <c r="E2"/>
  <c r="F2"/>
  <c r="G2"/>
  <c r="H2"/>
  <c r="I2"/>
  <c r="B3"/>
  <c r="C3"/>
  <c r="D3"/>
  <c r="E3"/>
  <c r="F3"/>
  <c r="G3"/>
  <c r="H3"/>
  <c r="I3"/>
  <c r="B4"/>
  <c r="C4"/>
  <c r="D4"/>
  <c r="E4"/>
  <c r="F4"/>
  <c r="G4"/>
  <c r="H4"/>
  <c r="I4"/>
  <c r="B5"/>
  <c r="C5"/>
  <c r="D5"/>
  <c r="E5"/>
  <c r="F5"/>
  <c r="G5"/>
  <c r="H5"/>
  <c r="I5"/>
  <c r="B6"/>
  <c r="C6"/>
  <c r="D6"/>
  <c r="E6"/>
  <c r="F6"/>
  <c r="G6"/>
  <c r="H6"/>
  <c r="I6"/>
  <c r="B7"/>
  <c r="C7"/>
  <c r="D7"/>
  <c r="E7"/>
  <c r="F7"/>
  <c r="G7"/>
  <c r="H7"/>
  <c r="I7"/>
  <c r="B8"/>
  <c r="C8"/>
  <c r="D8"/>
  <c r="E8"/>
  <c r="F8"/>
  <c r="G8"/>
  <c r="H8"/>
  <c r="I8"/>
  <c r="B9"/>
  <c r="C9"/>
  <c r="D9"/>
  <c r="E9"/>
  <c r="F9"/>
  <c r="G9"/>
  <c r="H9"/>
  <c r="I9"/>
  <c r="B10"/>
  <c r="C10"/>
  <c r="D10"/>
  <c r="E10"/>
  <c r="F10"/>
  <c r="G10"/>
  <c r="H10"/>
  <c r="I10"/>
  <c r="B11"/>
  <c r="C11"/>
  <c r="D11"/>
  <c r="E11"/>
  <c r="F11"/>
  <c r="G11"/>
  <c r="H11"/>
  <c r="I11"/>
  <c r="B12"/>
  <c r="C12"/>
  <c r="D12"/>
  <c r="E12"/>
  <c r="F12"/>
  <c r="G12"/>
  <c r="H12"/>
  <c r="I12"/>
  <c r="B13"/>
  <c r="C13"/>
  <c r="D13"/>
  <c r="E13"/>
  <c r="F13"/>
  <c r="G13"/>
  <c r="H13"/>
  <c r="I13"/>
  <c r="B14"/>
  <c r="C14"/>
  <c r="D14"/>
  <c r="E14"/>
  <c r="F14"/>
  <c r="G14"/>
  <c r="H14"/>
  <c r="I14"/>
  <c r="B15"/>
  <c r="C15"/>
  <c r="D15"/>
  <c r="E15"/>
  <c r="F15"/>
  <c r="G15"/>
  <c r="H15"/>
  <c r="I15"/>
  <c r="B16"/>
  <c r="C16"/>
  <c r="D16"/>
  <c r="E16"/>
  <c r="F16"/>
  <c r="G16"/>
  <c r="H16"/>
  <c r="I16"/>
  <c r="B17"/>
  <c r="C17"/>
  <c r="D17"/>
  <c r="E17"/>
  <c r="F17"/>
  <c r="G17"/>
  <c r="H17"/>
  <c r="I17"/>
  <c r="B18"/>
  <c r="C18"/>
  <c r="D18"/>
  <c r="E18"/>
  <c r="F18"/>
  <c r="G18"/>
  <c r="H18"/>
  <c r="I18"/>
  <c r="B19"/>
  <c r="C19"/>
  <c r="D19"/>
  <c r="E19"/>
  <c r="F19"/>
  <c r="G19"/>
  <c r="H19"/>
  <c r="I19"/>
  <c r="B20"/>
  <c r="C20"/>
  <c r="D20"/>
  <c r="E20"/>
  <c r="F20"/>
  <c r="G20"/>
  <c r="H20"/>
  <c r="I20"/>
  <c r="B21"/>
  <c r="C21"/>
  <c r="D21"/>
  <c r="E21"/>
  <c r="F21"/>
  <c r="G21"/>
  <c r="H21"/>
  <c r="I21"/>
  <c r="B22"/>
  <c r="C22"/>
  <c r="D22"/>
  <c r="E22"/>
  <c r="F22"/>
  <c r="G22"/>
  <c r="H22"/>
  <c r="I22"/>
  <c r="B23"/>
  <c r="C23"/>
  <c r="D23"/>
  <c r="E23"/>
  <c r="F23"/>
  <c r="G23"/>
  <c r="H23"/>
  <c r="I23"/>
  <c r="B24"/>
  <c r="C24"/>
  <c r="D24"/>
  <c r="E24"/>
  <c r="F24"/>
  <c r="G24"/>
  <c r="H24"/>
  <c r="I24"/>
  <c r="B25"/>
  <c r="C25"/>
  <c r="D25"/>
  <c r="E25"/>
  <c r="F25"/>
  <c r="G25"/>
  <c r="H25"/>
  <c r="I25"/>
  <c r="B26"/>
  <c r="C26"/>
  <c r="D26"/>
  <c r="E26"/>
  <c r="F26"/>
  <c r="G26"/>
  <c r="H26"/>
  <c r="I26"/>
  <c r="B27"/>
  <c r="C27"/>
  <c r="D27"/>
  <c r="E27"/>
  <c r="F27"/>
  <c r="G27"/>
  <c r="H27"/>
  <c r="I27"/>
  <c r="B28"/>
  <c r="C28"/>
  <c r="D28"/>
  <c r="E28"/>
  <c r="F28"/>
  <c r="G28"/>
  <c r="H28"/>
  <c r="I28"/>
  <c r="B29"/>
  <c r="C29"/>
  <c r="D29"/>
  <c r="E29"/>
  <c r="F29"/>
  <c r="G29"/>
  <c r="H29"/>
  <c r="I29"/>
  <c r="B30"/>
  <c r="C30"/>
  <c r="D30"/>
  <c r="E30"/>
  <c r="F30"/>
  <c r="G30"/>
  <c r="H30"/>
  <c r="I30"/>
  <c r="B31"/>
  <c r="C31"/>
  <c r="D31"/>
  <c r="E31"/>
  <c r="F31"/>
  <c r="G31"/>
  <c r="H31"/>
  <c r="I31"/>
  <c r="B32"/>
  <c r="C32"/>
  <c r="D32"/>
  <c r="E32"/>
  <c r="F32"/>
  <c r="G32"/>
  <c r="H32"/>
  <c r="I32"/>
  <c r="B33"/>
  <c r="C33"/>
  <c r="D33"/>
  <c r="E33"/>
  <c r="F33"/>
  <c r="G33"/>
  <c r="H33"/>
  <c r="I33"/>
  <c r="B34"/>
  <c r="C34"/>
  <c r="D34"/>
  <c r="E34"/>
  <c r="F34"/>
  <c r="G34"/>
  <c r="H34"/>
  <c r="I34"/>
  <c r="B35"/>
  <c r="C35"/>
  <c r="D35"/>
  <c r="E35"/>
  <c r="F35"/>
  <c r="G35"/>
  <c r="H35"/>
  <c r="I35"/>
  <c r="B36"/>
  <c r="C36"/>
  <c r="D36"/>
  <c r="E36"/>
  <c r="F36"/>
  <c r="G36"/>
  <c r="H36"/>
  <c r="I36"/>
  <c r="B37"/>
  <c r="C37"/>
  <c r="D37"/>
  <c r="E37"/>
  <c r="F37"/>
  <c r="G37"/>
  <c r="H37"/>
  <c r="I37"/>
  <c r="B38"/>
  <c r="C38"/>
  <c r="D38"/>
  <c r="E38"/>
  <c r="F38"/>
  <c r="G38"/>
  <c r="H38"/>
  <c r="I38"/>
  <c r="B39"/>
  <c r="C39"/>
  <c r="D39"/>
  <c r="E39"/>
  <c r="F39"/>
  <c r="G39"/>
  <c r="H39"/>
  <c r="I39"/>
  <c r="B40"/>
  <c r="C40"/>
  <c r="D40"/>
  <c r="E40"/>
  <c r="F40"/>
  <c r="G40"/>
  <c r="H40"/>
  <c r="I40"/>
  <c r="B41"/>
  <c r="C41"/>
  <c r="D41"/>
  <c r="E41"/>
  <c r="F41"/>
  <c r="G41"/>
  <c r="H41"/>
  <c r="I41"/>
  <c r="B42"/>
  <c r="C42"/>
  <c r="D42"/>
  <c r="E42"/>
  <c r="F42"/>
  <c r="G42"/>
  <c r="H42"/>
  <c r="I42"/>
  <c r="B43"/>
  <c r="C43"/>
  <c r="D43"/>
  <c r="E43"/>
  <c r="F43"/>
  <c r="G43"/>
  <c r="H43"/>
  <c r="I43"/>
  <c r="B44"/>
  <c r="C44"/>
  <c r="D44"/>
  <c r="E44"/>
  <c r="F44"/>
  <c r="G44"/>
  <c r="H44"/>
  <c r="I44"/>
  <c r="B45"/>
  <c r="C45"/>
  <c r="D45"/>
  <c r="E45"/>
  <c r="F45"/>
  <c r="G45"/>
  <c r="H45"/>
  <c r="I45"/>
  <c r="B46"/>
  <c r="C46"/>
  <c r="D46"/>
  <c r="E46"/>
  <c r="F46"/>
  <c r="G46"/>
  <c r="H46"/>
  <c r="I46"/>
  <c r="B47"/>
  <c r="C47"/>
  <c r="D47"/>
  <c r="E47"/>
  <c r="F47"/>
  <c r="G47"/>
  <c r="H47"/>
  <c r="I47"/>
  <c r="B48"/>
  <c r="C48"/>
  <c r="D48"/>
  <c r="E48"/>
  <c r="F48"/>
  <c r="G48"/>
  <c r="H48"/>
  <c r="I48"/>
  <c r="B49"/>
  <c r="C49"/>
  <c r="D49"/>
  <c r="E49"/>
  <c r="F49"/>
  <c r="G49"/>
  <c r="H49"/>
  <c r="I49"/>
  <c r="B50"/>
  <c r="C50"/>
  <c r="D50"/>
  <c r="E50"/>
  <c r="F50"/>
  <c r="G50"/>
  <c r="H50"/>
  <c r="I50"/>
  <c r="B51"/>
  <c r="C51"/>
  <c r="D51"/>
  <c r="E51"/>
  <c r="F51"/>
  <c r="G51"/>
  <c r="H51"/>
  <c r="I51"/>
  <c r="B52"/>
  <c r="C52"/>
  <c r="D52"/>
  <c r="E52"/>
  <c r="F52"/>
  <c r="G52"/>
  <c r="H52"/>
  <c r="I52"/>
  <c r="B53"/>
  <c r="C53"/>
  <c r="D53"/>
  <c r="E53"/>
  <c r="F53"/>
  <c r="G53"/>
  <c r="H53"/>
  <c r="I53"/>
  <c r="B54"/>
  <c r="C54"/>
  <c r="D54"/>
  <c r="E54"/>
  <c r="F54"/>
  <c r="G54"/>
  <c r="H54"/>
  <c r="I54"/>
  <c r="B55"/>
  <c r="C55"/>
  <c r="D55"/>
  <c r="E55"/>
  <c r="F55"/>
  <c r="G55"/>
  <c r="H55"/>
  <c r="I55"/>
  <c r="B56"/>
  <c r="C56"/>
  <c r="D56"/>
  <c r="E56"/>
  <c r="F56"/>
  <c r="G56"/>
  <c r="H56"/>
  <c r="I56"/>
  <c r="B57"/>
  <c r="C57"/>
  <c r="D57"/>
  <c r="E57"/>
  <c r="F57"/>
  <c r="G57"/>
  <c r="H57"/>
  <c r="I57"/>
  <c r="B58"/>
  <c r="C58"/>
  <c r="D58"/>
  <c r="E58"/>
  <c r="F58"/>
  <c r="G58"/>
  <c r="H58"/>
  <c r="I58"/>
  <c r="B59"/>
  <c r="C59"/>
  <c r="D59"/>
  <c r="E59"/>
  <c r="F59"/>
  <c r="G59"/>
  <c r="H59"/>
  <c r="I59"/>
  <c r="B60"/>
  <c r="C60"/>
  <c r="D60"/>
  <c r="E60"/>
  <c r="F60"/>
  <c r="G60"/>
  <c r="H60"/>
  <c r="I60"/>
  <c r="B61"/>
  <c r="C61"/>
  <c r="D61"/>
  <c r="E61"/>
  <c r="F61"/>
  <c r="G61"/>
  <c r="H61"/>
  <c r="I61"/>
  <c r="B62"/>
  <c r="C62"/>
  <c r="D62"/>
  <c r="E62"/>
  <c r="F62"/>
  <c r="G62"/>
  <c r="H62"/>
  <c r="I62"/>
  <c r="B63"/>
  <c r="C63"/>
  <c r="D63"/>
  <c r="E63"/>
  <c r="F63"/>
  <c r="G63"/>
  <c r="H63"/>
  <c r="I63"/>
  <c r="B64"/>
  <c r="C64"/>
  <c r="D64"/>
  <c r="E64"/>
  <c r="F64"/>
  <c r="G64"/>
  <c r="H64"/>
  <c r="I64"/>
  <c r="B65"/>
  <c r="C65"/>
  <c r="D65"/>
  <c r="E65"/>
  <c r="F65"/>
  <c r="G65"/>
  <c r="H65"/>
  <c r="I65"/>
  <c r="B66"/>
  <c r="C66"/>
  <c r="D66"/>
  <c r="E66"/>
  <c r="F66"/>
  <c r="G66"/>
  <c r="H66"/>
  <c r="I66"/>
  <c r="B67"/>
  <c r="C67"/>
  <c r="D67"/>
  <c r="E67"/>
  <c r="F67"/>
  <c r="G67"/>
  <c r="H67"/>
  <c r="I67"/>
  <c r="B68"/>
  <c r="C68"/>
  <c r="D68"/>
  <c r="E68"/>
  <c r="F68"/>
  <c r="G68"/>
  <c r="H68"/>
  <c r="I68"/>
  <c r="B69"/>
  <c r="C69"/>
  <c r="D69"/>
  <c r="E69"/>
  <c r="F69"/>
  <c r="G69"/>
  <c r="H69"/>
  <c r="I69"/>
  <c r="B70"/>
  <c r="C70"/>
  <c r="D70"/>
  <c r="E70"/>
  <c r="F70"/>
  <c r="G70"/>
  <c r="H70"/>
  <c r="I70"/>
  <c r="B71"/>
  <c r="C71"/>
  <c r="D71"/>
  <c r="E71"/>
  <c r="F71"/>
  <c r="G71"/>
  <c r="H71"/>
  <c r="I71"/>
  <c r="B72"/>
  <c r="C72"/>
  <c r="D72"/>
  <c r="E72"/>
  <c r="F72"/>
  <c r="G72"/>
  <c r="H72"/>
  <c r="I72"/>
  <c r="B73"/>
  <c r="C73"/>
  <c r="D73"/>
  <c r="E73"/>
  <c r="F73"/>
  <c r="G73"/>
  <c r="H73"/>
  <c r="I73"/>
  <c r="B74"/>
  <c r="C74"/>
  <c r="D74"/>
  <c r="E74"/>
  <c r="F74"/>
  <c r="G74"/>
  <c r="H74"/>
  <c r="I74"/>
  <c r="B75"/>
  <c r="C75"/>
  <c r="D75"/>
  <c r="E75"/>
  <c r="F75"/>
  <c r="G75"/>
  <c r="H75"/>
  <c r="I75"/>
  <c r="B76"/>
  <c r="C76"/>
  <c r="D76"/>
  <c r="E76"/>
  <c r="F76"/>
  <c r="G76"/>
  <c r="H76"/>
  <c r="I76"/>
  <c r="B77"/>
  <c r="C77"/>
  <c r="D77"/>
  <c r="E77"/>
  <c r="F77"/>
  <c r="G77"/>
  <c r="H77"/>
  <c r="I77"/>
  <c r="B78"/>
  <c r="C78"/>
  <c r="D78"/>
  <c r="E78"/>
  <c r="F78"/>
  <c r="G78"/>
  <c r="H78"/>
  <c r="I78"/>
  <c r="B79"/>
  <c r="C79"/>
  <c r="D79"/>
  <c r="E79"/>
  <c r="F79"/>
  <c r="G79"/>
  <c r="H79"/>
  <c r="I79"/>
  <c r="B80"/>
  <c r="C80"/>
  <c r="D80"/>
  <c r="E80"/>
  <c r="F80"/>
  <c r="G80"/>
  <c r="H80"/>
  <c r="I80"/>
  <c r="B81"/>
  <c r="C81"/>
  <c r="D81"/>
  <c r="E81"/>
  <c r="F81"/>
  <c r="G81"/>
  <c r="H81"/>
  <c r="I81"/>
  <c r="B82"/>
  <c r="C82"/>
  <c r="D82"/>
  <c r="E82"/>
  <c r="F82"/>
  <c r="G82"/>
  <c r="H82"/>
  <c r="I82"/>
  <c r="B83"/>
  <c r="C83"/>
  <c r="D83"/>
  <c r="E83"/>
  <c r="F83"/>
  <c r="G83"/>
  <c r="H83"/>
  <c r="I83"/>
  <c r="B84"/>
  <c r="C84"/>
  <c r="D84"/>
  <c r="E84"/>
  <c r="F84"/>
  <c r="G84"/>
  <c r="H84"/>
  <c r="I84"/>
  <c r="B85"/>
  <c r="C85"/>
  <c r="D85"/>
  <c r="E85"/>
  <c r="F85"/>
  <c r="G85"/>
  <c r="H85"/>
  <c r="I85"/>
  <c r="B86"/>
  <c r="C86"/>
  <c r="D86"/>
  <c r="E86"/>
  <c r="F86"/>
  <c r="G86"/>
  <c r="H86"/>
  <c r="I86"/>
  <c r="B87"/>
  <c r="C87"/>
  <c r="D87"/>
  <c r="E87"/>
  <c r="F87"/>
  <c r="G87"/>
  <c r="H87"/>
  <c r="I87"/>
  <c r="B88"/>
  <c r="C88"/>
  <c r="D88"/>
  <c r="E88"/>
  <c r="F88"/>
  <c r="G88"/>
  <c r="H88"/>
  <c r="I88"/>
  <c r="B89"/>
  <c r="C89"/>
  <c r="D89"/>
  <c r="E89"/>
  <c r="F89"/>
  <c r="G89"/>
  <c r="H89"/>
  <c r="I89"/>
  <c r="B90"/>
  <c r="C90"/>
  <c r="D90"/>
  <c r="E90"/>
  <c r="F90"/>
  <c r="G90"/>
  <c r="H90"/>
  <c r="I90"/>
  <c r="B91"/>
  <c r="C91"/>
  <c r="D91"/>
  <c r="E91"/>
  <c r="F91"/>
  <c r="G91"/>
  <c r="H91"/>
  <c r="I91"/>
  <c r="B92"/>
  <c r="C92"/>
  <c r="D92"/>
  <c r="E92"/>
  <c r="F92"/>
  <c r="G92"/>
  <c r="H92"/>
  <c r="I92"/>
  <c r="B93"/>
  <c r="C93"/>
  <c r="D93"/>
  <c r="E93"/>
  <c r="F93"/>
  <c r="G93"/>
  <c r="H93"/>
  <c r="I93"/>
  <c r="B94"/>
  <c r="C94"/>
  <c r="D94"/>
  <c r="E94"/>
  <c r="F94"/>
  <c r="G94"/>
  <c r="H94"/>
  <c r="I94"/>
  <c r="B95"/>
  <c r="C95"/>
  <c r="D95"/>
  <c r="E95"/>
  <c r="F95"/>
  <c r="G95"/>
  <c r="H95"/>
  <c r="I95"/>
  <c r="B96"/>
  <c r="C96"/>
  <c r="D96"/>
  <c r="E96"/>
  <c r="F96"/>
  <c r="G96"/>
  <c r="H96"/>
  <c r="I96"/>
  <c r="B97"/>
  <c r="C97"/>
  <c r="D97"/>
  <c r="E97"/>
  <c r="F97"/>
  <c r="G97"/>
  <c r="H97"/>
  <c r="I97"/>
  <c r="B98"/>
  <c r="C98"/>
  <c r="D98"/>
  <c r="E98"/>
  <c r="F98"/>
  <c r="G98"/>
  <c r="H98"/>
  <c r="I98"/>
  <c r="B99"/>
  <c r="C99"/>
  <c r="D99"/>
  <c r="E99"/>
  <c r="F99"/>
  <c r="G99"/>
  <c r="H99"/>
  <c r="I99"/>
  <c r="B100"/>
  <c r="C100"/>
  <c r="D100"/>
  <c r="E100"/>
  <c r="F100"/>
  <c r="G100"/>
  <c r="H100"/>
  <c r="I100"/>
  <c r="B101"/>
  <c r="C101"/>
  <c r="D101"/>
  <c r="E101"/>
  <c r="F101"/>
  <c r="G101"/>
  <c r="H101"/>
  <c r="I101"/>
  <c r="B102"/>
  <c r="C102"/>
  <c r="D102"/>
  <c r="E102"/>
  <c r="F102"/>
  <c r="G102"/>
  <c r="H102"/>
  <c r="I102"/>
  <c r="B103"/>
  <c r="C103"/>
  <c r="D103"/>
  <c r="E103"/>
  <c r="F103"/>
  <c r="G103"/>
  <c r="H103"/>
  <c r="I103"/>
  <c r="B104"/>
  <c r="C104"/>
  <c r="D104"/>
  <c r="E104"/>
  <c r="F104"/>
  <c r="G104"/>
  <c r="H104"/>
  <c r="I104"/>
  <c r="B105"/>
  <c r="C105"/>
  <c r="D105"/>
  <c r="E105"/>
  <c r="F105"/>
  <c r="G105"/>
  <c r="H105"/>
  <c r="I105"/>
  <c r="B106"/>
  <c r="C106"/>
  <c r="D106"/>
  <c r="E106"/>
  <c r="F106"/>
  <c r="G106"/>
  <c r="H106"/>
  <c r="I106"/>
  <c r="B107"/>
  <c r="C107"/>
  <c r="D107"/>
  <c r="E107"/>
  <c r="F107"/>
  <c r="G107"/>
  <c r="H107"/>
  <c r="I107"/>
  <c r="B108"/>
  <c r="C108"/>
  <c r="D108"/>
  <c r="E108"/>
  <c r="F108"/>
  <c r="G108"/>
  <c r="H108"/>
  <c r="I108"/>
  <c r="B109"/>
  <c r="C109"/>
  <c r="D109"/>
  <c r="E109"/>
  <c r="F109"/>
  <c r="G109"/>
  <c r="H109"/>
  <c r="I109"/>
  <c r="B110"/>
  <c r="C110"/>
  <c r="D110"/>
  <c r="E110"/>
  <c r="F110"/>
  <c r="G110"/>
  <c r="H110"/>
  <c r="I110"/>
  <c r="B111"/>
  <c r="C111"/>
  <c r="D111"/>
  <c r="E111"/>
  <c r="F111"/>
  <c r="G111"/>
  <c r="H111"/>
  <c r="I111"/>
  <c r="B112"/>
  <c r="C112"/>
  <c r="D112"/>
  <c r="E112"/>
  <c r="F112"/>
  <c r="G112"/>
  <c r="H112"/>
  <c r="I112"/>
  <c r="B113"/>
  <c r="C113"/>
  <c r="D113"/>
  <c r="E113"/>
  <c r="F113"/>
  <c r="G113"/>
  <c r="H113"/>
  <c r="I113"/>
  <c r="B114"/>
  <c r="C114"/>
  <c r="D114"/>
  <c r="E114"/>
  <c r="F114"/>
  <c r="G114"/>
  <c r="H114"/>
  <c r="I114"/>
  <c r="B115"/>
  <c r="C115"/>
  <c r="D115"/>
  <c r="E115"/>
  <c r="F115"/>
  <c r="G115"/>
  <c r="H115"/>
  <c r="I115"/>
  <c r="B116"/>
  <c r="C116"/>
  <c r="D116"/>
  <c r="E116"/>
  <c r="F116"/>
  <c r="G116"/>
  <c r="H116"/>
  <c r="I116"/>
  <c r="B117"/>
  <c r="C117"/>
  <c r="D117"/>
  <c r="E117"/>
  <c r="F117"/>
  <c r="G117"/>
  <c r="H117"/>
  <c r="I117"/>
  <c r="B118"/>
  <c r="C118"/>
  <c r="D118"/>
  <c r="E118"/>
  <c r="F118"/>
  <c r="G118"/>
  <c r="H118"/>
  <c r="I118"/>
  <c r="B119"/>
  <c r="C119"/>
  <c r="D119"/>
  <c r="E119"/>
  <c r="F119"/>
  <c r="G119"/>
  <c r="H119"/>
  <c r="I119"/>
  <c r="B120"/>
  <c r="C120"/>
  <c r="D120"/>
  <c r="E120"/>
  <c r="F120"/>
  <c r="G120"/>
  <c r="H120"/>
  <c r="I120"/>
  <c r="B121"/>
  <c r="C121"/>
  <c r="D121"/>
  <c r="E121"/>
  <c r="F121"/>
  <c r="G121"/>
  <c r="H121"/>
  <c r="I121"/>
  <c r="B122"/>
  <c r="C122"/>
  <c r="D122"/>
  <c r="E122"/>
  <c r="F122"/>
  <c r="G122"/>
  <c r="H122"/>
  <c r="I122"/>
  <c r="B123"/>
  <c r="C123"/>
  <c r="D123"/>
  <c r="E123"/>
  <c r="F123"/>
  <c r="G123"/>
  <c r="H123"/>
  <c r="I123"/>
  <c r="B124"/>
  <c r="C124"/>
  <c r="D124"/>
  <c r="E124"/>
  <c r="F124"/>
  <c r="G124"/>
  <c r="H124"/>
  <c r="I124"/>
  <c r="B125"/>
  <c r="C125"/>
  <c r="D125"/>
  <c r="E125"/>
  <c r="F125"/>
  <c r="G125"/>
  <c r="H125"/>
  <c r="I125"/>
  <c r="B126"/>
  <c r="C126"/>
  <c r="D126"/>
  <c r="E126"/>
  <c r="F126"/>
  <c r="G126"/>
  <c r="H126"/>
  <c r="I126"/>
  <c r="B127"/>
  <c r="C127"/>
  <c r="D127"/>
  <c r="E127"/>
  <c r="F127"/>
  <c r="G127"/>
  <c r="H127"/>
  <c r="I127"/>
  <c r="B128"/>
  <c r="C128"/>
  <c r="D128"/>
  <c r="E128"/>
  <c r="F128"/>
  <c r="G128"/>
  <c r="H128"/>
  <c r="I128"/>
  <c r="B129"/>
  <c r="C129"/>
  <c r="D129"/>
  <c r="E129"/>
  <c r="F129"/>
  <c r="G129"/>
  <c r="H129"/>
  <c r="I129"/>
  <c r="B130"/>
  <c r="C130"/>
  <c r="D130"/>
  <c r="E130"/>
  <c r="F130"/>
  <c r="G130"/>
  <c r="H130"/>
  <c r="I130"/>
  <c r="B131"/>
  <c r="C131"/>
  <c r="D131"/>
  <c r="E131"/>
  <c r="F131"/>
  <c r="G131"/>
  <c r="H131"/>
  <c r="I131"/>
  <c r="B132"/>
  <c r="C132"/>
  <c r="D132"/>
  <c r="E132"/>
  <c r="F132"/>
  <c r="G132"/>
  <c r="H132"/>
  <c r="I132"/>
  <c r="B133"/>
  <c r="C133"/>
  <c r="D133"/>
  <c r="E133"/>
  <c r="F133"/>
  <c r="G133"/>
  <c r="H133"/>
  <c r="I133"/>
  <c r="B134"/>
  <c r="C134"/>
  <c r="D134"/>
  <c r="E134"/>
  <c r="F134"/>
  <c r="G134"/>
  <c r="H134"/>
  <c r="I134"/>
  <c r="B135"/>
  <c r="C135"/>
  <c r="D135"/>
  <c r="E135"/>
  <c r="F135"/>
  <c r="G135"/>
  <c r="H135"/>
  <c r="I135"/>
  <c r="B136"/>
  <c r="C136"/>
  <c r="D136"/>
  <c r="E136"/>
  <c r="F136"/>
  <c r="G136"/>
  <c r="H136"/>
  <c r="I136"/>
  <c r="B137"/>
  <c r="C137"/>
  <c r="D137"/>
  <c r="E137"/>
  <c r="F137"/>
  <c r="G137"/>
  <c r="H137"/>
  <c r="I137"/>
  <c r="B138"/>
  <c r="C138"/>
  <c r="D138"/>
  <c r="E138"/>
  <c r="F138"/>
  <c r="G138"/>
  <c r="H138"/>
  <c r="I138"/>
  <c r="B139"/>
  <c r="C139"/>
  <c r="D139"/>
  <c r="E139"/>
  <c r="F139"/>
  <c r="G139"/>
  <c r="H139"/>
  <c r="I139"/>
  <c r="B140"/>
  <c r="C140"/>
  <c r="D140"/>
  <c r="E140"/>
  <c r="F140"/>
  <c r="G140"/>
  <c r="H140"/>
  <c r="I140"/>
  <c r="B141"/>
  <c r="C141"/>
  <c r="D141"/>
  <c r="E141"/>
  <c r="F141"/>
  <c r="G141"/>
  <c r="H141"/>
  <c r="I141"/>
  <c r="B142"/>
  <c r="C142"/>
  <c r="D142"/>
  <c r="E142"/>
  <c r="F142"/>
  <c r="G142"/>
  <c r="H142"/>
  <c r="I142"/>
  <c r="B143"/>
  <c r="C143"/>
  <c r="D143"/>
  <c r="E143"/>
  <c r="F143"/>
  <c r="G143"/>
  <c r="H143"/>
  <c r="I143"/>
  <c r="B144"/>
  <c r="C144"/>
  <c r="D144"/>
  <c r="E144"/>
  <c r="F144"/>
  <c r="G144"/>
  <c r="H144"/>
  <c r="I144"/>
  <c r="B145"/>
  <c r="C145"/>
  <c r="D145"/>
  <c r="E145"/>
  <c r="F145"/>
  <c r="G145"/>
  <c r="H145"/>
  <c r="I145"/>
  <c r="B146"/>
  <c r="C146"/>
  <c r="D146"/>
  <c r="E146"/>
  <c r="F146"/>
  <c r="G146"/>
  <c r="H146"/>
  <c r="I146"/>
  <c r="B147"/>
  <c r="C147"/>
  <c r="D147"/>
  <c r="E147"/>
  <c r="F147"/>
  <c r="G147"/>
  <c r="H147"/>
  <c r="I147"/>
  <c r="B148"/>
  <c r="C148"/>
  <c r="D148"/>
  <c r="E148"/>
  <c r="F148"/>
  <c r="G148"/>
  <c r="H148"/>
  <c r="I148"/>
  <c r="B149"/>
  <c r="C149"/>
  <c r="D149"/>
  <c r="E149"/>
  <c r="F149"/>
  <c r="G149"/>
  <c r="H149"/>
  <c r="I149"/>
  <c r="B150"/>
  <c r="C150"/>
  <c r="D150"/>
  <c r="E150"/>
  <c r="F150"/>
  <c r="G150"/>
  <c r="H150"/>
  <c r="I150"/>
  <c r="B151"/>
  <c r="C151"/>
  <c r="D151"/>
  <c r="E151"/>
  <c r="F151"/>
  <c r="G151"/>
  <c r="H151"/>
  <c r="I151"/>
  <c r="B152"/>
  <c r="C152"/>
  <c r="D152"/>
  <c r="E152"/>
  <c r="F152"/>
  <c r="G152"/>
  <c r="H152"/>
  <c r="I152"/>
  <c r="B153"/>
  <c r="C153"/>
  <c r="D153"/>
  <c r="E153"/>
  <c r="F153"/>
  <c r="G153"/>
  <c r="H153"/>
  <c r="I153"/>
  <c r="B154"/>
  <c r="C154"/>
  <c r="D154"/>
  <c r="E154"/>
  <c r="F154"/>
  <c r="G154"/>
  <c r="H154"/>
  <c r="I154"/>
  <c r="B155"/>
  <c r="C155"/>
  <c r="D155"/>
  <c r="E155"/>
  <c r="F155"/>
  <c r="G155"/>
  <c r="H155"/>
  <c r="I155"/>
  <c r="B156"/>
  <c r="C156"/>
  <c r="D156"/>
  <c r="E156"/>
  <c r="F156"/>
  <c r="G156"/>
  <c r="H156"/>
  <c r="I156"/>
  <c r="B157"/>
  <c r="C157"/>
  <c r="D157"/>
  <c r="E157"/>
  <c r="F157"/>
  <c r="G157"/>
  <c r="H157"/>
  <c r="I157"/>
  <c r="B158"/>
  <c r="C158"/>
  <c r="D158"/>
  <c r="E158"/>
  <c r="F158"/>
  <c r="G158"/>
  <c r="H158"/>
  <c r="I158"/>
  <c r="B159"/>
  <c r="C159"/>
  <c r="D159"/>
  <c r="E159"/>
  <c r="F159"/>
  <c r="G159"/>
  <c r="H159"/>
  <c r="I159"/>
  <c r="B160"/>
  <c r="C160"/>
  <c r="D160"/>
  <c r="E160"/>
  <c r="F160"/>
  <c r="G160"/>
  <c r="H160"/>
  <c r="I160"/>
  <c r="B161"/>
  <c r="C161"/>
  <c r="D161"/>
  <c r="E161"/>
  <c r="F161"/>
  <c r="G161"/>
  <c r="H161"/>
  <c r="I161"/>
  <c r="B161" i="17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61" i="16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61" i="15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61" i="14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61" i="13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I6" i="19"/>
  <c r="B217" i="10"/>
  <c r="C217"/>
  <c r="D217"/>
  <c r="E217"/>
  <c r="V162" i="14" s="1"/>
  <c r="F217" i="10"/>
  <c r="G217"/>
  <c r="H217"/>
  <c r="I217"/>
  <c r="B218"/>
  <c r="C218"/>
  <c r="D218"/>
  <c r="E218"/>
  <c r="F218"/>
  <c r="G218"/>
  <c r="H218"/>
  <c r="I218"/>
  <c r="B219"/>
  <c r="C219"/>
  <c r="D219"/>
  <c r="E219"/>
  <c r="X162" i="14" s="1"/>
  <c r="F219" i="10"/>
  <c r="G219"/>
  <c r="H219"/>
  <c r="I219"/>
  <c r="B220"/>
  <c r="C220"/>
  <c r="D220"/>
  <c r="E220"/>
  <c r="F220"/>
  <c r="G220"/>
  <c r="H220"/>
  <c r="I220"/>
  <c r="B221"/>
  <c r="C221"/>
  <c r="D221"/>
  <c r="E221"/>
  <c r="F221"/>
  <c r="G221"/>
  <c r="H221"/>
  <c r="I221"/>
  <c r="B222"/>
  <c r="C222"/>
  <c r="D222"/>
  <c r="E222"/>
  <c r="F222"/>
  <c r="G222"/>
  <c r="H222"/>
  <c r="I222"/>
  <c r="B223"/>
  <c r="C223"/>
  <c r="D223"/>
  <c r="E223"/>
  <c r="F223"/>
  <c r="G223"/>
  <c r="H223"/>
  <c r="I223"/>
  <c r="B224"/>
  <c r="C224"/>
  <c r="D224"/>
  <c r="E224"/>
  <c r="AC162" i="14" s="1"/>
  <c r="F224" i="10"/>
  <c r="G224"/>
  <c r="H224"/>
  <c r="I224"/>
  <c r="C216"/>
  <c r="D216"/>
  <c r="E216"/>
  <c r="F216"/>
  <c r="G216"/>
  <c r="H216"/>
  <c r="I216"/>
  <c r="B216"/>
  <c r="J17" i="19"/>
  <c r="J16"/>
  <c r="J15"/>
  <c r="J14"/>
  <c r="J13"/>
  <c r="J12"/>
  <c r="J11"/>
  <c r="J10"/>
  <c r="J9"/>
  <c r="I161" i="17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I3"/>
  <c r="H3"/>
  <c r="G3"/>
  <c r="F3"/>
  <c r="E3"/>
  <c r="D3"/>
  <c r="C3"/>
  <c r="I2"/>
  <c r="H2"/>
  <c r="G2"/>
  <c r="F2"/>
  <c r="E2"/>
  <c r="D2"/>
  <c r="C2"/>
  <c r="I161" i="16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I3"/>
  <c r="H3"/>
  <c r="G3"/>
  <c r="F3"/>
  <c r="E3"/>
  <c r="D3"/>
  <c r="C3"/>
  <c r="I2"/>
  <c r="H2"/>
  <c r="G2"/>
  <c r="F2"/>
  <c r="E2"/>
  <c r="D2"/>
  <c r="C2"/>
  <c r="I161" i="15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I3"/>
  <c r="H3"/>
  <c r="G3"/>
  <c r="F3"/>
  <c r="E3"/>
  <c r="D3"/>
  <c r="C3"/>
  <c r="I2"/>
  <c r="H2"/>
  <c r="G2"/>
  <c r="F2"/>
  <c r="E2"/>
  <c r="D2"/>
  <c r="C2"/>
  <c r="I161" i="14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I3"/>
  <c r="H3"/>
  <c r="G3"/>
  <c r="F3"/>
  <c r="E3"/>
  <c r="D3"/>
  <c r="C3"/>
  <c r="I2"/>
  <c r="H2"/>
  <c r="G2"/>
  <c r="F2"/>
  <c r="E2"/>
  <c r="D2"/>
  <c r="C2"/>
  <c r="I161" i="13"/>
  <c r="H161"/>
  <c r="G161"/>
  <c r="F161"/>
  <c r="E161"/>
  <c r="D161"/>
  <c r="C161"/>
  <c r="I160"/>
  <c r="H160"/>
  <c r="G160"/>
  <c r="F160"/>
  <c r="E160"/>
  <c r="D160"/>
  <c r="C160"/>
  <c r="I159"/>
  <c r="H159"/>
  <c r="G159"/>
  <c r="F159"/>
  <c r="E159"/>
  <c r="D159"/>
  <c r="C159"/>
  <c r="I158"/>
  <c r="H158"/>
  <c r="G158"/>
  <c r="F158"/>
  <c r="E158"/>
  <c r="D158"/>
  <c r="C158"/>
  <c r="I157"/>
  <c r="H157"/>
  <c r="G157"/>
  <c r="F157"/>
  <c r="E157"/>
  <c r="D157"/>
  <c r="C157"/>
  <c r="I156"/>
  <c r="H156"/>
  <c r="G156"/>
  <c r="F156"/>
  <c r="E156"/>
  <c r="D156"/>
  <c r="C156"/>
  <c r="I155"/>
  <c r="H155"/>
  <c r="G155"/>
  <c r="F155"/>
  <c r="E155"/>
  <c r="D155"/>
  <c r="C155"/>
  <c r="I154"/>
  <c r="H154"/>
  <c r="G154"/>
  <c r="F154"/>
  <c r="E154"/>
  <c r="D154"/>
  <c r="C154"/>
  <c r="I153"/>
  <c r="H153"/>
  <c r="G153"/>
  <c r="F153"/>
  <c r="E153"/>
  <c r="D153"/>
  <c r="C153"/>
  <c r="I152"/>
  <c r="H152"/>
  <c r="G152"/>
  <c r="F152"/>
  <c r="E152"/>
  <c r="D152"/>
  <c r="C152"/>
  <c r="I151"/>
  <c r="H151"/>
  <c r="G151"/>
  <c r="F151"/>
  <c r="E151"/>
  <c r="D151"/>
  <c r="C151"/>
  <c r="I150"/>
  <c r="H150"/>
  <c r="G150"/>
  <c r="F150"/>
  <c r="E150"/>
  <c r="D150"/>
  <c r="C150"/>
  <c r="I149"/>
  <c r="H149"/>
  <c r="G149"/>
  <c r="F149"/>
  <c r="E149"/>
  <c r="D149"/>
  <c r="C149"/>
  <c r="I148"/>
  <c r="H148"/>
  <c r="G148"/>
  <c r="F148"/>
  <c r="E148"/>
  <c r="D148"/>
  <c r="C148"/>
  <c r="I147"/>
  <c r="H147"/>
  <c r="G147"/>
  <c r="F147"/>
  <c r="E147"/>
  <c r="D147"/>
  <c r="C147"/>
  <c r="I146"/>
  <c r="H146"/>
  <c r="G146"/>
  <c r="F146"/>
  <c r="E146"/>
  <c r="D146"/>
  <c r="C146"/>
  <c r="I145"/>
  <c r="H145"/>
  <c r="G145"/>
  <c r="F145"/>
  <c r="E145"/>
  <c r="D145"/>
  <c r="C145"/>
  <c r="I144"/>
  <c r="H144"/>
  <c r="G144"/>
  <c r="F144"/>
  <c r="E144"/>
  <c r="D144"/>
  <c r="C144"/>
  <c r="I143"/>
  <c r="H143"/>
  <c r="G143"/>
  <c r="F143"/>
  <c r="E143"/>
  <c r="D143"/>
  <c r="C143"/>
  <c r="I142"/>
  <c r="H142"/>
  <c r="G142"/>
  <c r="F142"/>
  <c r="E142"/>
  <c r="D142"/>
  <c r="C142"/>
  <c r="I141"/>
  <c r="H141"/>
  <c r="G141"/>
  <c r="F141"/>
  <c r="E141"/>
  <c r="D141"/>
  <c r="C141"/>
  <c r="I140"/>
  <c r="H140"/>
  <c r="G140"/>
  <c r="F140"/>
  <c r="E140"/>
  <c r="D140"/>
  <c r="C140"/>
  <c r="I139"/>
  <c r="H139"/>
  <c r="G139"/>
  <c r="F139"/>
  <c r="E139"/>
  <c r="D139"/>
  <c r="C139"/>
  <c r="I138"/>
  <c r="H138"/>
  <c r="G138"/>
  <c r="F138"/>
  <c r="E138"/>
  <c r="D138"/>
  <c r="C138"/>
  <c r="I137"/>
  <c r="H137"/>
  <c r="G137"/>
  <c r="F137"/>
  <c r="E137"/>
  <c r="D137"/>
  <c r="C137"/>
  <c r="I136"/>
  <c r="H136"/>
  <c r="G136"/>
  <c r="F136"/>
  <c r="E136"/>
  <c r="D136"/>
  <c r="C136"/>
  <c r="I135"/>
  <c r="H135"/>
  <c r="G135"/>
  <c r="F135"/>
  <c r="E135"/>
  <c r="D135"/>
  <c r="C135"/>
  <c r="I134"/>
  <c r="H134"/>
  <c r="G134"/>
  <c r="F134"/>
  <c r="E134"/>
  <c r="D134"/>
  <c r="C134"/>
  <c r="I133"/>
  <c r="H133"/>
  <c r="G133"/>
  <c r="F133"/>
  <c r="E133"/>
  <c r="D133"/>
  <c r="C133"/>
  <c r="I132"/>
  <c r="H132"/>
  <c r="G132"/>
  <c r="F132"/>
  <c r="E132"/>
  <c r="D132"/>
  <c r="C132"/>
  <c r="I131"/>
  <c r="H131"/>
  <c r="G131"/>
  <c r="F131"/>
  <c r="E131"/>
  <c r="D131"/>
  <c r="C131"/>
  <c r="I130"/>
  <c r="H130"/>
  <c r="G130"/>
  <c r="F130"/>
  <c r="E130"/>
  <c r="D130"/>
  <c r="C130"/>
  <c r="I129"/>
  <c r="H129"/>
  <c r="G129"/>
  <c r="F129"/>
  <c r="E129"/>
  <c r="D129"/>
  <c r="C129"/>
  <c r="I128"/>
  <c r="H128"/>
  <c r="G128"/>
  <c r="F128"/>
  <c r="E128"/>
  <c r="D128"/>
  <c r="C128"/>
  <c r="I127"/>
  <c r="H127"/>
  <c r="G127"/>
  <c r="F127"/>
  <c r="E127"/>
  <c r="D127"/>
  <c r="C127"/>
  <c r="I126"/>
  <c r="H126"/>
  <c r="G126"/>
  <c r="F126"/>
  <c r="E126"/>
  <c r="D126"/>
  <c r="C126"/>
  <c r="I125"/>
  <c r="H125"/>
  <c r="G125"/>
  <c r="F125"/>
  <c r="E125"/>
  <c r="D125"/>
  <c r="C125"/>
  <c r="I124"/>
  <c r="H124"/>
  <c r="G124"/>
  <c r="F124"/>
  <c r="E124"/>
  <c r="D124"/>
  <c r="C124"/>
  <c r="I123"/>
  <c r="H123"/>
  <c r="G123"/>
  <c r="F123"/>
  <c r="E123"/>
  <c r="D123"/>
  <c r="C123"/>
  <c r="I122"/>
  <c r="H122"/>
  <c r="G122"/>
  <c r="F122"/>
  <c r="E122"/>
  <c r="D122"/>
  <c r="C122"/>
  <c r="I121"/>
  <c r="H121"/>
  <c r="G121"/>
  <c r="F121"/>
  <c r="E121"/>
  <c r="D121"/>
  <c r="C121"/>
  <c r="I120"/>
  <c r="H120"/>
  <c r="G120"/>
  <c r="F120"/>
  <c r="E120"/>
  <c r="D120"/>
  <c r="C120"/>
  <c r="I119"/>
  <c r="H119"/>
  <c r="G119"/>
  <c r="F119"/>
  <c r="E119"/>
  <c r="D119"/>
  <c r="C119"/>
  <c r="I118"/>
  <c r="H118"/>
  <c r="G118"/>
  <c r="F118"/>
  <c r="E118"/>
  <c r="D118"/>
  <c r="C118"/>
  <c r="I117"/>
  <c r="H117"/>
  <c r="G117"/>
  <c r="F117"/>
  <c r="E117"/>
  <c r="D117"/>
  <c r="C117"/>
  <c r="I116"/>
  <c r="H116"/>
  <c r="G116"/>
  <c r="F116"/>
  <c r="E116"/>
  <c r="D116"/>
  <c r="C116"/>
  <c r="I115"/>
  <c r="H115"/>
  <c r="G115"/>
  <c r="F115"/>
  <c r="E115"/>
  <c r="D115"/>
  <c r="C115"/>
  <c r="I114"/>
  <c r="H114"/>
  <c r="G114"/>
  <c r="F114"/>
  <c r="E114"/>
  <c r="D114"/>
  <c r="C114"/>
  <c r="I113"/>
  <c r="H113"/>
  <c r="G113"/>
  <c r="F113"/>
  <c r="E113"/>
  <c r="D113"/>
  <c r="C113"/>
  <c r="I112"/>
  <c r="H112"/>
  <c r="G112"/>
  <c r="F112"/>
  <c r="E112"/>
  <c r="D112"/>
  <c r="C112"/>
  <c r="I111"/>
  <c r="H111"/>
  <c r="G111"/>
  <c r="F111"/>
  <c r="E111"/>
  <c r="D111"/>
  <c r="C111"/>
  <c r="I110"/>
  <c r="H110"/>
  <c r="G110"/>
  <c r="F110"/>
  <c r="E110"/>
  <c r="D110"/>
  <c r="C110"/>
  <c r="I109"/>
  <c r="H109"/>
  <c r="G109"/>
  <c r="F109"/>
  <c r="E109"/>
  <c r="D109"/>
  <c r="C109"/>
  <c r="I108"/>
  <c r="H108"/>
  <c r="G108"/>
  <c r="F108"/>
  <c r="E108"/>
  <c r="D108"/>
  <c r="C108"/>
  <c r="I107"/>
  <c r="H107"/>
  <c r="G107"/>
  <c r="F107"/>
  <c r="E107"/>
  <c r="D107"/>
  <c r="C107"/>
  <c r="I106"/>
  <c r="H106"/>
  <c r="G106"/>
  <c r="F106"/>
  <c r="E106"/>
  <c r="D106"/>
  <c r="C106"/>
  <c r="I105"/>
  <c r="H105"/>
  <c r="G105"/>
  <c r="F105"/>
  <c r="E105"/>
  <c r="D105"/>
  <c r="C105"/>
  <c r="I104"/>
  <c r="H104"/>
  <c r="G104"/>
  <c r="F104"/>
  <c r="E104"/>
  <c r="D104"/>
  <c r="C104"/>
  <c r="I103"/>
  <c r="H103"/>
  <c r="G103"/>
  <c r="F103"/>
  <c r="E103"/>
  <c r="D103"/>
  <c r="C103"/>
  <c r="I102"/>
  <c r="H102"/>
  <c r="G102"/>
  <c r="F102"/>
  <c r="E102"/>
  <c r="D102"/>
  <c r="C102"/>
  <c r="I101"/>
  <c r="H101"/>
  <c r="G101"/>
  <c r="F101"/>
  <c r="E101"/>
  <c r="D101"/>
  <c r="C101"/>
  <c r="I100"/>
  <c r="H100"/>
  <c r="G100"/>
  <c r="F100"/>
  <c r="E100"/>
  <c r="D100"/>
  <c r="C100"/>
  <c r="I99"/>
  <c r="H99"/>
  <c r="G99"/>
  <c r="F99"/>
  <c r="E99"/>
  <c r="D99"/>
  <c r="C99"/>
  <c r="I98"/>
  <c r="H98"/>
  <c r="G98"/>
  <c r="F98"/>
  <c r="E98"/>
  <c r="D98"/>
  <c r="C98"/>
  <c r="I97"/>
  <c r="H97"/>
  <c r="G97"/>
  <c r="F97"/>
  <c r="E97"/>
  <c r="D97"/>
  <c r="C97"/>
  <c r="I96"/>
  <c r="H96"/>
  <c r="G96"/>
  <c r="F96"/>
  <c r="E96"/>
  <c r="D96"/>
  <c r="C96"/>
  <c r="I95"/>
  <c r="H95"/>
  <c r="G95"/>
  <c r="F95"/>
  <c r="E95"/>
  <c r="D95"/>
  <c r="C95"/>
  <c r="I94"/>
  <c r="H94"/>
  <c r="G94"/>
  <c r="F94"/>
  <c r="E94"/>
  <c r="D94"/>
  <c r="C94"/>
  <c r="I93"/>
  <c r="H93"/>
  <c r="G93"/>
  <c r="F93"/>
  <c r="E93"/>
  <c r="D93"/>
  <c r="C93"/>
  <c r="I92"/>
  <c r="H92"/>
  <c r="G92"/>
  <c r="F92"/>
  <c r="E92"/>
  <c r="D92"/>
  <c r="C92"/>
  <c r="I91"/>
  <c r="H91"/>
  <c r="G91"/>
  <c r="F91"/>
  <c r="E91"/>
  <c r="D91"/>
  <c r="C91"/>
  <c r="I90"/>
  <c r="H90"/>
  <c r="G90"/>
  <c r="F90"/>
  <c r="E90"/>
  <c r="D90"/>
  <c r="C90"/>
  <c r="I89"/>
  <c r="H89"/>
  <c r="G89"/>
  <c r="F89"/>
  <c r="E89"/>
  <c r="D89"/>
  <c r="C89"/>
  <c r="I88"/>
  <c r="H88"/>
  <c r="G88"/>
  <c r="F88"/>
  <c r="E88"/>
  <c r="D88"/>
  <c r="C88"/>
  <c r="I87"/>
  <c r="H87"/>
  <c r="G87"/>
  <c r="F87"/>
  <c r="E87"/>
  <c r="D87"/>
  <c r="C87"/>
  <c r="I86"/>
  <c r="H86"/>
  <c r="G86"/>
  <c r="F86"/>
  <c r="E86"/>
  <c r="D86"/>
  <c r="C86"/>
  <c r="I85"/>
  <c r="H85"/>
  <c r="G85"/>
  <c r="F85"/>
  <c r="E85"/>
  <c r="D85"/>
  <c r="C85"/>
  <c r="I84"/>
  <c r="H84"/>
  <c r="G84"/>
  <c r="F84"/>
  <c r="E84"/>
  <c r="D84"/>
  <c r="C84"/>
  <c r="I83"/>
  <c r="H83"/>
  <c r="G83"/>
  <c r="F83"/>
  <c r="E83"/>
  <c r="D83"/>
  <c r="C83"/>
  <c r="I82"/>
  <c r="H82"/>
  <c r="G82"/>
  <c r="F82"/>
  <c r="E82"/>
  <c r="D82"/>
  <c r="C82"/>
  <c r="I81"/>
  <c r="H81"/>
  <c r="G81"/>
  <c r="F81"/>
  <c r="E81"/>
  <c r="D81"/>
  <c r="C81"/>
  <c r="I80"/>
  <c r="H80"/>
  <c r="G80"/>
  <c r="F80"/>
  <c r="E80"/>
  <c r="D80"/>
  <c r="C80"/>
  <c r="I79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71"/>
  <c r="H71"/>
  <c r="G71"/>
  <c r="F71"/>
  <c r="E71"/>
  <c r="D71"/>
  <c r="C71"/>
  <c r="I70"/>
  <c r="H70"/>
  <c r="G70"/>
  <c r="F70"/>
  <c r="E70"/>
  <c r="D70"/>
  <c r="C70"/>
  <c r="I69"/>
  <c r="H69"/>
  <c r="G69"/>
  <c r="F69"/>
  <c r="E69"/>
  <c r="D69"/>
  <c r="C69"/>
  <c r="I68"/>
  <c r="H68"/>
  <c r="G68"/>
  <c r="F68"/>
  <c r="E68"/>
  <c r="D68"/>
  <c r="C68"/>
  <c r="I67"/>
  <c r="H67"/>
  <c r="G67"/>
  <c r="F67"/>
  <c r="E67"/>
  <c r="D67"/>
  <c r="C67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3"/>
  <c r="H53"/>
  <c r="G53"/>
  <c r="F53"/>
  <c r="E53"/>
  <c r="D53"/>
  <c r="C53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I3"/>
  <c r="H3"/>
  <c r="G3"/>
  <c r="F3"/>
  <c r="E3"/>
  <c r="D3"/>
  <c r="C3"/>
  <c r="I2"/>
  <c r="H2"/>
  <c r="G2"/>
  <c r="F2"/>
  <c r="E2"/>
  <c r="D2"/>
  <c r="C2"/>
  <c r="A3" i="18"/>
  <c r="A4" s="1"/>
  <c r="A5" s="1"/>
  <c r="A6" s="1"/>
  <c r="A7" s="1"/>
  <c r="A8" s="1"/>
  <c r="A9" s="1"/>
  <c r="A10" s="1"/>
  <c r="A11" s="1"/>
  <c r="A12" s="1"/>
  <c r="A13" s="1"/>
  <c r="A14" s="1"/>
  <c r="AA162" i="12" l="1"/>
  <c r="X162"/>
  <c r="U152" i="23"/>
  <c r="U156"/>
  <c r="U155"/>
  <c r="U160"/>
  <c r="U148"/>
  <c r="U151"/>
  <c r="U158"/>
  <c r="U147"/>
  <c r="U139"/>
  <c r="U131"/>
  <c r="U123"/>
  <c r="U115"/>
  <c r="U107"/>
  <c r="U99"/>
  <c r="U91"/>
  <c r="U83"/>
  <c r="U75"/>
  <c r="U67"/>
  <c r="U59"/>
  <c r="U51"/>
  <c r="U43"/>
  <c r="U35"/>
  <c r="U27"/>
  <c r="U19"/>
  <c r="U11"/>
  <c r="U3"/>
  <c r="U140"/>
  <c r="U132"/>
  <c r="U124"/>
  <c r="U116"/>
  <c r="U108"/>
  <c r="U100"/>
  <c r="U92"/>
  <c r="U84"/>
  <c r="U80"/>
  <c r="U72"/>
  <c r="U64"/>
  <c r="U56"/>
  <c r="U48"/>
  <c r="U40"/>
  <c r="U157"/>
  <c r="U154"/>
  <c r="U145"/>
  <c r="U137"/>
  <c r="U129"/>
  <c r="U121"/>
  <c r="U113"/>
  <c r="U105"/>
  <c r="U97"/>
  <c r="U89"/>
  <c r="U81"/>
  <c r="U73"/>
  <c r="U65"/>
  <c r="U57"/>
  <c r="U49"/>
  <c r="U41"/>
  <c r="U33"/>
  <c r="U25"/>
  <c r="U17"/>
  <c r="U9"/>
  <c r="U146"/>
  <c r="U138"/>
  <c r="U130"/>
  <c r="U122"/>
  <c r="U114"/>
  <c r="U106"/>
  <c r="U98"/>
  <c r="U90"/>
  <c r="U78"/>
  <c r="U70"/>
  <c r="U62"/>
  <c r="U54"/>
  <c r="U46"/>
  <c r="U38"/>
  <c r="U149"/>
  <c r="U161"/>
  <c r="U141"/>
  <c r="U125"/>
  <c r="U109"/>
  <c r="U93"/>
  <c r="U77"/>
  <c r="U61"/>
  <c r="U45"/>
  <c r="U29"/>
  <c r="U13"/>
  <c r="U142"/>
  <c r="U126"/>
  <c r="U110"/>
  <c r="U94"/>
  <c r="U82"/>
  <c r="U66"/>
  <c r="U50"/>
  <c r="U32"/>
  <c r="U24"/>
  <c r="U16"/>
  <c r="U8"/>
  <c r="U133"/>
  <c r="U101"/>
  <c r="U53"/>
  <c r="U153"/>
  <c r="U150"/>
  <c r="U143"/>
  <c r="U127"/>
  <c r="U111"/>
  <c r="U95"/>
  <c r="U79"/>
  <c r="U63"/>
  <c r="U47"/>
  <c r="U31"/>
  <c r="U15"/>
  <c r="U144"/>
  <c r="U128"/>
  <c r="U112"/>
  <c r="U96"/>
  <c r="U68"/>
  <c r="U52"/>
  <c r="U34"/>
  <c r="U26"/>
  <c r="U18"/>
  <c r="U10"/>
  <c r="U2"/>
  <c r="U117"/>
  <c r="U85"/>
  <c r="U69"/>
  <c r="U37"/>
  <c r="U103"/>
  <c r="U71"/>
  <c r="U5"/>
  <c r="U134"/>
  <c r="U58"/>
  <c r="U12"/>
  <c r="U120"/>
  <c r="U44"/>
  <c r="U30"/>
  <c r="U159"/>
  <c r="U74"/>
  <c r="U20"/>
  <c r="U87"/>
  <c r="U55"/>
  <c r="U7"/>
  <c r="U136"/>
  <c r="U104"/>
  <c r="U60"/>
  <c r="U22"/>
  <c r="U6"/>
  <c r="U102"/>
  <c r="U28"/>
  <c r="U119"/>
  <c r="U23"/>
  <c r="U88"/>
  <c r="U76"/>
  <c r="U14"/>
  <c r="U135"/>
  <c r="U39"/>
  <c r="U21"/>
  <c r="U118"/>
  <c r="U86"/>
  <c r="U42"/>
  <c r="U36"/>
  <c r="U4"/>
  <c r="AC148"/>
  <c r="AC152"/>
  <c r="AC156"/>
  <c r="AC155"/>
  <c r="AC160"/>
  <c r="AC151"/>
  <c r="AC159"/>
  <c r="AC150"/>
  <c r="AC2"/>
  <c r="AC157"/>
  <c r="AC75"/>
  <c r="AC67"/>
  <c r="AC59"/>
  <c r="AC51"/>
  <c r="AC43"/>
  <c r="AC35"/>
  <c r="AC27"/>
  <c r="AC25"/>
  <c r="AC19"/>
  <c r="AC11"/>
  <c r="AC3"/>
  <c r="AC140"/>
  <c r="AC132"/>
  <c r="AC124"/>
  <c r="AC116"/>
  <c r="AC108"/>
  <c r="AC100"/>
  <c r="AC92"/>
  <c r="AC84"/>
  <c r="AC80"/>
  <c r="AC72"/>
  <c r="AC64"/>
  <c r="AC56"/>
  <c r="AC48"/>
  <c r="AC40"/>
  <c r="AC153"/>
  <c r="AC81"/>
  <c r="AC73"/>
  <c r="AC65"/>
  <c r="AC57"/>
  <c r="AC49"/>
  <c r="AC41"/>
  <c r="AC33"/>
  <c r="AC17"/>
  <c r="AC9"/>
  <c r="AC146"/>
  <c r="AC138"/>
  <c r="AC130"/>
  <c r="AC122"/>
  <c r="AC114"/>
  <c r="AC106"/>
  <c r="AC98"/>
  <c r="AC90"/>
  <c r="AC78"/>
  <c r="AC70"/>
  <c r="AC62"/>
  <c r="AC54"/>
  <c r="AC46"/>
  <c r="AC158"/>
  <c r="AC69"/>
  <c r="AC53"/>
  <c r="AC37"/>
  <c r="AC21"/>
  <c r="AC5"/>
  <c r="AC134"/>
  <c r="AC118"/>
  <c r="AC102"/>
  <c r="AC86"/>
  <c r="AC74"/>
  <c r="AC58"/>
  <c r="AC42"/>
  <c r="AC32"/>
  <c r="AC24"/>
  <c r="AC16"/>
  <c r="AC8"/>
  <c r="AC141"/>
  <c r="AC133"/>
  <c r="AC125"/>
  <c r="AC117"/>
  <c r="AC109"/>
  <c r="AC101"/>
  <c r="AC93"/>
  <c r="AC85"/>
  <c r="AC61"/>
  <c r="AC161"/>
  <c r="AC71"/>
  <c r="AC55"/>
  <c r="AC39"/>
  <c r="AC23"/>
  <c r="AC7"/>
  <c r="AC136"/>
  <c r="AC120"/>
  <c r="AC104"/>
  <c r="AC88"/>
  <c r="AC76"/>
  <c r="AC60"/>
  <c r="AC44"/>
  <c r="AC34"/>
  <c r="AC26"/>
  <c r="AC18"/>
  <c r="AC10"/>
  <c r="AC147"/>
  <c r="AC139"/>
  <c r="AC131"/>
  <c r="AC123"/>
  <c r="AC115"/>
  <c r="AC107"/>
  <c r="AC99"/>
  <c r="AC91"/>
  <c r="AC83"/>
  <c r="AC154"/>
  <c r="AC77"/>
  <c r="AC45"/>
  <c r="AC79"/>
  <c r="AC13"/>
  <c r="AC126"/>
  <c r="AC112"/>
  <c r="AC52"/>
  <c r="AC22"/>
  <c r="AC111"/>
  <c r="AC82"/>
  <c r="AC50"/>
  <c r="AC12"/>
  <c r="AC121"/>
  <c r="AC149"/>
  <c r="AC63"/>
  <c r="AC15"/>
  <c r="AC128"/>
  <c r="AC96"/>
  <c r="AC68"/>
  <c r="AC30"/>
  <c r="AC14"/>
  <c r="AC135"/>
  <c r="AC119"/>
  <c r="AC103"/>
  <c r="AC87"/>
  <c r="AC94"/>
  <c r="AC66"/>
  <c r="AC36"/>
  <c r="AC20"/>
  <c r="AC4"/>
  <c r="AC145"/>
  <c r="AC129"/>
  <c r="AC113"/>
  <c r="AC97"/>
  <c r="AC31"/>
  <c r="AC144"/>
  <c r="AC38"/>
  <c r="AC6"/>
  <c r="AC143"/>
  <c r="AC127"/>
  <c r="AC95"/>
  <c r="AC47"/>
  <c r="AC29"/>
  <c r="AC142"/>
  <c r="AC110"/>
  <c r="AC28"/>
  <c r="AC137"/>
  <c r="AC105"/>
  <c r="AC89"/>
  <c r="AB148"/>
  <c r="AB152"/>
  <c r="AB156"/>
  <c r="AB161"/>
  <c r="AB157"/>
  <c r="AB154"/>
  <c r="AB81"/>
  <c r="AB73"/>
  <c r="AB65"/>
  <c r="AB57"/>
  <c r="AB49"/>
  <c r="AB41"/>
  <c r="AB33"/>
  <c r="AB25"/>
  <c r="AB17"/>
  <c r="AB9"/>
  <c r="AB3"/>
  <c r="AB2"/>
  <c r="AB141"/>
  <c r="AB133"/>
  <c r="AB125"/>
  <c r="AB117"/>
  <c r="AB109"/>
  <c r="AB101"/>
  <c r="AB93"/>
  <c r="AB85"/>
  <c r="AB80"/>
  <c r="AB72"/>
  <c r="AB64"/>
  <c r="AB56"/>
  <c r="AB48"/>
  <c r="AB40"/>
  <c r="AB149"/>
  <c r="AB155"/>
  <c r="AB150"/>
  <c r="AB79"/>
  <c r="AB71"/>
  <c r="AB63"/>
  <c r="AB55"/>
  <c r="AB47"/>
  <c r="AB39"/>
  <c r="AB31"/>
  <c r="AB23"/>
  <c r="AB15"/>
  <c r="AB7"/>
  <c r="AB147"/>
  <c r="AB139"/>
  <c r="AB131"/>
  <c r="AB123"/>
  <c r="AB115"/>
  <c r="AB107"/>
  <c r="AB99"/>
  <c r="AB91"/>
  <c r="AB78"/>
  <c r="AB70"/>
  <c r="AB62"/>
  <c r="AB54"/>
  <c r="AB46"/>
  <c r="AB83"/>
  <c r="AB75"/>
  <c r="AB59"/>
  <c r="AB43"/>
  <c r="AB27"/>
  <c r="AB11"/>
  <c r="AB143"/>
  <c r="AB127"/>
  <c r="AB111"/>
  <c r="AB95"/>
  <c r="AB82"/>
  <c r="AB66"/>
  <c r="AB50"/>
  <c r="AB32"/>
  <c r="AB24"/>
  <c r="AB16"/>
  <c r="AB8"/>
  <c r="AB140"/>
  <c r="AB132"/>
  <c r="AB124"/>
  <c r="AB116"/>
  <c r="AB108"/>
  <c r="AB100"/>
  <c r="AB92"/>
  <c r="AB84"/>
  <c r="AB67"/>
  <c r="AB35"/>
  <c r="AB160"/>
  <c r="AB153"/>
  <c r="AB159"/>
  <c r="AB77"/>
  <c r="AB61"/>
  <c r="AB45"/>
  <c r="AB29"/>
  <c r="AB13"/>
  <c r="AB145"/>
  <c r="AB129"/>
  <c r="AB113"/>
  <c r="AB97"/>
  <c r="AB68"/>
  <c r="AB52"/>
  <c r="AB34"/>
  <c r="AB18"/>
  <c r="AB10"/>
  <c r="AB146"/>
  <c r="AB138"/>
  <c r="AB130"/>
  <c r="AB122"/>
  <c r="AB114"/>
  <c r="AB106"/>
  <c r="AB98"/>
  <c r="AB90"/>
  <c r="AB158"/>
  <c r="AB51"/>
  <c r="AB151"/>
  <c r="AB19"/>
  <c r="AB87"/>
  <c r="AB74"/>
  <c r="AB42"/>
  <c r="AB120"/>
  <c r="AB60"/>
  <c r="AB14"/>
  <c r="AB118"/>
  <c r="AB135"/>
  <c r="AB103"/>
  <c r="AB58"/>
  <c r="AB36"/>
  <c r="AB4"/>
  <c r="AB144"/>
  <c r="AB128"/>
  <c r="AB69"/>
  <c r="AB21"/>
  <c r="AB121"/>
  <c r="AB89"/>
  <c r="AB76"/>
  <c r="AB44"/>
  <c r="AB38"/>
  <c r="AB22"/>
  <c r="AB6"/>
  <c r="AB142"/>
  <c r="AB126"/>
  <c r="AB110"/>
  <c r="AB94"/>
  <c r="AB119"/>
  <c r="AB28"/>
  <c r="AB12"/>
  <c r="AB136"/>
  <c r="AB104"/>
  <c r="AB88"/>
  <c r="AB37"/>
  <c r="AB5"/>
  <c r="AB137"/>
  <c r="AB105"/>
  <c r="AB30"/>
  <c r="AB26"/>
  <c r="AB134"/>
  <c r="AB102"/>
  <c r="AB86"/>
  <c r="AB53"/>
  <c r="AB20"/>
  <c r="AB112"/>
  <c r="AB96"/>
  <c r="AB162" i="12"/>
  <c r="AB162" i="14"/>
  <c r="AA159" i="23"/>
  <c r="AA150"/>
  <c r="AA161"/>
  <c r="AA152"/>
  <c r="AA151"/>
  <c r="AA81"/>
  <c r="AA73"/>
  <c r="AA65"/>
  <c r="AA57"/>
  <c r="AA49"/>
  <c r="AA41"/>
  <c r="AA33"/>
  <c r="AA17"/>
  <c r="AA9"/>
  <c r="AA142"/>
  <c r="AA134"/>
  <c r="AA126"/>
  <c r="AA118"/>
  <c r="AA110"/>
  <c r="AA102"/>
  <c r="AA94"/>
  <c r="AA86"/>
  <c r="AA78"/>
  <c r="AA70"/>
  <c r="AA62"/>
  <c r="AA54"/>
  <c r="AA46"/>
  <c r="AA38"/>
  <c r="AA148"/>
  <c r="AA160"/>
  <c r="AA79"/>
  <c r="AA71"/>
  <c r="AA63"/>
  <c r="AA55"/>
  <c r="AA47"/>
  <c r="AA39"/>
  <c r="AA31"/>
  <c r="AA25"/>
  <c r="AA23"/>
  <c r="AA15"/>
  <c r="AA7"/>
  <c r="AA140"/>
  <c r="AA132"/>
  <c r="AA124"/>
  <c r="AA116"/>
  <c r="AA108"/>
  <c r="AA100"/>
  <c r="AA92"/>
  <c r="AA84"/>
  <c r="AA83"/>
  <c r="AA76"/>
  <c r="AA68"/>
  <c r="AA60"/>
  <c r="AA52"/>
  <c r="AA44"/>
  <c r="AA156"/>
  <c r="AA149"/>
  <c r="AA67"/>
  <c r="AA51"/>
  <c r="AA35"/>
  <c r="AA19"/>
  <c r="AA136"/>
  <c r="AA120"/>
  <c r="AA104"/>
  <c r="AA88"/>
  <c r="AA72"/>
  <c r="AA56"/>
  <c r="AA40"/>
  <c r="AA30"/>
  <c r="AA22"/>
  <c r="AA14"/>
  <c r="AA6"/>
  <c r="AA147"/>
  <c r="AA139"/>
  <c r="AA131"/>
  <c r="AA123"/>
  <c r="AA115"/>
  <c r="AA107"/>
  <c r="AA99"/>
  <c r="AA91"/>
  <c r="AA75"/>
  <c r="AA43"/>
  <c r="AA69"/>
  <c r="AA53"/>
  <c r="AA37"/>
  <c r="AA21"/>
  <c r="AA5"/>
  <c r="AA138"/>
  <c r="AA122"/>
  <c r="AA106"/>
  <c r="AA90"/>
  <c r="AA74"/>
  <c r="AA58"/>
  <c r="AA42"/>
  <c r="AA32"/>
  <c r="AA24"/>
  <c r="AA16"/>
  <c r="AA8"/>
  <c r="AA145"/>
  <c r="AA137"/>
  <c r="AA129"/>
  <c r="AA121"/>
  <c r="AA113"/>
  <c r="AA105"/>
  <c r="AA97"/>
  <c r="AA89"/>
  <c r="AA153"/>
  <c r="AA158"/>
  <c r="AA155"/>
  <c r="AA59"/>
  <c r="AA154"/>
  <c r="AA27"/>
  <c r="AA144"/>
  <c r="AA13"/>
  <c r="AA130"/>
  <c r="AA66"/>
  <c r="AA36"/>
  <c r="AA4"/>
  <c r="AA125"/>
  <c r="AA93"/>
  <c r="AA64"/>
  <c r="AA26"/>
  <c r="AA103"/>
  <c r="AA87"/>
  <c r="AA77"/>
  <c r="AA29"/>
  <c r="AA146"/>
  <c r="AA114"/>
  <c r="AA82"/>
  <c r="AA50"/>
  <c r="AA28"/>
  <c r="AA12"/>
  <c r="AA133"/>
  <c r="AA117"/>
  <c r="AA101"/>
  <c r="AA85"/>
  <c r="AA112"/>
  <c r="AA80"/>
  <c r="AA48"/>
  <c r="AA34"/>
  <c r="AA18"/>
  <c r="AA2"/>
  <c r="AA143"/>
  <c r="AA127"/>
  <c r="AA111"/>
  <c r="AA95"/>
  <c r="AA157"/>
  <c r="AA45"/>
  <c r="AA98"/>
  <c r="AA20"/>
  <c r="AA141"/>
  <c r="AA109"/>
  <c r="AA61"/>
  <c r="AA11"/>
  <c r="AA3"/>
  <c r="AA128"/>
  <c r="AA96"/>
  <c r="AA10"/>
  <c r="AA135"/>
  <c r="AA119"/>
  <c r="Z160"/>
  <c r="Z150"/>
  <c r="Z151"/>
  <c r="Z155"/>
  <c r="Z154"/>
  <c r="Z158"/>
  <c r="Z159"/>
  <c r="Z161"/>
  <c r="Z148"/>
  <c r="Z79"/>
  <c r="Z71"/>
  <c r="Z63"/>
  <c r="Z55"/>
  <c r="Z47"/>
  <c r="Z39"/>
  <c r="Z31"/>
  <c r="Z23"/>
  <c r="Z15"/>
  <c r="Z7"/>
  <c r="Z143"/>
  <c r="Z135"/>
  <c r="Z127"/>
  <c r="Z119"/>
  <c r="Z111"/>
  <c r="Z103"/>
  <c r="Z95"/>
  <c r="Z87"/>
  <c r="Z78"/>
  <c r="Z70"/>
  <c r="Z62"/>
  <c r="Z54"/>
  <c r="Z46"/>
  <c r="Z157"/>
  <c r="Z77"/>
  <c r="Z69"/>
  <c r="Z61"/>
  <c r="Z53"/>
  <c r="Z45"/>
  <c r="Z37"/>
  <c r="Z29"/>
  <c r="Z21"/>
  <c r="Z13"/>
  <c r="Z5"/>
  <c r="Z141"/>
  <c r="Z133"/>
  <c r="Z125"/>
  <c r="Z117"/>
  <c r="Z109"/>
  <c r="Z101"/>
  <c r="Z93"/>
  <c r="Z85"/>
  <c r="Z76"/>
  <c r="Z68"/>
  <c r="Z60"/>
  <c r="Z52"/>
  <c r="Z44"/>
  <c r="Z149"/>
  <c r="Z152"/>
  <c r="Z73"/>
  <c r="Z57"/>
  <c r="Z41"/>
  <c r="Z25"/>
  <c r="Z9"/>
  <c r="Z3"/>
  <c r="Z145"/>
  <c r="Z129"/>
  <c r="Z113"/>
  <c r="Z97"/>
  <c r="Z80"/>
  <c r="Z64"/>
  <c r="Z48"/>
  <c r="Z38"/>
  <c r="Z30"/>
  <c r="Z22"/>
  <c r="Z14"/>
  <c r="Z6"/>
  <c r="Z146"/>
  <c r="Z138"/>
  <c r="Z130"/>
  <c r="Z122"/>
  <c r="Z114"/>
  <c r="Z106"/>
  <c r="Z98"/>
  <c r="Z90"/>
  <c r="Z81"/>
  <c r="Z49"/>
  <c r="Z153"/>
  <c r="Z83"/>
  <c r="Z75"/>
  <c r="Z59"/>
  <c r="Z43"/>
  <c r="Z27"/>
  <c r="Z11"/>
  <c r="Z147"/>
  <c r="Z131"/>
  <c r="Z115"/>
  <c r="Z99"/>
  <c r="Z82"/>
  <c r="Z66"/>
  <c r="Z50"/>
  <c r="Z32"/>
  <c r="Z26"/>
  <c r="Z24"/>
  <c r="Z16"/>
  <c r="Z8"/>
  <c r="Z144"/>
  <c r="Z136"/>
  <c r="Z128"/>
  <c r="Z120"/>
  <c r="Z112"/>
  <c r="Z104"/>
  <c r="Z96"/>
  <c r="Z88"/>
  <c r="Z65"/>
  <c r="Z33"/>
  <c r="Z156"/>
  <c r="Z35"/>
  <c r="Z2"/>
  <c r="Z137"/>
  <c r="Z74"/>
  <c r="Z28"/>
  <c r="Z132"/>
  <c r="Z100"/>
  <c r="Z84"/>
  <c r="Z40"/>
  <c r="Z18"/>
  <c r="Z110"/>
  <c r="Z94"/>
  <c r="Z139"/>
  <c r="Z107"/>
  <c r="Z58"/>
  <c r="Z36"/>
  <c r="Z20"/>
  <c r="Z4"/>
  <c r="Z140"/>
  <c r="Z124"/>
  <c r="Z108"/>
  <c r="Z92"/>
  <c r="Z105"/>
  <c r="Z56"/>
  <c r="Z10"/>
  <c r="Z134"/>
  <c r="Z118"/>
  <c r="Z102"/>
  <c r="Z86"/>
  <c r="Z51"/>
  <c r="Z19"/>
  <c r="Z123"/>
  <c r="Z91"/>
  <c r="Z42"/>
  <c r="Z12"/>
  <c r="Z116"/>
  <c r="Z67"/>
  <c r="Z17"/>
  <c r="Z121"/>
  <c r="Z89"/>
  <c r="Z72"/>
  <c r="Z34"/>
  <c r="Z142"/>
  <c r="Z126"/>
  <c r="Z162" i="12"/>
  <c r="Y148" i="23"/>
  <c r="Y151"/>
  <c r="Y152"/>
  <c r="Y156"/>
  <c r="Y155"/>
  <c r="Y160"/>
  <c r="Y154"/>
  <c r="Y79"/>
  <c r="Y71"/>
  <c r="Y63"/>
  <c r="Y55"/>
  <c r="Y47"/>
  <c r="Y39"/>
  <c r="Y31"/>
  <c r="Y23"/>
  <c r="Y15"/>
  <c r="Y7"/>
  <c r="Y144"/>
  <c r="Y136"/>
  <c r="Y128"/>
  <c r="Y120"/>
  <c r="Y112"/>
  <c r="Y104"/>
  <c r="Y96"/>
  <c r="Y88"/>
  <c r="Y76"/>
  <c r="Y68"/>
  <c r="Y60"/>
  <c r="Y52"/>
  <c r="Y44"/>
  <c r="Y159"/>
  <c r="Y150"/>
  <c r="Y157"/>
  <c r="Y77"/>
  <c r="Y69"/>
  <c r="Y61"/>
  <c r="Y53"/>
  <c r="Y45"/>
  <c r="Y37"/>
  <c r="Y29"/>
  <c r="Y21"/>
  <c r="Y13"/>
  <c r="Y5"/>
  <c r="Y142"/>
  <c r="Y134"/>
  <c r="Y126"/>
  <c r="Y118"/>
  <c r="Y110"/>
  <c r="Y102"/>
  <c r="Y94"/>
  <c r="Y86"/>
  <c r="Y82"/>
  <c r="Y74"/>
  <c r="Y66"/>
  <c r="Y58"/>
  <c r="Y50"/>
  <c r="Y42"/>
  <c r="Y81"/>
  <c r="Y65"/>
  <c r="Y49"/>
  <c r="Y33"/>
  <c r="Y17"/>
  <c r="Y138"/>
  <c r="Y122"/>
  <c r="Y106"/>
  <c r="Y90"/>
  <c r="Y70"/>
  <c r="Y54"/>
  <c r="Y38"/>
  <c r="Y36"/>
  <c r="Y28"/>
  <c r="Y20"/>
  <c r="Y12"/>
  <c r="Y4"/>
  <c r="Y145"/>
  <c r="Y137"/>
  <c r="Y129"/>
  <c r="Y121"/>
  <c r="Y113"/>
  <c r="Y105"/>
  <c r="Y97"/>
  <c r="Y89"/>
  <c r="Y83"/>
  <c r="Y57"/>
  <c r="Y153"/>
  <c r="Y67"/>
  <c r="Y51"/>
  <c r="Y35"/>
  <c r="Y19"/>
  <c r="Y140"/>
  <c r="Y124"/>
  <c r="Y108"/>
  <c r="Y92"/>
  <c r="Y72"/>
  <c r="Y56"/>
  <c r="Y40"/>
  <c r="Y30"/>
  <c r="Y22"/>
  <c r="Y14"/>
  <c r="Y6"/>
  <c r="Y143"/>
  <c r="Y135"/>
  <c r="Y127"/>
  <c r="Y119"/>
  <c r="Y111"/>
  <c r="Y103"/>
  <c r="Y95"/>
  <c r="Y87"/>
  <c r="Y158"/>
  <c r="Y149"/>
  <c r="Y73"/>
  <c r="Y41"/>
  <c r="Y43"/>
  <c r="Y9"/>
  <c r="Y130"/>
  <c r="Y98"/>
  <c r="Y141"/>
  <c r="Y109"/>
  <c r="Y84"/>
  <c r="Y139"/>
  <c r="Y146"/>
  <c r="Y114"/>
  <c r="Y133"/>
  <c r="Y11"/>
  <c r="Y3"/>
  <c r="Y132"/>
  <c r="Y100"/>
  <c r="Y64"/>
  <c r="Y26"/>
  <c r="Y10"/>
  <c r="Y147"/>
  <c r="Y131"/>
  <c r="Y115"/>
  <c r="Y99"/>
  <c r="Y62"/>
  <c r="Y32"/>
  <c r="Y16"/>
  <c r="Y125"/>
  <c r="Y93"/>
  <c r="Y59"/>
  <c r="Y27"/>
  <c r="Y116"/>
  <c r="Y80"/>
  <c r="Y48"/>
  <c r="Y34"/>
  <c r="Y18"/>
  <c r="Y2"/>
  <c r="Y123"/>
  <c r="Y107"/>
  <c r="Y91"/>
  <c r="Y161"/>
  <c r="Y75"/>
  <c r="Y25"/>
  <c r="Y78"/>
  <c r="Y46"/>
  <c r="Y24"/>
  <c r="Y8"/>
  <c r="Y117"/>
  <c r="Y101"/>
  <c r="Y85"/>
  <c r="V151"/>
  <c r="V155"/>
  <c r="V154"/>
  <c r="V158"/>
  <c r="V159"/>
  <c r="V160"/>
  <c r="V150"/>
  <c r="V161"/>
  <c r="V152"/>
  <c r="V149"/>
  <c r="V146"/>
  <c r="V138"/>
  <c r="V130"/>
  <c r="V122"/>
  <c r="V114"/>
  <c r="V106"/>
  <c r="V98"/>
  <c r="V90"/>
  <c r="V83"/>
  <c r="V75"/>
  <c r="V67"/>
  <c r="V59"/>
  <c r="V51"/>
  <c r="V43"/>
  <c r="V35"/>
  <c r="V27"/>
  <c r="V19"/>
  <c r="V11"/>
  <c r="V147"/>
  <c r="V139"/>
  <c r="V131"/>
  <c r="V123"/>
  <c r="V115"/>
  <c r="V107"/>
  <c r="V99"/>
  <c r="V91"/>
  <c r="V82"/>
  <c r="V74"/>
  <c r="V66"/>
  <c r="V58"/>
  <c r="V50"/>
  <c r="V42"/>
  <c r="V144"/>
  <c r="V136"/>
  <c r="V128"/>
  <c r="V120"/>
  <c r="V112"/>
  <c r="V104"/>
  <c r="V96"/>
  <c r="V88"/>
  <c r="V81"/>
  <c r="V73"/>
  <c r="V65"/>
  <c r="V57"/>
  <c r="V49"/>
  <c r="V41"/>
  <c r="V33"/>
  <c r="V25"/>
  <c r="V17"/>
  <c r="V9"/>
  <c r="V3"/>
  <c r="V2"/>
  <c r="V145"/>
  <c r="V137"/>
  <c r="V129"/>
  <c r="V121"/>
  <c r="V113"/>
  <c r="V105"/>
  <c r="V97"/>
  <c r="V89"/>
  <c r="V80"/>
  <c r="V72"/>
  <c r="V64"/>
  <c r="V56"/>
  <c r="V48"/>
  <c r="V40"/>
  <c r="V153"/>
  <c r="V140"/>
  <c r="V124"/>
  <c r="V108"/>
  <c r="V92"/>
  <c r="V69"/>
  <c r="V53"/>
  <c r="V37"/>
  <c r="V21"/>
  <c r="V5"/>
  <c r="V133"/>
  <c r="V117"/>
  <c r="V101"/>
  <c r="V85"/>
  <c r="V76"/>
  <c r="V60"/>
  <c r="V44"/>
  <c r="V34"/>
  <c r="V18"/>
  <c r="V10"/>
  <c r="V148"/>
  <c r="V132"/>
  <c r="V100"/>
  <c r="V77"/>
  <c r="V45"/>
  <c r="V157"/>
  <c r="V142"/>
  <c r="V126"/>
  <c r="V110"/>
  <c r="V94"/>
  <c r="V71"/>
  <c r="V55"/>
  <c r="V39"/>
  <c r="V23"/>
  <c r="V7"/>
  <c r="V135"/>
  <c r="V119"/>
  <c r="V103"/>
  <c r="V87"/>
  <c r="V78"/>
  <c r="V62"/>
  <c r="V46"/>
  <c r="V36"/>
  <c r="V28"/>
  <c r="V20"/>
  <c r="V12"/>
  <c r="V4"/>
  <c r="V116"/>
  <c r="V84"/>
  <c r="V61"/>
  <c r="V102"/>
  <c r="V63"/>
  <c r="V141"/>
  <c r="V109"/>
  <c r="V22"/>
  <c r="V6"/>
  <c r="V95"/>
  <c r="V13"/>
  <c r="V125"/>
  <c r="V93"/>
  <c r="V30"/>
  <c r="V156"/>
  <c r="V86"/>
  <c r="V47"/>
  <c r="V143"/>
  <c r="V111"/>
  <c r="V54"/>
  <c r="V32"/>
  <c r="V16"/>
  <c r="V29"/>
  <c r="V52"/>
  <c r="V38"/>
  <c r="V26"/>
  <c r="V118"/>
  <c r="V79"/>
  <c r="V15"/>
  <c r="V127"/>
  <c r="V70"/>
  <c r="V24"/>
  <c r="V8"/>
  <c r="V134"/>
  <c r="V31"/>
  <c r="V68"/>
  <c r="V14"/>
  <c r="U2" i="12"/>
  <c r="V162"/>
  <c r="U162" i="14"/>
  <c r="X152" i="23"/>
  <c r="X148"/>
  <c r="X156"/>
  <c r="X150"/>
  <c r="X77"/>
  <c r="X69"/>
  <c r="X61"/>
  <c r="X53"/>
  <c r="X45"/>
  <c r="X37"/>
  <c r="X29"/>
  <c r="X21"/>
  <c r="X13"/>
  <c r="X5"/>
  <c r="X145"/>
  <c r="X137"/>
  <c r="X129"/>
  <c r="X121"/>
  <c r="X113"/>
  <c r="X105"/>
  <c r="X97"/>
  <c r="X89"/>
  <c r="X76"/>
  <c r="X68"/>
  <c r="X60"/>
  <c r="X52"/>
  <c r="X44"/>
  <c r="X159"/>
  <c r="X161"/>
  <c r="X157"/>
  <c r="X83"/>
  <c r="X75"/>
  <c r="X67"/>
  <c r="X59"/>
  <c r="X51"/>
  <c r="X43"/>
  <c r="X35"/>
  <c r="X27"/>
  <c r="X19"/>
  <c r="X11"/>
  <c r="X143"/>
  <c r="X135"/>
  <c r="X127"/>
  <c r="X119"/>
  <c r="X111"/>
  <c r="X103"/>
  <c r="X95"/>
  <c r="X87"/>
  <c r="X82"/>
  <c r="X74"/>
  <c r="X66"/>
  <c r="X58"/>
  <c r="X50"/>
  <c r="X42"/>
  <c r="X154"/>
  <c r="X160"/>
  <c r="X71"/>
  <c r="X55"/>
  <c r="X39"/>
  <c r="X23"/>
  <c r="X7"/>
  <c r="X147"/>
  <c r="X131"/>
  <c r="X115"/>
  <c r="X99"/>
  <c r="X78"/>
  <c r="X62"/>
  <c r="X46"/>
  <c r="X36"/>
  <c r="X28"/>
  <c r="X26"/>
  <c r="X20"/>
  <c r="X12"/>
  <c r="X4"/>
  <c r="X144"/>
  <c r="X136"/>
  <c r="X128"/>
  <c r="X120"/>
  <c r="X112"/>
  <c r="X104"/>
  <c r="X96"/>
  <c r="X88"/>
  <c r="X63"/>
  <c r="X31"/>
  <c r="X158"/>
  <c r="X149"/>
  <c r="X73"/>
  <c r="X57"/>
  <c r="X41"/>
  <c r="X25"/>
  <c r="X9"/>
  <c r="X3"/>
  <c r="X133"/>
  <c r="X117"/>
  <c r="X101"/>
  <c r="X85"/>
  <c r="X80"/>
  <c r="X64"/>
  <c r="X48"/>
  <c r="X38"/>
  <c r="X30"/>
  <c r="X22"/>
  <c r="X14"/>
  <c r="X6"/>
  <c r="X142"/>
  <c r="X134"/>
  <c r="X126"/>
  <c r="X118"/>
  <c r="X110"/>
  <c r="X102"/>
  <c r="X94"/>
  <c r="X86"/>
  <c r="X153"/>
  <c r="X151"/>
  <c r="X79"/>
  <c r="X47"/>
  <c r="X49"/>
  <c r="X15"/>
  <c r="X123"/>
  <c r="X132"/>
  <c r="X100"/>
  <c r="X155"/>
  <c r="X141"/>
  <c r="X10"/>
  <c r="X146"/>
  <c r="X140"/>
  <c r="X33"/>
  <c r="X17"/>
  <c r="X125"/>
  <c r="X93"/>
  <c r="X72"/>
  <c r="X40"/>
  <c r="X34"/>
  <c r="X18"/>
  <c r="X138"/>
  <c r="X122"/>
  <c r="X106"/>
  <c r="X90"/>
  <c r="X91"/>
  <c r="X70"/>
  <c r="X24"/>
  <c r="X8"/>
  <c r="X116"/>
  <c r="X84"/>
  <c r="X65"/>
  <c r="X2"/>
  <c r="X109"/>
  <c r="X56"/>
  <c r="X130"/>
  <c r="X114"/>
  <c r="X98"/>
  <c r="X81"/>
  <c r="X139"/>
  <c r="X107"/>
  <c r="X54"/>
  <c r="X32"/>
  <c r="X16"/>
  <c r="X124"/>
  <c r="X108"/>
  <c r="X92"/>
  <c r="W159"/>
  <c r="W149"/>
  <c r="W158"/>
  <c r="W156"/>
  <c r="W77"/>
  <c r="W69"/>
  <c r="W61"/>
  <c r="W53"/>
  <c r="W45"/>
  <c r="W37"/>
  <c r="W29"/>
  <c r="W21"/>
  <c r="W13"/>
  <c r="W5"/>
  <c r="W146"/>
  <c r="W138"/>
  <c r="W130"/>
  <c r="W122"/>
  <c r="W114"/>
  <c r="W106"/>
  <c r="W98"/>
  <c r="W90"/>
  <c r="W82"/>
  <c r="W74"/>
  <c r="W66"/>
  <c r="W58"/>
  <c r="W50"/>
  <c r="W42"/>
  <c r="W151"/>
  <c r="W161"/>
  <c r="W152"/>
  <c r="W157"/>
  <c r="W154"/>
  <c r="W75"/>
  <c r="W67"/>
  <c r="W59"/>
  <c r="W51"/>
  <c r="W43"/>
  <c r="W35"/>
  <c r="W27"/>
  <c r="W19"/>
  <c r="W11"/>
  <c r="W3"/>
  <c r="W144"/>
  <c r="W136"/>
  <c r="W128"/>
  <c r="W120"/>
  <c r="W112"/>
  <c r="W104"/>
  <c r="W96"/>
  <c r="W88"/>
  <c r="W80"/>
  <c r="W72"/>
  <c r="W64"/>
  <c r="W56"/>
  <c r="W48"/>
  <c r="W40"/>
  <c r="W150"/>
  <c r="W79"/>
  <c r="W63"/>
  <c r="W47"/>
  <c r="W31"/>
  <c r="W15"/>
  <c r="W140"/>
  <c r="W124"/>
  <c r="W108"/>
  <c r="W92"/>
  <c r="W68"/>
  <c r="W52"/>
  <c r="W34"/>
  <c r="W26"/>
  <c r="W18"/>
  <c r="W10"/>
  <c r="W2"/>
  <c r="W143"/>
  <c r="W135"/>
  <c r="W127"/>
  <c r="W119"/>
  <c r="W111"/>
  <c r="W103"/>
  <c r="W95"/>
  <c r="W87"/>
  <c r="W71"/>
  <c r="W39"/>
  <c r="W153"/>
  <c r="W81"/>
  <c r="W65"/>
  <c r="W49"/>
  <c r="W33"/>
  <c r="W17"/>
  <c r="W142"/>
  <c r="W126"/>
  <c r="W110"/>
  <c r="W94"/>
  <c r="W83"/>
  <c r="W70"/>
  <c r="W54"/>
  <c r="W38"/>
  <c r="W36"/>
  <c r="W28"/>
  <c r="W20"/>
  <c r="W12"/>
  <c r="W4"/>
  <c r="W141"/>
  <c r="W133"/>
  <c r="W125"/>
  <c r="W117"/>
  <c r="W109"/>
  <c r="W101"/>
  <c r="W93"/>
  <c r="W85"/>
  <c r="W160"/>
  <c r="W55"/>
  <c r="W57"/>
  <c r="W23"/>
  <c r="W116"/>
  <c r="W30"/>
  <c r="W91"/>
  <c r="W102"/>
  <c r="W16"/>
  <c r="W105"/>
  <c r="W89"/>
  <c r="W6"/>
  <c r="W115"/>
  <c r="W99"/>
  <c r="W148"/>
  <c r="W41"/>
  <c r="W25"/>
  <c r="W118"/>
  <c r="W86"/>
  <c r="W78"/>
  <c r="W46"/>
  <c r="W24"/>
  <c r="W8"/>
  <c r="W145"/>
  <c r="W129"/>
  <c r="W113"/>
  <c r="W97"/>
  <c r="W84"/>
  <c r="W76"/>
  <c r="W44"/>
  <c r="W14"/>
  <c r="W139"/>
  <c r="W123"/>
  <c r="W107"/>
  <c r="W73"/>
  <c r="W9"/>
  <c r="W134"/>
  <c r="W62"/>
  <c r="W32"/>
  <c r="W137"/>
  <c r="W121"/>
  <c r="W155"/>
  <c r="W7"/>
  <c r="W132"/>
  <c r="W100"/>
  <c r="W60"/>
  <c r="W22"/>
  <c r="W147"/>
  <c r="W131"/>
  <c r="U162" i="12"/>
  <c r="AA162" i="14"/>
  <c r="W162" i="12"/>
  <c r="AC162"/>
  <c r="Y162" i="14"/>
  <c r="W162"/>
  <c r="Z162"/>
  <c r="Y162" i="12"/>
  <c r="AC2" i="17"/>
  <c r="K147"/>
  <c r="L147"/>
  <c r="M147"/>
  <c r="N147"/>
  <c r="O147"/>
  <c r="P147"/>
  <c r="Q147"/>
  <c r="R147"/>
  <c r="S147"/>
  <c r="K148"/>
  <c r="L148"/>
  <c r="M148"/>
  <c r="N148"/>
  <c r="O148"/>
  <c r="P148"/>
  <c r="Q148"/>
  <c r="R148"/>
  <c r="S148"/>
  <c r="K149"/>
  <c r="L149"/>
  <c r="M149"/>
  <c r="N149"/>
  <c r="O149"/>
  <c r="P149"/>
  <c r="Q149"/>
  <c r="R149"/>
  <c r="S149"/>
  <c r="K150"/>
  <c r="L150"/>
  <c r="M150"/>
  <c r="N150"/>
  <c r="O150"/>
  <c r="P150"/>
  <c r="Q150"/>
  <c r="R150"/>
  <c r="S150"/>
  <c r="K151"/>
  <c r="L151"/>
  <c r="M151"/>
  <c r="N151"/>
  <c r="O151"/>
  <c r="P151"/>
  <c r="Q151"/>
  <c r="R151"/>
  <c r="S151"/>
  <c r="K152"/>
  <c r="L152"/>
  <c r="M152"/>
  <c r="N152"/>
  <c r="O152"/>
  <c r="P152"/>
  <c r="Q152"/>
  <c r="R152"/>
  <c r="S152"/>
  <c r="K153"/>
  <c r="L153"/>
  <c r="M153"/>
  <c r="N153"/>
  <c r="O153"/>
  <c r="P153"/>
  <c r="Q153"/>
  <c r="R153"/>
  <c r="S153"/>
  <c r="K154"/>
  <c r="L154"/>
  <c r="M154"/>
  <c r="N154"/>
  <c r="O154"/>
  <c r="P154"/>
  <c r="Q154"/>
  <c r="R154"/>
  <c r="S154"/>
  <c r="K155"/>
  <c r="L155"/>
  <c r="M155"/>
  <c r="N155"/>
  <c r="O155"/>
  <c r="P155"/>
  <c r="Q155"/>
  <c r="R155"/>
  <c r="S155"/>
  <c r="K156"/>
  <c r="L156"/>
  <c r="M156"/>
  <c r="N156"/>
  <c r="O156"/>
  <c r="P156"/>
  <c r="Q156"/>
  <c r="R156"/>
  <c r="S156"/>
  <c r="K157"/>
  <c r="L157"/>
  <c r="M157"/>
  <c r="N157"/>
  <c r="O157"/>
  <c r="P157"/>
  <c r="Q157"/>
  <c r="R157"/>
  <c r="S157"/>
  <c r="L146"/>
  <c r="M146"/>
  <c r="N146"/>
  <c r="O146"/>
  <c r="P146"/>
  <c r="Q146"/>
  <c r="R146"/>
  <c r="S146"/>
  <c r="K146"/>
  <c r="K135"/>
  <c r="L135"/>
  <c r="M135"/>
  <c r="N135"/>
  <c r="O135"/>
  <c r="P135"/>
  <c r="Q135"/>
  <c r="R135"/>
  <c r="S135"/>
  <c r="K136"/>
  <c r="L136"/>
  <c r="M136"/>
  <c r="N136"/>
  <c r="O136"/>
  <c r="P136"/>
  <c r="Q136"/>
  <c r="R136"/>
  <c r="S136"/>
  <c r="K137"/>
  <c r="L137"/>
  <c r="M137"/>
  <c r="N137"/>
  <c r="O137"/>
  <c r="P137"/>
  <c r="Q137"/>
  <c r="R137"/>
  <c r="S137"/>
  <c r="K138"/>
  <c r="L138"/>
  <c r="M138"/>
  <c r="N138"/>
  <c r="O138"/>
  <c r="P138"/>
  <c r="Q138"/>
  <c r="R138"/>
  <c r="S138"/>
  <c r="K139"/>
  <c r="L139"/>
  <c r="M139"/>
  <c r="N139"/>
  <c r="O139"/>
  <c r="P139"/>
  <c r="Q139"/>
  <c r="R139"/>
  <c r="S139"/>
  <c r="K140"/>
  <c r="L140"/>
  <c r="M140"/>
  <c r="N140"/>
  <c r="O140"/>
  <c r="P140"/>
  <c r="Q140"/>
  <c r="R140"/>
  <c r="S140"/>
  <c r="K141"/>
  <c r="L141"/>
  <c r="M141"/>
  <c r="N141"/>
  <c r="O141"/>
  <c r="P141"/>
  <c r="Q141"/>
  <c r="R141"/>
  <c r="S141"/>
  <c r="K142"/>
  <c r="L142"/>
  <c r="M142"/>
  <c r="N142"/>
  <c r="O142"/>
  <c r="P142"/>
  <c r="Q142"/>
  <c r="R142"/>
  <c r="S142"/>
  <c r="K143"/>
  <c r="L143"/>
  <c r="M143"/>
  <c r="N143"/>
  <c r="O143"/>
  <c r="P143"/>
  <c r="Q143"/>
  <c r="R143"/>
  <c r="S143"/>
  <c r="K144"/>
  <c r="L144"/>
  <c r="M144"/>
  <c r="N144"/>
  <c r="O144"/>
  <c r="P144"/>
  <c r="Q144"/>
  <c r="R144"/>
  <c r="S144"/>
  <c r="K145"/>
  <c r="L145"/>
  <c r="M145"/>
  <c r="N145"/>
  <c r="O145"/>
  <c r="P145"/>
  <c r="Q145"/>
  <c r="R145"/>
  <c r="S145"/>
  <c r="L134"/>
  <c r="M134"/>
  <c r="N134"/>
  <c r="O134"/>
  <c r="P134"/>
  <c r="Q134"/>
  <c r="R134"/>
  <c r="S134"/>
  <c r="K134"/>
  <c r="K123"/>
  <c r="L123"/>
  <c r="M123"/>
  <c r="N123"/>
  <c r="O123"/>
  <c r="P123"/>
  <c r="Q123"/>
  <c r="R123"/>
  <c r="S123"/>
  <c r="K124"/>
  <c r="L124"/>
  <c r="M124"/>
  <c r="N124"/>
  <c r="O124"/>
  <c r="P124"/>
  <c r="Q124"/>
  <c r="R124"/>
  <c r="S124"/>
  <c r="K125"/>
  <c r="L125"/>
  <c r="M125"/>
  <c r="N125"/>
  <c r="O125"/>
  <c r="P125"/>
  <c r="Q125"/>
  <c r="R125"/>
  <c r="S125"/>
  <c r="K126"/>
  <c r="L126"/>
  <c r="M126"/>
  <c r="N126"/>
  <c r="O126"/>
  <c r="P126"/>
  <c r="Q126"/>
  <c r="R126"/>
  <c r="S126"/>
  <c r="K127"/>
  <c r="L127"/>
  <c r="M127"/>
  <c r="N127"/>
  <c r="O127"/>
  <c r="P127"/>
  <c r="Q127"/>
  <c r="R127"/>
  <c r="S127"/>
  <c r="K128"/>
  <c r="L128"/>
  <c r="M128"/>
  <c r="N128"/>
  <c r="O128"/>
  <c r="P128"/>
  <c r="Q128"/>
  <c r="R128"/>
  <c r="S128"/>
  <c r="K129"/>
  <c r="L129"/>
  <c r="M129"/>
  <c r="N129"/>
  <c r="O129"/>
  <c r="P129"/>
  <c r="Q129"/>
  <c r="R129"/>
  <c r="S129"/>
  <c r="K130"/>
  <c r="L130"/>
  <c r="M130"/>
  <c r="N130"/>
  <c r="O130"/>
  <c r="P130"/>
  <c r="Q130"/>
  <c r="R130"/>
  <c r="S130"/>
  <c r="K131"/>
  <c r="L131"/>
  <c r="M131"/>
  <c r="N131"/>
  <c r="O131"/>
  <c r="P131"/>
  <c r="Q131"/>
  <c r="R131"/>
  <c r="S131"/>
  <c r="K132"/>
  <c r="L132"/>
  <c r="M132"/>
  <c r="N132"/>
  <c r="O132"/>
  <c r="P132"/>
  <c r="Q132"/>
  <c r="R132"/>
  <c r="S132"/>
  <c r="K133"/>
  <c r="L133"/>
  <c r="M133"/>
  <c r="N133"/>
  <c r="O133"/>
  <c r="P133"/>
  <c r="Q133"/>
  <c r="R133"/>
  <c r="S133"/>
  <c r="L122"/>
  <c r="M122"/>
  <c r="N122"/>
  <c r="O122"/>
  <c r="P122"/>
  <c r="Q122"/>
  <c r="R122"/>
  <c r="S122"/>
  <c r="K122"/>
  <c r="K111"/>
  <c r="L111"/>
  <c r="M111"/>
  <c r="N111"/>
  <c r="O111"/>
  <c r="P111"/>
  <c r="Q111"/>
  <c r="R111"/>
  <c r="S111"/>
  <c r="K112"/>
  <c r="L112"/>
  <c r="M112"/>
  <c r="N112"/>
  <c r="O112"/>
  <c r="P112"/>
  <c r="Q112"/>
  <c r="R112"/>
  <c r="S112"/>
  <c r="K113"/>
  <c r="L113"/>
  <c r="M113"/>
  <c r="N113"/>
  <c r="O113"/>
  <c r="P113"/>
  <c r="Q113"/>
  <c r="R113"/>
  <c r="S113"/>
  <c r="K114"/>
  <c r="L114"/>
  <c r="M114"/>
  <c r="N114"/>
  <c r="O114"/>
  <c r="P114"/>
  <c r="Q114"/>
  <c r="R114"/>
  <c r="S114"/>
  <c r="K115"/>
  <c r="L115"/>
  <c r="M115"/>
  <c r="N115"/>
  <c r="O115"/>
  <c r="P115"/>
  <c r="Q115"/>
  <c r="R115"/>
  <c r="S115"/>
  <c r="K116"/>
  <c r="L116"/>
  <c r="M116"/>
  <c r="N116"/>
  <c r="O116"/>
  <c r="P116"/>
  <c r="Q116"/>
  <c r="R116"/>
  <c r="S116"/>
  <c r="K117"/>
  <c r="L117"/>
  <c r="M117"/>
  <c r="N117"/>
  <c r="O117"/>
  <c r="P117"/>
  <c r="Q117"/>
  <c r="R117"/>
  <c r="S117"/>
  <c r="K118"/>
  <c r="L118"/>
  <c r="M118"/>
  <c r="N118"/>
  <c r="O118"/>
  <c r="P118"/>
  <c r="Q118"/>
  <c r="R118"/>
  <c r="S118"/>
  <c r="K119"/>
  <c r="L119"/>
  <c r="M119"/>
  <c r="N119"/>
  <c r="O119"/>
  <c r="P119"/>
  <c r="Q119"/>
  <c r="R119"/>
  <c r="S119"/>
  <c r="K120"/>
  <c r="L120"/>
  <c r="M120"/>
  <c r="N120"/>
  <c r="O120"/>
  <c r="P120"/>
  <c r="Q120"/>
  <c r="R120"/>
  <c r="S120"/>
  <c r="K121"/>
  <c r="L121"/>
  <c r="M121"/>
  <c r="N121"/>
  <c r="O121"/>
  <c r="P121"/>
  <c r="Q121"/>
  <c r="R121"/>
  <c r="S121"/>
  <c r="L110"/>
  <c r="M110"/>
  <c r="N110"/>
  <c r="O110"/>
  <c r="P110"/>
  <c r="Q110"/>
  <c r="R110"/>
  <c r="S110"/>
  <c r="K110"/>
  <c r="K99"/>
  <c r="L99"/>
  <c r="M99"/>
  <c r="N99"/>
  <c r="O99"/>
  <c r="P99"/>
  <c r="Q99"/>
  <c r="R99"/>
  <c r="S99"/>
  <c r="K100"/>
  <c r="L100"/>
  <c r="M100"/>
  <c r="N100"/>
  <c r="O100"/>
  <c r="P100"/>
  <c r="Q100"/>
  <c r="R100"/>
  <c r="S100"/>
  <c r="K101"/>
  <c r="L101"/>
  <c r="M101"/>
  <c r="N101"/>
  <c r="O101"/>
  <c r="P101"/>
  <c r="Q101"/>
  <c r="R101"/>
  <c r="S101"/>
  <c r="K102"/>
  <c r="L102"/>
  <c r="M102"/>
  <c r="N102"/>
  <c r="O102"/>
  <c r="P102"/>
  <c r="Q102"/>
  <c r="R102"/>
  <c r="S102"/>
  <c r="K103"/>
  <c r="L103"/>
  <c r="M103"/>
  <c r="N103"/>
  <c r="O103"/>
  <c r="P103"/>
  <c r="Q103"/>
  <c r="R103"/>
  <c r="S103"/>
  <c r="K104"/>
  <c r="L104"/>
  <c r="M104"/>
  <c r="N104"/>
  <c r="O104"/>
  <c r="P104"/>
  <c r="Q104"/>
  <c r="R104"/>
  <c r="S104"/>
  <c r="K105"/>
  <c r="L105"/>
  <c r="M105"/>
  <c r="N105"/>
  <c r="O105"/>
  <c r="P105"/>
  <c r="Q105"/>
  <c r="R105"/>
  <c r="S105"/>
  <c r="K106"/>
  <c r="L106"/>
  <c r="M106"/>
  <c r="N106"/>
  <c r="O106"/>
  <c r="P106"/>
  <c r="Q106"/>
  <c r="R106"/>
  <c r="S106"/>
  <c r="K107"/>
  <c r="L107"/>
  <c r="M107"/>
  <c r="N107"/>
  <c r="O107"/>
  <c r="P107"/>
  <c r="Q107"/>
  <c r="R107"/>
  <c r="S107"/>
  <c r="K108"/>
  <c r="L108"/>
  <c r="M108"/>
  <c r="N108"/>
  <c r="O108"/>
  <c r="P108"/>
  <c r="Q108"/>
  <c r="R108"/>
  <c r="S108"/>
  <c r="K109"/>
  <c r="L109"/>
  <c r="M109"/>
  <c r="N109"/>
  <c r="O109"/>
  <c r="P109"/>
  <c r="Q109"/>
  <c r="R109"/>
  <c r="S109"/>
  <c r="S98"/>
  <c r="L98"/>
  <c r="M98"/>
  <c r="N98"/>
  <c r="O98"/>
  <c r="P98"/>
  <c r="Q98"/>
  <c r="R98"/>
  <c r="K98"/>
  <c r="K87"/>
  <c r="L87"/>
  <c r="M87"/>
  <c r="N87"/>
  <c r="O87"/>
  <c r="P87"/>
  <c r="Q87"/>
  <c r="R87"/>
  <c r="K88"/>
  <c r="L88"/>
  <c r="M88"/>
  <c r="N88"/>
  <c r="O88"/>
  <c r="P88"/>
  <c r="Q88"/>
  <c r="R88"/>
  <c r="K89"/>
  <c r="L89"/>
  <c r="M89"/>
  <c r="N89"/>
  <c r="O89"/>
  <c r="P89"/>
  <c r="Q89"/>
  <c r="R89"/>
  <c r="K90"/>
  <c r="L90"/>
  <c r="M90"/>
  <c r="N90"/>
  <c r="O90"/>
  <c r="P90"/>
  <c r="Q90"/>
  <c r="R90"/>
  <c r="K91"/>
  <c r="L91"/>
  <c r="M91"/>
  <c r="N91"/>
  <c r="O91"/>
  <c r="P91"/>
  <c r="Q91"/>
  <c r="R91"/>
  <c r="K92"/>
  <c r="L92"/>
  <c r="M92"/>
  <c r="N92"/>
  <c r="O92"/>
  <c r="P92"/>
  <c r="Q92"/>
  <c r="R92"/>
  <c r="K93"/>
  <c r="L93"/>
  <c r="M93"/>
  <c r="N93"/>
  <c r="O93"/>
  <c r="P93"/>
  <c r="Q93"/>
  <c r="R93"/>
  <c r="K94"/>
  <c r="L94"/>
  <c r="M94"/>
  <c r="N94"/>
  <c r="O94"/>
  <c r="P94"/>
  <c r="Q94"/>
  <c r="R94"/>
  <c r="K95"/>
  <c r="L95"/>
  <c r="M95"/>
  <c r="N95"/>
  <c r="O95"/>
  <c r="P95"/>
  <c r="Q95"/>
  <c r="R95"/>
  <c r="K96"/>
  <c r="L96"/>
  <c r="M96"/>
  <c r="N96"/>
  <c r="O96"/>
  <c r="P96"/>
  <c r="Q96"/>
  <c r="R96"/>
  <c r="K97"/>
  <c r="L97"/>
  <c r="M97"/>
  <c r="N97"/>
  <c r="O97"/>
  <c r="P97"/>
  <c r="Q97"/>
  <c r="R97"/>
  <c r="L86"/>
  <c r="M86"/>
  <c r="N86"/>
  <c r="O86"/>
  <c r="P86"/>
  <c r="Q86"/>
  <c r="R86"/>
  <c r="K86"/>
  <c r="K75"/>
  <c r="L75"/>
  <c r="M75"/>
  <c r="N75"/>
  <c r="O75"/>
  <c r="P75"/>
  <c r="Q75"/>
  <c r="R75"/>
  <c r="S75"/>
  <c r="K76"/>
  <c r="L76"/>
  <c r="M76"/>
  <c r="N76"/>
  <c r="O76"/>
  <c r="P76"/>
  <c r="Q76"/>
  <c r="R76"/>
  <c r="S76"/>
  <c r="K77"/>
  <c r="L77"/>
  <c r="M77"/>
  <c r="N77"/>
  <c r="O77"/>
  <c r="P77"/>
  <c r="Q77"/>
  <c r="R77"/>
  <c r="S77"/>
  <c r="K78"/>
  <c r="L78"/>
  <c r="M78"/>
  <c r="N78"/>
  <c r="O78"/>
  <c r="P78"/>
  <c r="Q78"/>
  <c r="R78"/>
  <c r="S78"/>
  <c r="K79"/>
  <c r="L79"/>
  <c r="M79"/>
  <c r="N79"/>
  <c r="O79"/>
  <c r="P79"/>
  <c r="Q79"/>
  <c r="R79"/>
  <c r="S79"/>
  <c r="K80"/>
  <c r="L80"/>
  <c r="M80"/>
  <c r="N80"/>
  <c r="O80"/>
  <c r="P80"/>
  <c r="Q80"/>
  <c r="R80"/>
  <c r="S80"/>
  <c r="K81"/>
  <c r="L81"/>
  <c r="M81"/>
  <c r="N81"/>
  <c r="O81"/>
  <c r="P81"/>
  <c r="Q81"/>
  <c r="R81"/>
  <c r="S81"/>
  <c r="K82"/>
  <c r="L82"/>
  <c r="M82"/>
  <c r="N82"/>
  <c r="O82"/>
  <c r="P82"/>
  <c r="Q82"/>
  <c r="R82"/>
  <c r="S82"/>
  <c r="K83"/>
  <c r="L83"/>
  <c r="M83"/>
  <c r="N83"/>
  <c r="O83"/>
  <c r="P83"/>
  <c r="Q83"/>
  <c r="R83"/>
  <c r="S83"/>
  <c r="K84"/>
  <c r="L84"/>
  <c r="M84"/>
  <c r="N84"/>
  <c r="O84"/>
  <c r="P84"/>
  <c r="Q84"/>
  <c r="R84"/>
  <c r="S84"/>
  <c r="K85"/>
  <c r="L85"/>
  <c r="M85"/>
  <c r="N85"/>
  <c r="O85"/>
  <c r="P85"/>
  <c r="Q85"/>
  <c r="R85"/>
  <c r="S85"/>
  <c r="S86"/>
  <c r="L74"/>
  <c r="M74"/>
  <c r="N74"/>
  <c r="O74"/>
  <c r="P74"/>
  <c r="Q74"/>
  <c r="R74"/>
  <c r="S74"/>
  <c r="K74"/>
  <c r="K63"/>
  <c r="L63"/>
  <c r="M63"/>
  <c r="N63"/>
  <c r="O63"/>
  <c r="P63"/>
  <c r="Q63"/>
  <c r="R63"/>
  <c r="S63"/>
  <c r="K64"/>
  <c r="L64"/>
  <c r="M64"/>
  <c r="N64"/>
  <c r="O64"/>
  <c r="P64"/>
  <c r="Q64"/>
  <c r="R64"/>
  <c r="S64"/>
  <c r="K65"/>
  <c r="L65"/>
  <c r="M65"/>
  <c r="N65"/>
  <c r="O65"/>
  <c r="P65"/>
  <c r="Q65"/>
  <c r="R65"/>
  <c r="S65"/>
  <c r="K66"/>
  <c r="L66"/>
  <c r="M66"/>
  <c r="N66"/>
  <c r="O66"/>
  <c r="P66"/>
  <c r="Q66"/>
  <c r="R66"/>
  <c r="S66"/>
  <c r="K67"/>
  <c r="L67"/>
  <c r="M67"/>
  <c r="N67"/>
  <c r="O67"/>
  <c r="P67"/>
  <c r="Q67"/>
  <c r="R67"/>
  <c r="S67"/>
  <c r="K68"/>
  <c r="L68"/>
  <c r="M68"/>
  <c r="N68"/>
  <c r="O68"/>
  <c r="P68"/>
  <c r="Q68"/>
  <c r="R68"/>
  <c r="S68"/>
  <c r="K69"/>
  <c r="L69"/>
  <c r="M69"/>
  <c r="N69"/>
  <c r="O69"/>
  <c r="P69"/>
  <c r="Q69"/>
  <c r="R69"/>
  <c r="S69"/>
  <c r="K70"/>
  <c r="L70"/>
  <c r="M70"/>
  <c r="N70"/>
  <c r="O70"/>
  <c r="P70"/>
  <c r="Q70"/>
  <c r="R70"/>
  <c r="S70"/>
  <c r="K71"/>
  <c r="L71"/>
  <c r="M71"/>
  <c r="N71"/>
  <c r="O71"/>
  <c r="P71"/>
  <c r="Q71"/>
  <c r="R71"/>
  <c r="S71"/>
  <c r="K72"/>
  <c r="L72"/>
  <c r="M72"/>
  <c r="N72"/>
  <c r="O72"/>
  <c r="P72"/>
  <c r="Q72"/>
  <c r="R72"/>
  <c r="S72"/>
  <c r="K73"/>
  <c r="L73"/>
  <c r="M73"/>
  <c r="N73"/>
  <c r="O73"/>
  <c r="P73"/>
  <c r="Q73"/>
  <c r="R73"/>
  <c r="S73"/>
  <c r="L62"/>
  <c r="M62"/>
  <c r="N62"/>
  <c r="O62"/>
  <c r="P62"/>
  <c r="Q62"/>
  <c r="R62"/>
  <c r="S62"/>
  <c r="K62"/>
  <c r="K51"/>
  <c r="L51"/>
  <c r="M51"/>
  <c r="N51"/>
  <c r="O51"/>
  <c r="P51"/>
  <c r="Q51"/>
  <c r="R51"/>
  <c r="S51"/>
  <c r="K52"/>
  <c r="L52"/>
  <c r="M52"/>
  <c r="N52"/>
  <c r="O52"/>
  <c r="P52"/>
  <c r="Q52"/>
  <c r="R52"/>
  <c r="S52"/>
  <c r="K53"/>
  <c r="L53"/>
  <c r="M53"/>
  <c r="N53"/>
  <c r="O53"/>
  <c r="P53"/>
  <c r="Q53"/>
  <c r="R53"/>
  <c r="S53"/>
  <c r="K54"/>
  <c r="L54"/>
  <c r="M54"/>
  <c r="N54"/>
  <c r="O54"/>
  <c r="P54"/>
  <c r="Q54"/>
  <c r="R54"/>
  <c r="S54"/>
  <c r="K55"/>
  <c r="L55"/>
  <c r="M55"/>
  <c r="N55"/>
  <c r="O55"/>
  <c r="P55"/>
  <c r="Q55"/>
  <c r="R55"/>
  <c r="S55"/>
  <c r="K56"/>
  <c r="L56"/>
  <c r="M56"/>
  <c r="N56"/>
  <c r="O56"/>
  <c r="P56"/>
  <c r="Q56"/>
  <c r="R56"/>
  <c r="S56"/>
  <c r="K57"/>
  <c r="L57"/>
  <c r="M57"/>
  <c r="N57"/>
  <c r="O57"/>
  <c r="P57"/>
  <c r="Q57"/>
  <c r="R57"/>
  <c r="S57"/>
  <c r="K58"/>
  <c r="L58"/>
  <c r="M58"/>
  <c r="N58"/>
  <c r="O58"/>
  <c r="P58"/>
  <c r="Q58"/>
  <c r="R58"/>
  <c r="S58"/>
  <c r="K59"/>
  <c r="L59"/>
  <c r="M59"/>
  <c r="N59"/>
  <c r="O59"/>
  <c r="P59"/>
  <c r="Q59"/>
  <c r="R59"/>
  <c r="S59"/>
  <c r="K60"/>
  <c r="L60"/>
  <c r="M60"/>
  <c r="N60"/>
  <c r="O60"/>
  <c r="P60"/>
  <c r="Q60"/>
  <c r="R60"/>
  <c r="S60"/>
  <c r="K61"/>
  <c r="L61"/>
  <c r="M61"/>
  <c r="N61"/>
  <c r="O61"/>
  <c r="P61"/>
  <c r="Q61"/>
  <c r="R61"/>
  <c r="S61"/>
  <c r="L50"/>
  <c r="M50"/>
  <c r="N50"/>
  <c r="O50"/>
  <c r="P50"/>
  <c r="Q50"/>
  <c r="R50"/>
  <c r="S50"/>
  <c r="K50"/>
  <c r="K39"/>
  <c r="L39"/>
  <c r="M39"/>
  <c r="N39"/>
  <c r="O39"/>
  <c r="P39"/>
  <c r="Q39"/>
  <c r="R39"/>
  <c r="S39"/>
  <c r="K40"/>
  <c r="L40"/>
  <c r="M40"/>
  <c r="N40"/>
  <c r="O40"/>
  <c r="P40"/>
  <c r="Q40"/>
  <c r="R40"/>
  <c r="S40"/>
  <c r="K41"/>
  <c r="L41"/>
  <c r="M41"/>
  <c r="N41"/>
  <c r="O41"/>
  <c r="P41"/>
  <c r="Q41"/>
  <c r="R41"/>
  <c r="S41"/>
  <c r="K42"/>
  <c r="L42"/>
  <c r="M42"/>
  <c r="N42"/>
  <c r="O42"/>
  <c r="P42"/>
  <c r="Q42"/>
  <c r="R42"/>
  <c r="S42"/>
  <c r="K43"/>
  <c r="L43"/>
  <c r="M43"/>
  <c r="N43"/>
  <c r="O43"/>
  <c r="P43"/>
  <c r="Q43"/>
  <c r="R43"/>
  <c r="S43"/>
  <c r="K44"/>
  <c r="L44"/>
  <c r="M44"/>
  <c r="N44"/>
  <c r="O44"/>
  <c r="P44"/>
  <c r="Q44"/>
  <c r="R44"/>
  <c r="S44"/>
  <c r="K45"/>
  <c r="L45"/>
  <c r="M45"/>
  <c r="N45"/>
  <c r="O45"/>
  <c r="P45"/>
  <c r="Q45"/>
  <c r="R45"/>
  <c r="S45"/>
  <c r="K46"/>
  <c r="L46"/>
  <c r="M46"/>
  <c r="N46"/>
  <c r="O46"/>
  <c r="P46"/>
  <c r="Q46"/>
  <c r="R46"/>
  <c r="S46"/>
  <c r="K47"/>
  <c r="L47"/>
  <c r="M47"/>
  <c r="N47"/>
  <c r="O47"/>
  <c r="P47"/>
  <c r="Q47"/>
  <c r="R47"/>
  <c r="S47"/>
  <c r="K48"/>
  <c r="L48"/>
  <c r="M48"/>
  <c r="N48"/>
  <c r="O48"/>
  <c r="P48"/>
  <c r="Q48"/>
  <c r="R48"/>
  <c r="S48"/>
  <c r="K49"/>
  <c r="L49"/>
  <c r="M49"/>
  <c r="N49"/>
  <c r="O49"/>
  <c r="P49"/>
  <c r="Q49"/>
  <c r="R49"/>
  <c r="S49"/>
  <c r="L38"/>
  <c r="M38"/>
  <c r="N38"/>
  <c r="O38"/>
  <c r="P38"/>
  <c r="Q38"/>
  <c r="R38"/>
  <c r="S38"/>
  <c r="K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26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4"/>
  <c r="M14"/>
  <c r="N14"/>
  <c r="O14"/>
  <c r="P14"/>
  <c r="Q14"/>
  <c r="R14"/>
  <c r="S14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U2" s="1"/>
  <c r="AC161"/>
  <c r="AB161"/>
  <c r="AA161"/>
  <c r="Z161"/>
  <c r="Y161"/>
  <c r="X161"/>
  <c r="W161"/>
  <c r="V161"/>
  <c r="U161"/>
  <c r="A161"/>
  <c r="AC160"/>
  <c r="AB160"/>
  <c r="AA160"/>
  <c r="Z160"/>
  <c r="Y160"/>
  <c r="X160"/>
  <c r="W160"/>
  <c r="V160"/>
  <c r="U160"/>
  <c r="A160"/>
  <c r="AC159"/>
  <c r="AB159"/>
  <c r="AA159"/>
  <c r="Z159"/>
  <c r="Y159"/>
  <c r="X159"/>
  <c r="W159"/>
  <c r="V159"/>
  <c r="U159"/>
  <c r="A159"/>
  <c r="AC158"/>
  <c r="AB158"/>
  <c r="AA158"/>
  <c r="Z158"/>
  <c r="Y158"/>
  <c r="X158"/>
  <c r="W158"/>
  <c r="V158"/>
  <c r="U158"/>
  <c r="A158"/>
  <c r="AC157"/>
  <c r="AB157"/>
  <c r="AA157"/>
  <c r="Z157"/>
  <c r="Y157"/>
  <c r="X157"/>
  <c r="W157"/>
  <c r="V157"/>
  <c r="U157"/>
  <c r="A157"/>
  <c r="AC156"/>
  <c r="AB156"/>
  <c r="AA156"/>
  <c r="Z156"/>
  <c r="Y156"/>
  <c r="X156"/>
  <c r="W156"/>
  <c r="V156"/>
  <c r="U156"/>
  <c r="A156"/>
  <c r="AC155"/>
  <c r="AB155"/>
  <c r="AA155"/>
  <c r="Z155"/>
  <c r="Y155"/>
  <c r="X155"/>
  <c r="W155"/>
  <c r="V155"/>
  <c r="U155"/>
  <c r="A155"/>
  <c r="AC154"/>
  <c r="AB154"/>
  <c r="AA154"/>
  <c r="Z154"/>
  <c r="Y154"/>
  <c r="X154"/>
  <c r="W154"/>
  <c r="V154"/>
  <c r="U154"/>
  <c r="A154"/>
  <c r="AC153"/>
  <c r="AB153"/>
  <c r="AA153"/>
  <c r="Z153"/>
  <c r="Y153"/>
  <c r="X153"/>
  <c r="W153"/>
  <c r="V153"/>
  <c r="U153"/>
  <c r="A153"/>
  <c r="AC152"/>
  <c r="AB152"/>
  <c r="AA152"/>
  <c r="Z152"/>
  <c r="Y152"/>
  <c r="X152"/>
  <c r="W152"/>
  <c r="V152"/>
  <c r="U152"/>
  <c r="A152"/>
  <c r="AC151"/>
  <c r="AB151"/>
  <c r="AA151"/>
  <c r="Z151"/>
  <c r="Y151"/>
  <c r="X151"/>
  <c r="W151"/>
  <c r="V151"/>
  <c r="U151"/>
  <c r="A151"/>
  <c r="AC150"/>
  <c r="AB150"/>
  <c r="AA150"/>
  <c r="Z150"/>
  <c r="Y150"/>
  <c r="X150"/>
  <c r="W150"/>
  <c r="V150"/>
  <c r="U150"/>
  <c r="A150"/>
  <c r="AC149"/>
  <c r="AB149"/>
  <c r="AA149"/>
  <c r="Z149"/>
  <c r="Y149"/>
  <c r="X149"/>
  <c r="W149"/>
  <c r="V149"/>
  <c r="U149"/>
  <c r="A149"/>
  <c r="AC148"/>
  <c r="AB148"/>
  <c r="AA148"/>
  <c r="Z148"/>
  <c r="Y148"/>
  <c r="X148"/>
  <c r="W148"/>
  <c r="V148"/>
  <c r="U148"/>
  <c r="A148"/>
  <c r="AC147"/>
  <c r="AB147"/>
  <c r="AA147"/>
  <c r="Z147"/>
  <c r="Y147"/>
  <c r="X147"/>
  <c r="W147"/>
  <c r="V147"/>
  <c r="U147"/>
  <c r="A147"/>
  <c r="AC146"/>
  <c r="AB146"/>
  <c r="AA146"/>
  <c r="Z146"/>
  <c r="Y146"/>
  <c r="X146"/>
  <c r="W146"/>
  <c r="V146"/>
  <c r="U146"/>
  <c r="A146"/>
  <c r="AC145"/>
  <c r="AB145"/>
  <c r="AA145"/>
  <c r="Z145"/>
  <c r="Y145"/>
  <c r="X145"/>
  <c r="W145"/>
  <c r="V145"/>
  <c r="U145"/>
  <c r="A145"/>
  <c r="AC144"/>
  <c r="AB144"/>
  <c r="AA144"/>
  <c r="Z144"/>
  <c r="Y144"/>
  <c r="X144"/>
  <c r="W144"/>
  <c r="V144"/>
  <c r="U144"/>
  <c r="A144"/>
  <c r="AC143"/>
  <c r="AB143"/>
  <c r="AA143"/>
  <c r="Z143"/>
  <c r="Y143"/>
  <c r="X143"/>
  <c r="W143"/>
  <c r="V143"/>
  <c r="U143"/>
  <c r="A143"/>
  <c r="AC142"/>
  <c r="AB142"/>
  <c r="AA142"/>
  <c r="Z142"/>
  <c r="Y142"/>
  <c r="X142"/>
  <c r="W142"/>
  <c r="V142"/>
  <c r="U142"/>
  <c r="A142"/>
  <c r="AC141"/>
  <c r="AB141"/>
  <c r="AA141"/>
  <c r="Z141"/>
  <c r="Y141"/>
  <c r="X141"/>
  <c r="W141"/>
  <c r="V141"/>
  <c r="U141"/>
  <c r="A141"/>
  <c r="AC140"/>
  <c r="AB140"/>
  <c r="AA140"/>
  <c r="Z140"/>
  <c r="Y140"/>
  <c r="X140"/>
  <c r="W140"/>
  <c r="V140"/>
  <c r="U140"/>
  <c r="A140"/>
  <c r="AC139"/>
  <c r="AB139"/>
  <c r="AA139"/>
  <c r="Z139"/>
  <c r="Y139"/>
  <c r="X139"/>
  <c r="W139"/>
  <c r="V139"/>
  <c r="U139"/>
  <c r="A139"/>
  <c r="AC138"/>
  <c r="AB138"/>
  <c r="AA138"/>
  <c r="Z138"/>
  <c r="Y138"/>
  <c r="X138"/>
  <c r="W138"/>
  <c r="V138"/>
  <c r="U138"/>
  <c r="A138"/>
  <c r="AC137"/>
  <c r="AB137"/>
  <c r="AA137"/>
  <c r="Z137"/>
  <c r="Y137"/>
  <c r="X137"/>
  <c r="W137"/>
  <c r="V137"/>
  <c r="U137"/>
  <c r="A137"/>
  <c r="AC136"/>
  <c r="AB136"/>
  <c r="AA136"/>
  <c r="Z136"/>
  <c r="Y136"/>
  <c r="X136"/>
  <c r="W136"/>
  <c r="V136"/>
  <c r="U136"/>
  <c r="A136"/>
  <c r="AC135"/>
  <c r="AB135"/>
  <c r="AA135"/>
  <c r="Z135"/>
  <c r="Y135"/>
  <c r="X135"/>
  <c r="W135"/>
  <c r="V135"/>
  <c r="U135"/>
  <c r="A135"/>
  <c r="AC134"/>
  <c r="AB134"/>
  <c r="AA134"/>
  <c r="Z134"/>
  <c r="Y134"/>
  <c r="X134"/>
  <c r="W134"/>
  <c r="V134"/>
  <c r="U134"/>
  <c r="A134"/>
  <c r="AC133"/>
  <c r="AB133"/>
  <c r="AA133"/>
  <c r="Z133"/>
  <c r="Y133"/>
  <c r="X133"/>
  <c r="W133"/>
  <c r="V133"/>
  <c r="U133"/>
  <c r="A133"/>
  <c r="AC132"/>
  <c r="AB132"/>
  <c r="AA132"/>
  <c r="Z132"/>
  <c r="Y132"/>
  <c r="X132"/>
  <c r="W132"/>
  <c r="V132"/>
  <c r="U132"/>
  <c r="A132"/>
  <c r="AC131"/>
  <c r="AB131"/>
  <c r="AA131"/>
  <c r="Z131"/>
  <c r="Y131"/>
  <c r="X131"/>
  <c r="W131"/>
  <c r="V131"/>
  <c r="U131"/>
  <c r="A131"/>
  <c r="AC130"/>
  <c r="AB130"/>
  <c r="AA130"/>
  <c r="Z130"/>
  <c r="Y130"/>
  <c r="X130"/>
  <c r="W130"/>
  <c r="V130"/>
  <c r="U130"/>
  <c r="A130"/>
  <c r="AC129"/>
  <c r="AB129"/>
  <c r="AA129"/>
  <c r="Z129"/>
  <c r="Y129"/>
  <c r="X129"/>
  <c r="W129"/>
  <c r="V129"/>
  <c r="U129"/>
  <c r="A129"/>
  <c r="AC128"/>
  <c r="AB128"/>
  <c r="AA128"/>
  <c r="Z128"/>
  <c r="Y128"/>
  <c r="X128"/>
  <c r="W128"/>
  <c r="V128"/>
  <c r="U128"/>
  <c r="A128"/>
  <c r="AC127"/>
  <c r="AB127"/>
  <c r="AA127"/>
  <c r="Z127"/>
  <c r="Y127"/>
  <c r="X127"/>
  <c r="W127"/>
  <c r="V127"/>
  <c r="U127"/>
  <c r="A127"/>
  <c r="AC126"/>
  <c r="AB126"/>
  <c r="AA126"/>
  <c r="Z126"/>
  <c r="Y126"/>
  <c r="X126"/>
  <c r="W126"/>
  <c r="V126"/>
  <c r="U126"/>
  <c r="A126"/>
  <c r="AC125"/>
  <c r="AB125"/>
  <c r="AA125"/>
  <c r="Z125"/>
  <c r="Y125"/>
  <c r="X125"/>
  <c r="W125"/>
  <c r="V125"/>
  <c r="U125"/>
  <c r="A125"/>
  <c r="AC124"/>
  <c r="AB124"/>
  <c r="AA124"/>
  <c r="Z124"/>
  <c r="Y124"/>
  <c r="X124"/>
  <c r="W124"/>
  <c r="V124"/>
  <c r="U124"/>
  <c r="A124"/>
  <c r="AC123"/>
  <c r="AB123"/>
  <c r="AA123"/>
  <c r="Z123"/>
  <c r="Y123"/>
  <c r="X123"/>
  <c r="W123"/>
  <c r="V123"/>
  <c r="U123"/>
  <c r="A123"/>
  <c r="AC122"/>
  <c r="AB122"/>
  <c r="AA122"/>
  <c r="Z122"/>
  <c r="Y122"/>
  <c r="X122"/>
  <c r="W122"/>
  <c r="V122"/>
  <c r="U122"/>
  <c r="A122"/>
  <c r="AC121"/>
  <c r="AB121"/>
  <c r="AA121"/>
  <c r="Z121"/>
  <c r="Y121"/>
  <c r="X121"/>
  <c r="W121"/>
  <c r="V121"/>
  <c r="U121"/>
  <c r="A121"/>
  <c r="AC120"/>
  <c r="AB120"/>
  <c r="AA120"/>
  <c r="Z120"/>
  <c r="Y120"/>
  <c r="X120"/>
  <c r="W120"/>
  <c r="V120"/>
  <c r="U120"/>
  <c r="A120"/>
  <c r="AC119"/>
  <c r="AB119"/>
  <c r="AA119"/>
  <c r="Z119"/>
  <c r="Y119"/>
  <c r="X119"/>
  <c r="W119"/>
  <c r="V119"/>
  <c r="U119"/>
  <c r="A119"/>
  <c r="AC118"/>
  <c r="AB118"/>
  <c r="AA118"/>
  <c r="Z118"/>
  <c r="Y118"/>
  <c r="X118"/>
  <c r="W118"/>
  <c r="V118"/>
  <c r="U118"/>
  <c r="A118"/>
  <c r="AC117"/>
  <c r="AB117"/>
  <c r="AA117"/>
  <c r="Z117"/>
  <c r="Y117"/>
  <c r="X117"/>
  <c r="W117"/>
  <c r="V117"/>
  <c r="U117"/>
  <c r="A117"/>
  <c r="AC116"/>
  <c r="AB116"/>
  <c r="AA116"/>
  <c r="Z116"/>
  <c r="Y116"/>
  <c r="X116"/>
  <c r="W116"/>
  <c r="V116"/>
  <c r="U116"/>
  <c r="A116"/>
  <c r="AC115"/>
  <c r="AB115"/>
  <c r="AA115"/>
  <c r="Z115"/>
  <c r="Y115"/>
  <c r="X115"/>
  <c r="W115"/>
  <c r="V115"/>
  <c r="U115"/>
  <c r="A115"/>
  <c r="AC114"/>
  <c r="AB114"/>
  <c r="AA114"/>
  <c r="Z114"/>
  <c r="Y114"/>
  <c r="X114"/>
  <c r="W114"/>
  <c r="V114"/>
  <c r="U114"/>
  <c r="A114"/>
  <c r="AC113"/>
  <c r="AB113"/>
  <c r="AA113"/>
  <c r="Z113"/>
  <c r="Y113"/>
  <c r="X113"/>
  <c r="W113"/>
  <c r="V113"/>
  <c r="U113"/>
  <c r="A113"/>
  <c r="AC112"/>
  <c r="AB112"/>
  <c r="AA112"/>
  <c r="Z112"/>
  <c r="Y112"/>
  <c r="X112"/>
  <c r="W112"/>
  <c r="V112"/>
  <c r="U112"/>
  <c r="A112"/>
  <c r="AA111"/>
  <c r="Y111"/>
  <c r="W111"/>
  <c r="U111"/>
  <c r="AB111"/>
  <c r="A111"/>
  <c r="AC110"/>
  <c r="AA110"/>
  <c r="Y110"/>
  <c r="W110"/>
  <c r="U110"/>
  <c r="AB110"/>
  <c r="A110"/>
  <c r="AC109"/>
  <c r="AA109"/>
  <c r="Y109"/>
  <c r="W109"/>
  <c r="U109"/>
  <c r="AB109"/>
  <c r="A109"/>
  <c r="AC108"/>
  <c r="AA108"/>
  <c r="Y108"/>
  <c r="W108"/>
  <c r="U108"/>
  <c r="AB108"/>
  <c r="A108"/>
  <c r="AC107"/>
  <c r="AA107"/>
  <c r="Y107"/>
  <c r="W107"/>
  <c r="U107"/>
  <c r="AB107"/>
  <c r="A107"/>
  <c r="AC106"/>
  <c r="AA106"/>
  <c r="Y106"/>
  <c r="W106"/>
  <c r="U106"/>
  <c r="AB106"/>
  <c r="A106"/>
  <c r="AC105"/>
  <c r="AA105"/>
  <c r="Y105"/>
  <c r="W105"/>
  <c r="U105"/>
  <c r="AB105"/>
  <c r="A105"/>
  <c r="AC104"/>
  <c r="AA104"/>
  <c r="Y104"/>
  <c r="W104"/>
  <c r="U104"/>
  <c r="AB104"/>
  <c r="A104"/>
  <c r="AC103"/>
  <c r="AA103"/>
  <c r="Y103"/>
  <c r="W103"/>
  <c r="U103"/>
  <c r="AB103"/>
  <c r="A103"/>
  <c r="AC102"/>
  <c r="AA102"/>
  <c r="Y102"/>
  <c r="W102"/>
  <c r="U102"/>
  <c r="AB102"/>
  <c r="A102"/>
  <c r="AC101"/>
  <c r="AA101"/>
  <c r="Y101"/>
  <c r="W101"/>
  <c r="U101"/>
  <c r="AB101"/>
  <c r="A101"/>
  <c r="AC100"/>
  <c r="AA100"/>
  <c r="Y100"/>
  <c r="W100"/>
  <c r="U100"/>
  <c r="AB100"/>
  <c r="A100"/>
  <c r="AC99"/>
  <c r="AA99"/>
  <c r="Y99"/>
  <c r="W99"/>
  <c r="U99"/>
  <c r="AB99"/>
  <c r="A99"/>
  <c r="AC98"/>
  <c r="AA98"/>
  <c r="Y98"/>
  <c r="W98"/>
  <c r="U98"/>
  <c r="AB98"/>
  <c r="A98"/>
  <c r="S97"/>
  <c r="AC97" s="1"/>
  <c r="AA97"/>
  <c r="Y97"/>
  <c r="W97"/>
  <c r="U97"/>
  <c r="AB97"/>
  <c r="A97"/>
  <c r="S96"/>
  <c r="AC96" s="1"/>
  <c r="AA96"/>
  <c r="Y96"/>
  <c r="W96"/>
  <c r="U96"/>
  <c r="AB96"/>
  <c r="A96"/>
  <c r="S95"/>
  <c r="AC95" s="1"/>
  <c r="AA95"/>
  <c r="Y95"/>
  <c r="W95"/>
  <c r="U95"/>
  <c r="AB95"/>
  <c r="A95"/>
  <c r="S94"/>
  <c r="AC94" s="1"/>
  <c r="AA94"/>
  <c r="Y94"/>
  <c r="W94"/>
  <c r="U94"/>
  <c r="AB94"/>
  <c r="A94"/>
  <c r="S93"/>
  <c r="AC93" s="1"/>
  <c r="AA93"/>
  <c r="Y93"/>
  <c r="W93"/>
  <c r="U93"/>
  <c r="AB93"/>
  <c r="A93"/>
  <c r="S92"/>
  <c r="AC92" s="1"/>
  <c r="AA92"/>
  <c r="Y92"/>
  <c r="W92"/>
  <c r="U92"/>
  <c r="AB92"/>
  <c r="A92"/>
  <c r="S91"/>
  <c r="AC91" s="1"/>
  <c r="AA91"/>
  <c r="Y91"/>
  <c r="W91"/>
  <c r="U91"/>
  <c r="AB91"/>
  <c r="A91"/>
  <c r="S90"/>
  <c r="AC90" s="1"/>
  <c r="AA90"/>
  <c r="Y90"/>
  <c r="W90"/>
  <c r="U90"/>
  <c r="AB90"/>
  <c r="A90"/>
  <c r="S89"/>
  <c r="AC89" s="1"/>
  <c r="AA89"/>
  <c r="Y89"/>
  <c r="W89"/>
  <c r="U89"/>
  <c r="AB89"/>
  <c r="A89"/>
  <c r="S88"/>
  <c r="AC88" s="1"/>
  <c r="AA88"/>
  <c r="Y88"/>
  <c r="W88"/>
  <c r="U88"/>
  <c r="AB88"/>
  <c r="A88"/>
  <c r="S87"/>
  <c r="AC87" s="1"/>
  <c r="AA87"/>
  <c r="Y87"/>
  <c r="W87"/>
  <c r="U87"/>
  <c r="AB87"/>
  <c r="A87"/>
  <c r="AC86"/>
  <c r="AA86"/>
  <c r="Y86"/>
  <c r="W86"/>
  <c r="U86"/>
  <c r="AB86"/>
  <c r="A86"/>
  <c r="AC85"/>
  <c r="AA85"/>
  <c r="Y85"/>
  <c r="W85"/>
  <c r="U85"/>
  <c r="AB85"/>
  <c r="A85"/>
  <c r="AC84"/>
  <c r="AA84"/>
  <c r="Y84"/>
  <c r="W84"/>
  <c r="U84"/>
  <c r="AB84"/>
  <c r="A84"/>
  <c r="AC83"/>
  <c r="AA83"/>
  <c r="Y83"/>
  <c r="W83"/>
  <c r="U83"/>
  <c r="AB83"/>
  <c r="A83"/>
  <c r="AC82"/>
  <c r="AA82"/>
  <c r="Y82"/>
  <c r="W82"/>
  <c r="U82"/>
  <c r="AB82"/>
  <c r="A82"/>
  <c r="AC81"/>
  <c r="AA81"/>
  <c r="Y81"/>
  <c r="W81"/>
  <c r="U81"/>
  <c r="AB81"/>
  <c r="A81"/>
  <c r="AC80"/>
  <c r="AA80"/>
  <c r="Y80"/>
  <c r="W80"/>
  <c r="U80"/>
  <c r="AB80"/>
  <c r="A80"/>
  <c r="AC79"/>
  <c r="AA79"/>
  <c r="Y79"/>
  <c r="W79"/>
  <c r="U79"/>
  <c r="AB79"/>
  <c r="A79"/>
  <c r="AC78"/>
  <c r="AA78"/>
  <c r="Y78"/>
  <c r="W78"/>
  <c r="U78"/>
  <c r="AB78"/>
  <c r="A78"/>
  <c r="AC77"/>
  <c r="AA77"/>
  <c r="Y77"/>
  <c r="W77"/>
  <c r="U77"/>
  <c r="AB77"/>
  <c r="A77"/>
  <c r="AC76"/>
  <c r="AA76"/>
  <c r="Y76"/>
  <c r="W76"/>
  <c r="U76"/>
  <c r="AB76"/>
  <c r="A76"/>
  <c r="AC75"/>
  <c r="AA75"/>
  <c r="Y75"/>
  <c r="W75"/>
  <c r="U75"/>
  <c r="AB75"/>
  <c r="A75"/>
  <c r="AC74"/>
  <c r="AA74"/>
  <c r="Y74"/>
  <c r="W74"/>
  <c r="U74"/>
  <c r="AB74"/>
  <c r="A74"/>
  <c r="AC73"/>
  <c r="AA73"/>
  <c r="Y73"/>
  <c r="W73"/>
  <c r="U73"/>
  <c r="AB73"/>
  <c r="A73"/>
  <c r="AC72"/>
  <c r="AA72"/>
  <c r="Y72"/>
  <c r="W72"/>
  <c r="U72"/>
  <c r="AB72"/>
  <c r="A72"/>
  <c r="AC71"/>
  <c r="AA71"/>
  <c r="Y71"/>
  <c r="W71"/>
  <c r="U71"/>
  <c r="AB71"/>
  <c r="A71"/>
  <c r="AC70"/>
  <c r="AA70"/>
  <c r="Y70"/>
  <c r="W70"/>
  <c r="U70"/>
  <c r="AB70"/>
  <c r="A70"/>
  <c r="AC69"/>
  <c r="AA69"/>
  <c r="Y69"/>
  <c r="W69"/>
  <c r="U69"/>
  <c r="AB69"/>
  <c r="A69"/>
  <c r="AC68"/>
  <c r="AA68"/>
  <c r="Y68"/>
  <c r="W68"/>
  <c r="U68"/>
  <c r="AB68"/>
  <c r="A68"/>
  <c r="AC67"/>
  <c r="AA67"/>
  <c r="Y67"/>
  <c r="W67"/>
  <c r="U67"/>
  <c r="AB67"/>
  <c r="A67"/>
  <c r="AC66"/>
  <c r="AA66"/>
  <c r="Y66"/>
  <c r="W66"/>
  <c r="U66"/>
  <c r="AB66"/>
  <c r="A66"/>
  <c r="AC65"/>
  <c r="AA65"/>
  <c r="Y65"/>
  <c r="W65"/>
  <c r="U65"/>
  <c r="AB65"/>
  <c r="A65"/>
  <c r="AC64"/>
  <c r="AA64"/>
  <c r="Y64"/>
  <c r="W64"/>
  <c r="U64"/>
  <c r="AB64"/>
  <c r="A64"/>
  <c r="AC63"/>
  <c r="AA63"/>
  <c r="Y63"/>
  <c r="W63"/>
  <c r="U63"/>
  <c r="AB63"/>
  <c r="A63"/>
  <c r="AC62"/>
  <c r="AA62"/>
  <c r="Y62"/>
  <c r="W62"/>
  <c r="U62"/>
  <c r="AB62"/>
  <c r="A62"/>
  <c r="AC61"/>
  <c r="AA61"/>
  <c r="Y61"/>
  <c r="W61"/>
  <c r="U61"/>
  <c r="AB61"/>
  <c r="A61"/>
  <c r="AC60"/>
  <c r="AA60"/>
  <c r="Y60"/>
  <c r="W60"/>
  <c r="U60"/>
  <c r="AB60"/>
  <c r="A60"/>
  <c r="AC59"/>
  <c r="AA59"/>
  <c r="Y59"/>
  <c r="W59"/>
  <c r="U59"/>
  <c r="AB59"/>
  <c r="A59"/>
  <c r="AC58"/>
  <c r="AA58"/>
  <c r="Y58"/>
  <c r="W58"/>
  <c r="U58"/>
  <c r="AB58"/>
  <c r="A58"/>
  <c r="AC57"/>
  <c r="AA57"/>
  <c r="Y57"/>
  <c r="W57"/>
  <c r="U57"/>
  <c r="AB57"/>
  <c r="A57"/>
  <c r="AC56"/>
  <c r="AA56"/>
  <c r="Y56"/>
  <c r="W56"/>
  <c r="U56"/>
  <c r="AB56"/>
  <c r="A56"/>
  <c r="AC55"/>
  <c r="AA55"/>
  <c r="Y55"/>
  <c r="W55"/>
  <c r="U55"/>
  <c r="AB55"/>
  <c r="A55"/>
  <c r="AC54"/>
  <c r="AA54"/>
  <c r="Y54"/>
  <c r="W54"/>
  <c r="U54"/>
  <c r="AB54"/>
  <c r="A54"/>
  <c r="AC53"/>
  <c r="AA53"/>
  <c r="Y53"/>
  <c r="W53"/>
  <c r="U53"/>
  <c r="AB53"/>
  <c r="A53"/>
  <c r="AC52"/>
  <c r="AA52"/>
  <c r="Y52"/>
  <c r="W52"/>
  <c r="U52"/>
  <c r="AB52"/>
  <c r="A52"/>
  <c r="AC51"/>
  <c r="AA51"/>
  <c r="Y51"/>
  <c r="W51"/>
  <c r="U51"/>
  <c r="AB51"/>
  <c r="A51"/>
  <c r="AC50"/>
  <c r="AA50"/>
  <c r="Y50"/>
  <c r="W50"/>
  <c r="U50"/>
  <c r="AB50"/>
  <c r="A50"/>
  <c r="AC49"/>
  <c r="AA49"/>
  <c r="Y49"/>
  <c r="W49"/>
  <c r="U49"/>
  <c r="AB49"/>
  <c r="A49"/>
  <c r="AC48"/>
  <c r="AA48"/>
  <c r="Y48"/>
  <c r="W48"/>
  <c r="U48"/>
  <c r="AB48"/>
  <c r="A48"/>
  <c r="AC47"/>
  <c r="AA47"/>
  <c r="Y47"/>
  <c r="W47"/>
  <c r="U47"/>
  <c r="AB47"/>
  <c r="A47"/>
  <c r="AC46"/>
  <c r="AA46"/>
  <c r="Y46"/>
  <c r="W46"/>
  <c r="U46"/>
  <c r="AB46"/>
  <c r="A46"/>
  <c r="AC45"/>
  <c r="AA45"/>
  <c r="Y45"/>
  <c r="W45"/>
  <c r="U45"/>
  <c r="AB45"/>
  <c r="A45"/>
  <c r="AC44"/>
  <c r="AA44"/>
  <c r="Y44"/>
  <c r="W44"/>
  <c r="U44"/>
  <c r="AB44"/>
  <c r="A44"/>
  <c r="AC43"/>
  <c r="AA43"/>
  <c r="Y43"/>
  <c r="W43"/>
  <c r="U43"/>
  <c r="AB43"/>
  <c r="A43"/>
  <c r="AC42"/>
  <c r="AA42"/>
  <c r="Y42"/>
  <c r="W42"/>
  <c r="U42"/>
  <c r="AB42"/>
  <c r="A42"/>
  <c r="AC41"/>
  <c r="AA41"/>
  <c r="Y41"/>
  <c r="W41"/>
  <c r="U41"/>
  <c r="AB41"/>
  <c r="A41"/>
  <c r="AC40"/>
  <c r="AA40"/>
  <c r="Y40"/>
  <c r="W40"/>
  <c r="U40"/>
  <c r="AB40"/>
  <c r="A40"/>
  <c r="AC39"/>
  <c r="AA39"/>
  <c r="Y39"/>
  <c r="W39"/>
  <c r="U39"/>
  <c r="AB39"/>
  <c r="A39"/>
  <c r="AC38"/>
  <c r="AA38"/>
  <c r="Y38"/>
  <c r="W38"/>
  <c r="U38"/>
  <c r="AB38"/>
  <c r="A38"/>
  <c r="AC37"/>
  <c r="AA37"/>
  <c r="Y37"/>
  <c r="W37"/>
  <c r="U37"/>
  <c r="AB37"/>
  <c r="A37"/>
  <c r="AC36"/>
  <c r="AA36"/>
  <c r="Y36"/>
  <c r="W36"/>
  <c r="U36"/>
  <c r="AB36"/>
  <c r="A36"/>
  <c r="AC35"/>
  <c r="AA35"/>
  <c r="Y35"/>
  <c r="W35"/>
  <c r="U35"/>
  <c r="AB35"/>
  <c r="A35"/>
  <c r="AC34"/>
  <c r="AB34"/>
  <c r="AA34"/>
  <c r="Y34"/>
  <c r="W34"/>
  <c r="U34"/>
  <c r="Z34"/>
  <c r="A34"/>
  <c r="AC33"/>
  <c r="AB33"/>
  <c r="AA33"/>
  <c r="Z33"/>
  <c r="Y33"/>
  <c r="X33"/>
  <c r="W33"/>
  <c r="V33"/>
  <c r="U33"/>
  <c r="A33"/>
  <c r="AC32"/>
  <c r="AB32"/>
  <c r="AA32"/>
  <c r="Z32"/>
  <c r="Y32"/>
  <c r="X32"/>
  <c r="W32"/>
  <c r="V32"/>
  <c r="U32"/>
  <c r="A32"/>
  <c r="AC31"/>
  <c r="AB31"/>
  <c r="AA31"/>
  <c r="Z31"/>
  <c r="Y31"/>
  <c r="X31"/>
  <c r="W31"/>
  <c r="V31"/>
  <c r="U31"/>
  <c r="A31"/>
  <c r="AC30"/>
  <c r="AB30"/>
  <c r="AA30"/>
  <c r="Z30"/>
  <c r="Y30"/>
  <c r="X30"/>
  <c r="W30"/>
  <c r="V30"/>
  <c r="U30"/>
  <c r="A30"/>
  <c r="AC29"/>
  <c r="AB29"/>
  <c r="AA29"/>
  <c r="Z29"/>
  <c r="Y29"/>
  <c r="X29"/>
  <c r="W29"/>
  <c r="V29"/>
  <c r="U29"/>
  <c r="A29"/>
  <c r="AC28"/>
  <c r="AB28"/>
  <c r="AA28"/>
  <c r="Z28"/>
  <c r="Y28"/>
  <c r="X28"/>
  <c r="W28"/>
  <c r="V28"/>
  <c r="U28"/>
  <c r="A28"/>
  <c r="AC27"/>
  <c r="AB27"/>
  <c r="AA27"/>
  <c r="Z27"/>
  <c r="Y27"/>
  <c r="X27"/>
  <c r="W27"/>
  <c r="V27"/>
  <c r="U27"/>
  <c r="A27"/>
  <c r="AC26"/>
  <c r="AB26"/>
  <c r="AA26"/>
  <c r="Z26"/>
  <c r="Y26"/>
  <c r="X26"/>
  <c r="W26"/>
  <c r="V26"/>
  <c r="U26"/>
  <c r="A26"/>
  <c r="AC25"/>
  <c r="AB25"/>
  <c r="AA25"/>
  <c r="Z25"/>
  <c r="Y25"/>
  <c r="X25"/>
  <c r="W25"/>
  <c r="V25"/>
  <c r="U25"/>
  <c r="A25"/>
  <c r="AC24"/>
  <c r="AB24"/>
  <c r="AA24"/>
  <c r="Z24"/>
  <c r="Y24"/>
  <c r="X24"/>
  <c r="W24"/>
  <c r="V24"/>
  <c r="U24"/>
  <c r="A24"/>
  <c r="AC23"/>
  <c r="AB23"/>
  <c r="AA23"/>
  <c r="Z23"/>
  <c r="Y23"/>
  <c r="X23"/>
  <c r="W23"/>
  <c r="V23"/>
  <c r="U23"/>
  <c r="A23"/>
  <c r="AC22"/>
  <c r="AB22"/>
  <c r="AA22"/>
  <c r="Z22"/>
  <c r="Y22"/>
  <c r="X22"/>
  <c r="W22"/>
  <c r="V22"/>
  <c r="U22"/>
  <c r="A22"/>
  <c r="AC21"/>
  <c r="AB21"/>
  <c r="AA21"/>
  <c r="Z21"/>
  <c r="Y21"/>
  <c r="X21"/>
  <c r="W21"/>
  <c r="V21"/>
  <c r="U21"/>
  <c r="A21"/>
  <c r="AC20"/>
  <c r="AB20"/>
  <c r="AA20"/>
  <c r="Z20"/>
  <c r="Y20"/>
  <c r="X20"/>
  <c r="W20"/>
  <c r="V20"/>
  <c r="U20"/>
  <c r="A20"/>
  <c r="AC19"/>
  <c r="AB19"/>
  <c r="AA19"/>
  <c r="Z19"/>
  <c r="Y19"/>
  <c r="X19"/>
  <c r="W19"/>
  <c r="V19"/>
  <c r="U19"/>
  <c r="A19"/>
  <c r="AC18"/>
  <c r="AB18"/>
  <c r="AA18"/>
  <c r="Z18"/>
  <c r="Y18"/>
  <c r="X18"/>
  <c r="W18"/>
  <c r="V18"/>
  <c r="U18"/>
  <c r="A18"/>
  <c r="AC17"/>
  <c r="AB17"/>
  <c r="AA17"/>
  <c r="Z17"/>
  <c r="Y17"/>
  <c r="X17"/>
  <c r="W17"/>
  <c r="V17"/>
  <c r="U17"/>
  <c r="A17"/>
  <c r="AC16"/>
  <c r="AB16"/>
  <c r="AA16"/>
  <c r="Z16"/>
  <c r="Y16"/>
  <c r="X16"/>
  <c r="W16"/>
  <c r="V16"/>
  <c r="U16"/>
  <c r="A16"/>
  <c r="AC15"/>
  <c r="AB15"/>
  <c r="AA15"/>
  <c r="Z15"/>
  <c r="Y15"/>
  <c r="X15"/>
  <c r="W15"/>
  <c r="V15"/>
  <c r="U15"/>
  <c r="A15"/>
  <c r="AC14"/>
  <c r="AB14"/>
  <c r="AA14"/>
  <c r="Z14"/>
  <c r="Y14"/>
  <c r="X14"/>
  <c r="W14"/>
  <c r="V14"/>
  <c r="U14"/>
  <c r="A14"/>
  <c r="AC13"/>
  <c r="AB13"/>
  <c r="AA13"/>
  <c r="Z13"/>
  <c r="Y13"/>
  <c r="X13"/>
  <c r="W13"/>
  <c r="V13"/>
  <c r="U13"/>
  <c r="A13"/>
  <c r="AC12"/>
  <c r="AB12"/>
  <c r="AA12"/>
  <c r="Z12"/>
  <c r="Y12"/>
  <c r="X12"/>
  <c r="W12"/>
  <c r="V12"/>
  <c r="U12"/>
  <c r="A12"/>
  <c r="AC11"/>
  <c r="AB11"/>
  <c r="AA11"/>
  <c r="Z11"/>
  <c r="Y11"/>
  <c r="X11"/>
  <c r="W11"/>
  <c r="V11"/>
  <c r="U11"/>
  <c r="A11"/>
  <c r="AC10"/>
  <c r="AB10"/>
  <c r="AA10"/>
  <c r="Z10"/>
  <c r="Y10"/>
  <c r="X10"/>
  <c r="W10"/>
  <c r="V10"/>
  <c r="U10"/>
  <c r="A10"/>
  <c r="Y9"/>
  <c r="W9"/>
  <c r="U9"/>
  <c r="Z9"/>
  <c r="A9"/>
  <c r="AC8"/>
  <c r="AA8"/>
  <c r="Y8"/>
  <c r="W8"/>
  <c r="U8"/>
  <c r="AB8"/>
  <c r="A8"/>
  <c r="AC7"/>
  <c r="AA7"/>
  <c r="Y7"/>
  <c r="W7"/>
  <c r="U7"/>
  <c r="AB7"/>
  <c r="A7"/>
  <c r="AC6"/>
  <c r="AA6"/>
  <c r="Y6"/>
  <c r="W6"/>
  <c r="U6"/>
  <c r="AB6"/>
  <c r="A6"/>
  <c r="AC5"/>
  <c r="AA5"/>
  <c r="Y5"/>
  <c r="W5"/>
  <c r="U5"/>
  <c r="AB5"/>
  <c r="A5"/>
  <c r="AC4"/>
  <c r="AA4"/>
  <c r="Y4"/>
  <c r="W4"/>
  <c r="U4"/>
  <c r="AB4"/>
  <c r="A4"/>
  <c r="AC3"/>
  <c r="AA3"/>
  <c r="Y3"/>
  <c r="W3"/>
  <c r="U3"/>
  <c r="AB3"/>
  <c r="A3"/>
  <c r="AA2"/>
  <c r="Y2"/>
  <c r="W2"/>
  <c r="AB2"/>
  <c r="A2"/>
  <c r="AC1"/>
  <c r="AA1"/>
  <c r="Y1"/>
  <c r="W1"/>
  <c r="U1"/>
  <c r="S1"/>
  <c r="R1"/>
  <c r="AB1" s="1"/>
  <c r="Q1"/>
  <c r="P1"/>
  <c r="Z1" s="1"/>
  <c r="O1"/>
  <c r="N1"/>
  <c r="X1" s="1"/>
  <c r="M1"/>
  <c r="L1"/>
  <c r="V1" s="1"/>
  <c r="K1"/>
  <c r="K147" i="16"/>
  <c r="L147"/>
  <c r="M147"/>
  <c r="N147"/>
  <c r="O147"/>
  <c r="P147"/>
  <c r="Q147"/>
  <c r="R147"/>
  <c r="S147"/>
  <c r="K148"/>
  <c r="L148"/>
  <c r="M148"/>
  <c r="N148"/>
  <c r="O148"/>
  <c r="P148"/>
  <c r="Q148"/>
  <c r="R148"/>
  <c r="S148"/>
  <c r="K149"/>
  <c r="L149"/>
  <c r="M149"/>
  <c r="N149"/>
  <c r="O149"/>
  <c r="P149"/>
  <c r="Q149"/>
  <c r="R149"/>
  <c r="S149"/>
  <c r="K150"/>
  <c r="L150"/>
  <c r="M150"/>
  <c r="N150"/>
  <c r="O150"/>
  <c r="P150"/>
  <c r="Q150"/>
  <c r="R150"/>
  <c r="S150"/>
  <c r="K151"/>
  <c r="L151"/>
  <c r="M151"/>
  <c r="N151"/>
  <c r="O151"/>
  <c r="P151"/>
  <c r="Q151"/>
  <c r="R151"/>
  <c r="S151"/>
  <c r="K152"/>
  <c r="L152"/>
  <c r="M152"/>
  <c r="N152"/>
  <c r="O152"/>
  <c r="P152"/>
  <c r="Q152"/>
  <c r="R152"/>
  <c r="S152"/>
  <c r="K153"/>
  <c r="L153"/>
  <c r="M153"/>
  <c r="N153"/>
  <c r="O153"/>
  <c r="P153"/>
  <c r="Q153"/>
  <c r="R153"/>
  <c r="S153"/>
  <c r="K154"/>
  <c r="L154"/>
  <c r="M154"/>
  <c r="N154"/>
  <c r="O154"/>
  <c r="P154"/>
  <c r="Q154"/>
  <c r="R154"/>
  <c r="S154"/>
  <c r="K155"/>
  <c r="L155"/>
  <c r="M155"/>
  <c r="N155"/>
  <c r="O155"/>
  <c r="P155"/>
  <c r="Q155"/>
  <c r="R155"/>
  <c r="S155"/>
  <c r="K156"/>
  <c r="L156"/>
  <c r="M156"/>
  <c r="N156"/>
  <c r="O156"/>
  <c r="P156"/>
  <c r="Q156"/>
  <c r="R156"/>
  <c r="S156"/>
  <c r="K157"/>
  <c r="L157"/>
  <c r="M157"/>
  <c r="N157"/>
  <c r="O157"/>
  <c r="P157"/>
  <c r="Q157"/>
  <c r="R157"/>
  <c r="S157"/>
  <c r="L146"/>
  <c r="M146"/>
  <c r="N146"/>
  <c r="O146"/>
  <c r="P146"/>
  <c r="Q146"/>
  <c r="R146"/>
  <c r="S146"/>
  <c r="K146"/>
  <c r="K135"/>
  <c r="L135"/>
  <c r="M135"/>
  <c r="N135"/>
  <c r="O135"/>
  <c r="P135"/>
  <c r="Q135"/>
  <c r="R135"/>
  <c r="S135"/>
  <c r="K136"/>
  <c r="L136"/>
  <c r="M136"/>
  <c r="N136"/>
  <c r="O136"/>
  <c r="P136"/>
  <c r="Q136"/>
  <c r="R136"/>
  <c r="S136"/>
  <c r="K137"/>
  <c r="L137"/>
  <c r="M137"/>
  <c r="N137"/>
  <c r="O137"/>
  <c r="P137"/>
  <c r="Q137"/>
  <c r="R137"/>
  <c r="S137"/>
  <c r="K138"/>
  <c r="L138"/>
  <c r="M138"/>
  <c r="N138"/>
  <c r="O138"/>
  <c r="P138"/>
  <c r="Q138"/>
  <c r="R138"/>
  <c r="S138"/>
  <c r="K139"/>
  <c r="L139"/>
  <c r="M139"/>
  <c r="N139"/>
  <c r="O139"/>
  <c r="P139"/>
  <c r="Q139"/>
  <c r="R139"/>
  <c r="S139"/>
  <c r="K140"/>
  <c r="L140"/>
  <c r="M140"/>
  <c r="N140"/>
  <c r="O140"/>
  <c r="P140"/>
  <c r="Q140"/>
  <c r="R140"/>
  <c r="S140"/>
  <c r="K141"/>
  <c r="L141"/>
  <c r="M141"/>
  <c r="N141"/>
  <c r="O141"/>
  <c r="P141"/>
  <c r="Q141"/>
  <c r="R141"/>
  <c r="S141"/>
  <c r="K142"/>
  <c r="L142"/>
  <c r="M142"/>
  <c r="N142"/>
  <c r="O142"/>
  <c r="P142"/>
  <c r="Q142"/>
  <c r="R142"/>
  <c r="S142"/>
  <c r="K143"/>
  <c r="L143"/>
  <c r="M143"/>
  <c r="N143"/>
  <c r="O143"/>
  <c r="P143"/>
  <c r="Q143"/>
  <c r="R143"/>
  <c r="S143"/>
  <c r="K144"/>
  <c r="L144"/>
  <c r="M144"/>
  <c r="N144"/>
  <c r="O144"/>
  <c r="P144"/>
  <c r="Q144"/>
  <c r="R144"/>
  <c r="S144"/>
  <c r="K145"/>
  <c r="L145"/>
  <c r="M145"/>
  <c r="N145"/>
  <c r="O145"/>
  <c r="P145"/>
  <c r="Q145"/>
  <c r="R145"/>
  <c r="S145"/>
  <c r="L134"/>
  <c r="M134"/>
  <c r="N134"/>
  <c r="O134"/>
  <c r="P134"/>
  <c r="Q134"/>
  <c r="R134"/>
  <c r="S134"/>
  <c r="K134"/>
  <c r="K123"/>
  <c r="L123"/>
  <c r="M123"/>
  <c r="N123"/>
  <c r="O123"/>
  <c r="P123"/>
  <c r="Q123"/>
  <c r="R123"/>
  <c r="S123"/>
  <c r="K124"/>
  <c r="L124"/>
  <c r="M124"/>
  <c r="N124"/>
  <c r="O124"/>
  <c r="P124"/>
  <c r="Q124"/>
  <c r="R124"/>
  <c r="S124"/>
  <c r="K125"/>
  <c r="L125"/>
  <c r="M125"/>
  <c r="N125"/>
  <c r="O125"/>
  <c r="P125"/>
  <c r="Q125"/>
  <c r="R125"/>
  <c r="S125"/>
  <c r="K126"/>
  <c r="L126"/>
  <c r="M126"/>
  <c r="N126"/>
  <c r="O126"/>
  <c r="P126"/>
  <c r="Q126"/>
  <c r="R126"/>
  <c r="S126"/>
  <c r="K127"/>
  <c r="L127"/>
  <c r="M127"/>
  <c r="N127"/>
  <c r="O127"/>
  <c r="P127"/>
  <c r="Q127"/>
  <c r="R127"/>
  <c r="S127"/>
  <c r="K128"/>
  <c r="L128"/>
  <c r="M128"/>
  <c r="N128"/>
  <c r="O128"/>
  <c r="P128"/>
  <c r="Q128"/>
  <c r="R128"/>
  <c r="S128"/>
  <c r="K129"/>
  <c r="L129"/>
  <c r="M129"/>
  <c r="N129"/>
  <c r="O129"/>
  <c r="P129"/>
  <c r="Q129"/>
  <c r="R129"/>
  <c r="S129"/>
  <c r="K130"/>
  <c r="L130"/>
  <c r="M130"/>
  <c r="N130"/>
  <c r="O130"/>
  <c r="P130"/>
  <c r="Q130"/>
  <c r="R130"/>
  <c r="S130"/>
  <c r="K131"/>
  <c r="L131"/>
  <c r="M131"/>
  <c r="N131"/>
  <c r="O131"/>
  <c r="P131"/>
  <c r="Q131"/>
  <c r="R131"/>
  <c r="S131"/>
  <c r="K132"/>
  <c r="L132"/>
  <c r="M132"/>
  <c r="N132"/>
  <c r="O132"/>
  <c r="P132"/>
  <c r="Q132"/>
  <c r="R132"/>
  <c r="S132"/>
  <c r="K133"/>
  <c r="U133" s="1"/>
  <c r="L133"/>
  <c r="M133"/>
  <c r="W133" s="1"/>
  <c r="N133"/>
  <c r="O133"/>
  <c r="Y133" s="1"/>
  <c r="P133"/>
  <c r="Q133"/>
  <c r="AA133" s="1"/>
  <c r="R133"/>
  <c r="S133"/>
  <c r="AC133" s="1"/>
  <c r="L122"/>
  <c r="M122"/>
  <c r="N122"/>
  <c r="O122"/>
  <c r="P122"/>
  <c r="Q122"/>
  <c r="R122"/>
  <c r="S122"/>
  <c r="K122"/>
  <c r="K111"/>
  <c r="L111"/>
  <c r="M111"/>
  <c r="N111"/>
  <c r="O111"/>
  <c r="P111"/>
  <c r="Q111"/>
  <c r="R111"/>
  <c r="S111"/>
  <c r="K112"/>
  <c r="L112"/>
  <c r="M112"/>
  <c r="N112"/>
  <c r="O112"/>
  <c r="P112"/>
  <c r="Q112"/>
  <c r="R112"/>
  <c r="S112"/>
  <c r="K113"/>
  <c r="L113"/>
  <c r="M113"/>
  <c r="N113"/>
  <c r="O113"/>
  <c r="P113"/>
  <c r="Q113"/>
  <c r="R113"/>
  <c r="S113"/>
  <c r="K114"/>
  <c r="L114"/>
  <c r="M114"/>
  <c r="N114"/>
  <c r="O114"/>
  <c r="P114"/>
  <c r="Q114"/>
  <c r="R114"/>
  <c r="S114"/>
  <c r="K115"/>
  <c r="L115"/>
  <c r="M115"/>
  <c r="N115"/>
  <c r="O115"/>
  <c r="P115"/>
  <c r="Q115"/>
  <c r="R115"/>
  <c r="S115"/>
  <c r="K116"/>
  <c r="L116"/>
  <c r="M116"/>
  <c r="N116"/>
  <c r="O116"/>
  <c r="P116"/>
  <c r="Q116"/>
  <c r="R116"/>
  <c r="S116"/>
  <c r="K117"/>
  <c r="L117"/>
  <c r="M117"/>
  <c r="N117"/>
  <c r="O117"/>
  <c r="P117"/>
  <c r="Q117"/>
  <c r="R117"/>
  <c r="S117"/>
  <c r="K118"/>
  <c r="L118"/>
  <c r="M118"/>
  <c r="N118"/>
  <c r="O118"/>
  <c r="P118"/>
  <c r="Q118"/>
  <c r="R118"/>
  <c r="S118"/>
  <c r="K119"/>
  <c r="L119"/>
  <c r="M119"/>
  <c r="N119"/>
  <c r="O119"/>
  <c r="P119"/>
  <c r="Q119"/>
  <c r="R119"/>
  <c r="S119"/>
  <c r="K120"/>
  <c r="L120"/>
  <c r="M120"/>
  <c r="N120"/>
  <c r="O120"/>
  <c r="P120"/>
  <c r="Q120"/>
  <c r="R120"/>
  <c r="S120"/>
  <c r="K121"/>
  <c r="L121"/>
  <c r="M121"/>
  <c r="N121"/>
  <c r="O121"/>
  <c r="P121"/>
  <c r="Q121"/>
  <c r="R121"/>
  <c r="S121"/>
  <c r="L110"/>
  <c r="M110"/>
  <c r="N110"/>
  <c r="O110"/>
  <c r="P110"/>
  <c r="Q110"/>
  <c r="R110"/>
  <c r="S110"/>
  <c r="K110"/>
  <c r="K99"/>
  <c r="L99"/>
  <c r="M99"/>
  <c r="N99"/>
  <c r="O99"/>
  <c r="P99"/>
  <c r="Q99"/>
  <c r="R99"/>
  <c r="S99"/>
  <c r="K100"/>
  <c r="L100"/>
  <c r="M100"/>
  <c r="N100"/>
  <c r="O100"/>
  <c r="P100"/>
  <c r="Q100"/>
  <c r="R100"/>
  <c r="S100"/>
  <c r="K101"/>
  <c r="L101"/>
  <c r="M101"/>
  <c r="N101"/>
  <c r="O101"/>
  <c r="P101"/>
  <c r="Q101"/>
  <c r="R101"/>
  <c r="S101"/>
  <c r="K102"/>
  <c r="L102"/>
  <c r="M102"/>
  <c r="N102"/>
  <c r="O102"/>
  <c r="P102"/>
  <c r="Q102"/>
  <c r="R102"/>
  <c r="S102"/>
  <c r="K103"/>
  <c r="L103"/>
  <c r="M103"/>
  <c r="N103"/>
  <c r="O103"/>
  <c r="P103"/>
  <c r="Q103"/>
  <c r="R103"/>
  <c r="S103"/>
  <c r="K104"/>
  <c r="L104"/>
  <c r="M104"/>
  <c r="N104"/>
  <c r="O104"/>
  <c r="P104"/>
  <c r="Q104"/>
  <c r="R104"/>
  <c r="S104"/>
  <c r="K105"/>
  <c r="L105"/>
  <c r="M105"/>
  <c r="N105"/>
  <c r="O105"/>
  <c r="P105"/>
  <c r="Q105"/>
  <c r="R105"/>
  <c r="S105"/>
  <c r="K106"/>
  <c r="L106"/>
  <c r="M106"/>
  <c r="N106"/>
  <c r="O106"/>
  <c r="P106"/>
  <c r="Q106"/>
  <c r="R106"/>
  <c r="S106"/>
  <c r="K107"/>
  <c r="L107"/>
  <c r="M107"/>
  <c r="N107"/>
  <c r="O107"/>
  <c r="P107"/>
  <c r="Q107"/>
  <c r="R107"/>
  <c r="S107"/>
  <c r="K108"/>
  <c r="L108"/>
  <c r="M108"/>
  <c r="N108"/>
  <c r="O108"/>
  <c r="P108"/>
  <c r="Q108"/>
  <c r="R108"/>
  <c r="S108"/>
  <c r="K109"/>
  <c r="L109"/>
  <c r="M109"/>
  <c r="N109"/>
  <c r="O109"/>
  <c r="P109"/>
  <c r="Q109"/>
  <c r="R109"/>
  <c r="S109"/>
  <c r="L98"/>
  <c r="M98"/>
  <c r="N98"/>
  <c r="O98"/>
  <c r="P98"/>
  <c r="Q98"/>
  <c r="R98"/>
  <c r="S98"/>
  <c r="K98"/>
  <c r="K87"/>
  <c r="U87" s="1"/>
  <c r="L87"/>
  <c r="M87"/>
  <c r="W87" s="1"/>
  <c r="N87"/>
  <c r="O87"/>
  <c r="Y87" s="1"/>
  <c r="P87"/>
  <c r="Q87"/>
  <c r="AA87" s="1"/>
  <c r="R87"/>
  <c r="S87"/>
  <c r="AC87" s="1"/>
  <c r="K88"/>
  <c r="L88"/>
  <c r="M88"/>
  <c r="N88"/>
  <c r="O88"/>
  <c r="P88"/>
  <c r="Q88"/>
  <c r="R88"/>
  <c r="S88"/>
  <c r="K89"/>
  <c r="U89" s="1"/>
  <c r="L89"/>
  <c r="M89"/>
  <c r="W89" s="1"/>
  <c r="N89"/>
  <c r="O89"/>
  <c r="Y89" s="1"/>
  <c r="P89"/>
  <c r="Q89"/>
  <c r="AA89" s="1"/>
  <c r="R89"/>
  <c r="S89"/>
  <c r="AC89" s="1"/>
  <c r="K90"/>
  <c r="L90"/>
  <c r="M90"/>
  <c r="N90"/>
  <c r="O90"/>
  <c r="P90"/>
  <c r="Q90"/>
  <c r="R90"/>
  <c r="S90"/>
  <c r="K91"/>
  <c r="U91" s="1"/>
  <c r="L91"/>
  <c r="M91"/>
  <c r="W91" s="1"/>
  <c r="N91"/>
  <c r="O91"/>
  <c r="Y91" s="1"/>
  <c r="P91"/>
  <c r="Q91"/>
  <c r="AA91" s="1"/>
  <c r="R91"/>
  <c r="S91"/>
  <c r="AC91" s="1"/>
  <c r="K92"/>
  <c r="L92"/>
  <c r="M92"/>
  <c r="N92"/>
  <c r="O92"/>
  <c r="P92"/>
  <c r="Q92"/>
  <c r="R92"/>
  <c r="S92"/>
  <c r="K93"/>
  <c r="U93" s="1"/>
  <c r="L93"/>
  <c r="M93"/>
  <c r="W93" s="1"/>
  <c r="N93"/>
  <c r="O93"/>
  <c r="Y93" s="1"/>
  <c r="P93"/>
  <c r="Q93"/>
  <c r="AA93" s="1"/>
  <c r="R93"/>
  <c r="S93"/>
  <c r="AC93" s="1"/>
  <c r="K94"/>
  <c r="L94"/>
  <c r="M94"/>
  <c r="N94"/>
  <c r="O94"/>
  <c r="P94"/>
  <c r="Q94"/>
  <c r="R94"/>
  <c r="S94"/>
  <c r="K95"/>
  <c r="U95" s="1"/>
  <c r="L95"/>
  <c r="M95"/>
  <c r="W95" s="1"/>
  <c r="N95"/>
  <c r="O95"/>
  <c r="Y95" s="1"/>
  <c r="P95"/>
  <c r="Q95"/>
  <c r="AA95" s="1"/>
  <c r="R95"/>
  <c r="S95"/>
  <c r="AC95" s="1"/>
  <c r="K96"/>
  <c r="L96"/>
  <c r="M96"/>
  <c r="N96"/>
  <c r="O96"/>
  <c r="P96"/>
  <c r="Q96"/>
  <c r="R96"/>
  <c r="S96"/>
  <c r="K97"/>
  <c r="U97" s="1"/>
  <c r="L97"/>
  <c r="M97"/>
  <c r="W97" s="1"/>
  <c r="N97"/>
  <c r="O97"/>
  <c r="Y97" s="1"/>
  <c r="P97"/>
  <c r="Q97"/>
  <c r="AA97" s="1"/>
  <c r="R97"/>
  <c r="S97"/>
  <c r="AC97" s="1"/>
  <c r="L86"/>
  <c r="M86"/>
  <c r="N86"/>
  <c r="O86"/>
  <c r="P86"/>
  <c r="Q86"/>
  <c r="R86"/>
  <c r="S86"/>
  <c r="K86"/>
  <c r="K75"/>
  <c r="L75"/>
  <c r="M75"/>
  <c r="N75"/>
  <c r="O75"/>
  <c r="P75"/>
  <c r="Q75"/>
  <c r="R75"/>
  <c r="S75"/>
  <c r="K76"/>
  <c r="L76"/>
  <c r="M76"/>
  <c r="N76"/>
  <c r="O76"/>
  <c r="P76"/>
  <c r="Q76"/>
  <c r="R76"/>
  <c r="S76"/>
  <c r="K77"/>
  <c r="L77"/>
  <c r="M77"/>
  <c r="N77"/>
  <c r="O77"/>
  <c r="P77"/>
  <c r="Q77"/>
  <c r="R77"/>
  <c r="S77"/>
  <c r="K78"/>
  <c r="L78"/>
  <c r="M78"/>
  <c r="N78"/>
  <c r="O78"/>
  <c r="P78"/>
  <c r="Q78"/>
  <c r="R78"/>
  <c r="S78"/>
  <c r="K79"/>
  <c r="L79"/>
  <c r="M79"/>
  <c r="N79"/>
  <c r="O79"/>
  <c r="P79"/>
  <c r="Q79"/>
  <c r="R79"/>
  <c r="S79"/>
  <c r="K80"/>
  <c r="L80"/>
  <c r="M80"/>
  <c r="N80"/>
  <c r="O80"/>
  <c r="P80"/>
  <c r="Q80"/>
  <c r="R80"/>
  <c r="S80"/>
  <c r="K81"/>
  <c r="L81"/>
  <c r="M81"/>
  <c r="N81"/>
  <c r="O81"/>
  <c r="P81"/>
  <c r="Q81"/>
  <c r="R81"/>
  <c r="S81"/>
  <c r="K82"/>
  <c r="L82"/>
  <c r="M82"/>
  <c r="N82"/>
  <c r="O82"/>
  <c r="P82"/>
  <c r="Q82"/>
  <c r="R82"/>
  <c r="S82"/>
  <c r="K83"/>
  <c r="L83"/>
  <c r="M83"/>
  <c r="N83"/>
  <c r="O83"/>
  <c r="P83"/>
  <c r="Q83"/>
  <c r="R83"/>
  <c r="S83"/>
  <c r="K84"/>
  <c r="L84"/>
  <c r="M84"/>
  <c r="N84"/>
  <c r="O84"/>
  <c r="P84"/>
  <c r="Q84"/>
  <c r="R84"/>
  <c r="S84"/>
  <c r="K85"/>
  <c r="L85"/>
  <c r="M85"/>
  <c r="N85"/>
  <c r="O85"/>
  <c r="P85"/>
  <c r="Q85"/>
  <c r="R85"/>
  <c r="S85"/>
  <c r="L74"/>
  <c r="M74"/>
  <c r="N74"/>
  <c r="O74"/>
  <c r="P74"/>
  <c r="Q74"/>
  <c r="R74"/>
  <c r="S74"/>
  <c r="K74"/>
  <c r="U74" s="1"/>
  <c r="K63"/>
  <c r="L63"/>
  <c r="M63"/>
  <c r="N63"/>
  <c r="O63"/>
  <c r="P63"/>
  <c r="Q63"/>
  <c r="R63"/>
  <c r="S63"/>
  <c r="K64"/>
  <c r="L64"/>
  <c r="M64"/>
  <c r="N64"/>
  <c r="O64"/>
  <c r="P64"/>
  <c r="Q64"/>
  <c r="R64"/>
  <c r="S64"/>
  <c r="K65"/>
  <c r="L65"/>
  <c r="M65"/>
  <c r="N65"/>
  <c r="O65"/>
  <c r="P65"/>
  <c r="Q65"/>
  <c r="R65"/>
  <c r="S65"/>
  <c r="K66"/>
  <c r="L66"/>
  <c r="M66"/>
  <c r="N66"/>
  <c r="O66"/>
  <c r="P66"/>
  <c r="Q66"/>
  <c r="R66"/>
  <c r="S66"/>
  <c r="K67"/>
  <c r="L67"/>
  <c r="M67"/>
  <c r="N67"/>
  <c r="O67"/>
  <c r="P67"/>
  <c r="Q67"/>
  <c r="R67"/>
  <c r="S67"/>
  <c r="K68"/>
  <c r="L68"/>
  <c r="M68"/>
  <c r="N68"/>
  <c r="O68"/>
  <c r="P68"/>
  <c r="Q68"/>
  <c r="R68"/>
  <c r="S68"/>
  <c r="K69"/>
  <c r="L69"/>
  <c r="M69"/>
  <c r="N69"/>
  <c r="O69"/>
  <c r="P69"/>
  <c r="Q69"/>
  <c r="R69"/>
  <c r="S69"/>
  <c r="K70"/>
  <c r="L70"/>
  <c r="M70"/>
  <c r="N70"/>
  <c r="O70"/>
  <c r="P70"/>
  <c r="Q70"/>
  <c r="R70"/>
  <c r="S70"/>
  <c r="K71"/>
  <c r="L71"/>
  <c r="M71"/>
  <c r="N71"/>
  <c r="O71"/>
  <c r="P71"/>
  <c r="Q71"/>
  <c r="R71"/>
  <c r="S71"/>
  <c r="K72"/>
  <c r="L72"/>
  <c r="M72"/>
  <c r="N72"/>
  <c r="O72"/>
  <c r="P72"/>
  <c r="Q72"/>
  <c r="R72"/>
  <c r="S72"/>
  <c r="K73"/>
  <c r="L73"/>
  <c r="M73"/>
  <c r="N73"/>
  <c r="O73"/>
  <c r="P73"/>
  <c r="Q73"/>
  <c r="R73"/>
  <c r="S73"/>
  <c r="L62"/>
  <c r="M62"/>
  <c r="N62"/>
  <c r="O62"/>
  <c r="P62"/>
  <c r="Q62"/>
  <c r="R62"/>
  <c r="S62"/>
  <c r="K62"/>
  <c r="K51"/>
  <c r="L51"/>
  <c r="M51"/>
  <c r="N51"/>
  <c r="O51"/>
  <c r="P51"/>
  <c r="Q51"/>
  <c r="R51"/>
  <c r="S51"/>
  <c r="K52"/>
  <c r="L52"/>
  <c r="M52"/>
  <c r="N52"/>
  <c r="O52"/>
  <c r="P52"/>
  <c r="Q52"/>
  <c r="R52"/>
  <c r="S52"/>
  <c r="K53"/>
  <c r="L53"/>
  <c r="M53"/>
  <c r="N53"/>
  <c r="O53"/>
  <c r="P53"/>
  <c r="Q53"/>
  <c r="R53"/>
  <c r="S53"/>
  <c r="K54"/>
  <c r="L54"/>
  <c r="M54"/>
  <c r="N54"/>
  <c r="O54"/>
  <c r="P54"/>
  <c r="Q54"/>
  <c r="R54"/>
  <c r="S54"/>
  <c r="K55"/>
  <c r="L55"/>
  <c r="M55"/>
  <c r="N55"/>
  <c r="O55"/>
  <c r="P55"/>
  <c r="Q55"/>
  <c r="R55"/>
  <c r="S55"/>
  <c r="K56"/>
  <c r="L56"/>
  <c r="M56"/>
  <c r="N56"/>
  <c r="O56"/>
  <c r="P56"/>
  <c r="Q56"/>
  <c r="R56"/>
  <c r="S56"/>
  <c r="K57"/>
  <c r="L57"/>
  <c r="M57"/>
  <c r="N57"/>
  <c r="O57"/>
  <c r="P57"/>
  <c r="Q57"/>
  <c r="R57"/>
  <c r="S57"/>
  <c r="K58"/>
  <c r="L58"/>
  <c r="M58"/>
  <c r="N58"/>
  <c r="O58"/>
  <c r="P58"/>
  <c r="Q58"/>
  <c r="R58"/>
  <c r="S58"/>
  <c r="K59"/>
  <c r="L59"/>
  <c r="M59"/>
  <c r="N59"/>
  <c r="O59"/>
  <c r="P59"/>
  <c r="Q59"/>
  <c r="R59"/>
  <c r="S59"/>
  <c r="K60"/>
  <c r="L60"/>
  <c r="M60"/>
  <c r="N60"/>
  <c r="O60"/>
  <c r="P60"/>
  <c r="Q60"/>
  <c r="R60"/>
  <c r="S60"/>
  <c r="K61"/>
  <c r="L61"/>
  <c r="M61"/>
  <c r="N61"/>
  <c r="O61"/>
  <c r="P61"/>
  <c r="Q61"/>
  <c r="R61"/>
  <c r="S61"/>
  <c r="L50"/>
  <c r="M50"/>
  <c r="N50"/>
  <c r="O50"/>
  <c r="P50"/>
  <c r="Q50"/>
  <c r="R50"/>
  <c r="S50"/>
  <c r="K50"/>
  <c r="K39"/>
  <c r="L39"/>
  <c r="M39"/>
  <c r="N39"/>
  <c r="O39"/>
  <c r="P39"/>
  <c r="Q39"/>
  <c r="R39"/>
  <c r="S39"/>
  <c r="K40"/>
  <c r="L40"/>
  <c r="M40"/>
  <c r="N40"/>
  <c r="O40"/>
  <c r="P40"/>
  <c r="Q40"/>
  <c r="R40"/>
  <c r="S40"/>
  <c r="K41"/>
  <c r="L41"/>
  <c r="M41"/>
  <c r="N41"/>
  <c r="O41"/>
  <c r="P41"/>
  <c r="Q41"/>
  <c r="R41"/>
  <c r="S41"/>
  <c r="K42"/>
  <c r="L42"/>
  <c r="M42"/>
  <c r="N42"/>
  <c r="O42"/>
  <c r="P42"/>
  <c r="Q42"/>
  <c r="R42"/>
  <c r="S42"/>
  <c r="K43"/>
  <c r="L43"/>
  <c r="M43"/>
  <c r="N43"/>
  <c r="O43"/>
  <c r="P43"/>
  <c r="Q43"/>
  <c r="R43"/>
  <c r="S43"/>
  <c r="K44"/>
  <c r="L44"/>
  <c r="M44"/>
  <c r="N44"/>
  <c r="O44"/>
  <c r="P44"/>
  <c r="Q44"/>
  <c r="R44"/>
  <c r="S44"/>
  <c r="K45"/>
  <c r="L45"/>
  <c r="M45"/>
  <c r="N45"/>
  <c r="O45"/>
  <c r="P45"/>
  <c r="Q45"/>
  <c r="R45"/>
  <c r="S45"/>
  <c r="K46"/>
  <c r="L46"/>
  <c r="M46"/>
  <c r="N46"/>
  <c r="O46"/>
  <c r="P46"/>
  <c r="Q46"/>
  <c r="R46"/>
  <c r="S46"/>
  <c r="K47"/>
  <c r="L47"/>
  <c r="M47"/>
  <c r="N47"/>
  <c r="O47"/>
  <c r="P47"/>
  <c r="Q47"/>
  <c r="R47"/>
  <c r="S47"/>
  <c r="K48"/>
  <c r="L48"/>
  <c r="M48"/>
  <c r="N48"/>
  <c r="O48"/>
  <c r="P48"/>
  <c r="Q48"/>
  <c r="R48"/>
  <c r="S48"/>
  <c r="K49"/>
  <c r="L49"/>
  <c r="M49"/>
  <c r="N49"/>
  <c r="O49"/>
  <c r="P49"/>
  <c r="Q49"/>
  <c r="R49"/>
  <c r="S49"/>
  <c r="L38"/>
  <c r="M38"/>
  <c r="N38"/>
  <c r="O38"/>
  <c r="P38"/>
  <c r="Q38"/>
  <c r="R38"/>
  <c r="S38"/>
  <c r="K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26"/>
  <c r="K25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L25"/>
  <c r="M25"/>
  <c r="N25"/>
  <c r="O25"/>
  <c r="P25"/>
  <c r="Q25"/>
  <c r="R25"/>
  <c r="S25"/>
  <c r="L14"/>
  <c r="M14"/>
  <c r="N14"/>
  <c r="O14"/>
  <c r="P14"/>
  <c r="Q14"/>
  <c r="R14"/>
  <c r="S14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AB161"/>
  <c r="Z161"/>
  <c r="X161"/>
  <c r="V161"/>
  <c r="AC161"/>
  <c r="A161"/>
  <c r="AB160"/>
  <c r="Z160"/>
  <c r="X160"/>
  <c r="V160"/>
  <c r="AA160"/>
  <c r="AC160"/>
  <c r="A160"/>
  <c r="AB159"/>
  <c r="Z159"/>
  <c r="X159"/>
  <c r="V159"/>
  <c r="Y159"/>
  <c r="AC159"/>
  <c r="A159"/>
  <c r="AB158"/>
  <c r="Z158"/>
  <c r="X158"/>
  <c r="V158"/>
  <c r="W158"/>
  <c r="AC158"/>
  <c r="A158"/>
  <c r="AB157"/>
  <c r="Z157"/>
  <c r="X157"/>
  <c r="V157"/>
  <c r="U157"/>
  <c r="AC157"/>
  <c r="A157"/>
  <c r="AB156"/>
  <c r="Z156"/>
  <c r="X156"/>
  <c r="V156"/>
  <c r="AC156"/>
  <c r="A156"/>
  <c r="AB155"/>
  <c r="Z155"/>
  <c r="X155"/>
  <c r="V155"/>
  <c r="AC155"/>
  <c r="A155"/>
  <c r="AC154"/>
  <c r="AB154"/>
  <c r="AA154"/>
  <c r="Z154"/>
  <c r="Y154"/>
  <c r="X154"/>
  <c r="W154"/>
  <c r="V154"/>
  <c r="U154"/>
  <c r="A154"/>
  <c r="AC153"/>
  <c r="AB153"/>
  <c r="AA153"/>
  <c r="Z153"/>
  <c r="Y153"/>
  <c r="X153"/>
  <c r="W153"/>
  <c r="V153"/>
  <c r="U153"/>
  <c r="A153"/>
  <c r="AC152"/>
  <c r="AB152"/>
  <c r="AA152"/>
  <c r="Z152"/>
  <c r="Y152"/>
  <c r="X152"/>
  <c r="W152"/>
  <c r="V152"/>
  <c r="U152"/>
  <c r="A152"/>
  <c r="AC151"/>
  <c r="AB151"/>
  <c r="AA151"/>
  <c r="Z151"/>
  <c r="Y151"/>
  <c r="X151"/>
  <c r="W151"/>
  <c r="V151"/>
  <c r="U151"/>
  <c r="A151"/>
  <c r="AC150"/>
  <c r="AB150"/>
  <c r="AA150"/>
  <c r="Z150"/>
  <c r="Y150"/>
  <c r="X150"/>
  <c r="W150"/>
  <c r="V150"/>
  <c r="U150"/>
  <c r="A150"/>
  <c r="AC149"/>
  <c r="AB149"/>
  <c r="AA149"/>
  <c r="Z149"/>
  <c r="Y149"/>
  <c r="X149"/>
  <c r="W149"/>
  <c r="V149"/>
  <c r="U149"/>
  <c r="A149"/>
  <c r="AC148"/>
  <c r="AB148"/>
  <c r="AA148"/>
  <c r="Z148"/>
  <c r="Y148"/>
  <c r="X148"/>
  <c r="W148"/>
  <c r="V148"/>
  <c r="U148"/>
  <c r="A148"/>
  <c r="AC147"/>
  <c r="AB147"/>
  <c r="AA147"/>
  <c r="Z147"/>
  <c r="Y147"/>
  <c r="X147"/>
  <c r="W147"/>
  <c r="V147"/>
  <c r="U147"/>
  <c r="A147"/>
  <c r="AC146"/>
  <c r="AB146"/>
  <c r="AA146"/>
  <c r="Z146"/>
  <c r="Y146"/>
  <c r="X146"/>
  <c r="W146"/>
  <c r="V146"/>
  <c r="U146"/>
  <c r="A146"/>
  <c r="AC145"/>
  <c r="AB145"/>
  <c r="AA145"/>
  <c r="Z145"/>
  <c r="Y145"/>
  <c r="X145"/>
  <c r="W145"/>
  <c r="V145"/>
  <c r="U145"/>
  <c r="A145"/>
  <c r="AC144"/>
  <c r="AB144"/>
  <c r="AA144"/>
  <c r="Z144"/>
  <c r="Y144"/>
  <c r="X144"/>
  <c r="W144"/>
  <c r="V144"/>
  <c r="U144"/>
  <c r="A144"/>
  <c r="AC143"/>
  <c r="AB143"/>
  <c r="AA143"/>
  <c r="Z143"/>
  <c r="Y143"/>
  <c r="X143"/>
  <c r="W143"/>
  <c r="V143"/>
  <c r="U143"/>
  <c r="A143"/>
  <c r="AC142"/>
  <c r="AB142"/>
  <c r="AA142"/>
  <c r="Z142"/>
  <c r="Y142"/>
  <c r="X142"/>
  <c r="W142"/>
  <c r="V142"/>
  <c r="U142"/>
  <c r="A142"/>
  <c r="AC141"/>
  <c r="AB141"/>
  <c r="AA141"/>
  <c r="Z141"/>
  <c r="Y141"/>
  <c r="X141"/>
  <c r="W141"/>
  <c r="V141"/>
  <c r="U141"/>
  <c r="A141"/>
  <c r="AC140"/>
  <c r="AB140"/>
  <c r="AA140"/>
  <c r="Z140"/>
  <c r="Y140"/>
  <c r="X140"/>
  <c r="W140"/>
  <c r="V140"/>
  <c r="U140"/>
  <c r="A140"/>
  <c r="AC139"/>
  <c r="AB139"/>
  <c r="AA139"/>
  <c r="Z139"/>
  <c r="Y139"/>
  <c r="X139"/>
  <c r="W139"/>
  <c r="V139"/>
  <c r="U139"/>
  <c r="A139"/>
  <c r="AC138"/>
  <c r="AB138"/>
  <c r="AA138"/>
  <c r="Z138"/>
  <c r="Y138"/>
  <c r="X138"/>
  <c r="W138"/>
  <c r="V138"/>
  <c r="U138"/>
  <c r="A138"/>
  <c r="AC137"/>
  <c r="AB137"/>
  <c r="AA137"/>
  <c r="Z137"/>
  <c r="Y137"/>
  <c r="X137"/>
  <c r="W137"/>
  <c r="V137"/>
  <c r="U137"/>
  <c r="A137"/>
  <c r="AC136"/>
  <c r="AB136"/>
  <c r="AA136"/>
  <c r="Z136"/>
  <c r="Y136"/>
  <c r="X136"/>
  <c r="W136"/>
  <c r="V136"/>
  <c r="U136"/>
  <c r="A136"/>
  <c r="AC135"/>
  <c r="AB135"/>
  <c r="AA135"/>
  <c r="Z135"/>
  <c r="Y135"/>
  <c r="X135"/>
  <c r="W135"/>
  <c r="V135"/>
  <c r="U135"/>
  <c r="A135"/>
  <c r="AC134"/>
  <c r="AB134"/>
  <c r="AA134"/>
  <c r="Z134"/>
  <c r="Y134"/>
  <c r="X134"/>
  <c r="W134"/>
  <c r="V134"/>
  <c r="U134"/>
  <c r="A134"/>
  <c r="AB133"/>
  <c r="Z133"/>
  <c r="X133"/>
  <c r="V133"/>
  <c r="A133"/>
  <c r="AC132"/>
  <c r="AB132"/>
  <c r="AA132"/>
  <c r="Z132"/>
  <c r="Y132"/>
  <c r="X132"/>
  <c r="W132"/>
  <c r="V132"/>
  <c r="U132"/>
  <c r="A132"/>
  <c r="AC131"/>
  <c r="AB131"/>
  <c r="AA131"/>
  <c r="Z131"/>
  <c r="Y131"/>
  <c r="X131"/>
  <c r="W131"/>
  <c r="V131"/>
  <c r="U131"/>
  <c r="A131"/>
  <c r="AC130"/>
  <c r="AB130"/>
  <c r="AA130"/>
  <c r="Z130"/>
  <c r="Y130"/>
  <c r="X130"/>
  <c r="W130"/>
  <c r="V130"/>
  <c r="U130"/>
  <c r="A130"/>
  <c r="AC129"/>
  <c r="AB129"/>
  <c r="AA129"/>
  <c r="Z129"/>
  <c r="Y129"/>
  <c r="X129"/>
  <c r="W129"/>
  <c r="V129"/>
  <c r="U129"/>
  <c r="A129"/>
  <c r="AC128"/>
  <c r="AB128"/>
  <c r="AA128"/>
  <c r="Z128"/>
  <c r="Y128"/>
  <c r="X128"/>
  <c r="W128"/>
  <c r="V128"/>
  <c r="U128"/>
  <c r="A128"/>
  <c r="AC127"/>
  <c r="AB127"/>
  <c r="AA127"/>
  <c r="Z127"/>
  <c r="Y127"/>
  <c r="X127"/>
  <c r="W127"/>
  <c r="V127"/>
  <c r="U127"/>
  <c r="A127"/>
  <c r="AC126"/>
  <c r="AB126"/>
  <c r="AA126"/>
  <c r="Z126"/>
  <c r="Y126"/>
  <c r="X126"/>
  <c r="W126"/>
  <c r="V126"/>
  <c r="U126"/>
  <c r="A126"/>
  <c r="AC125"/>
  <c r="AB125"/>
  <c r="AA125"/>
  <c r="Z125"/>
  <c r="Y125"/>
  <c r="X125"/>
  <c r="W125"/>
  <c r="V125"/>
  <c r="U125"/>
  <c r="A125"/>
  <c r="AC124"/>
  <c r="AB124"/>
  <c r="AA124"/>
  <c r="Z124"/>
  <c r="Y124"/>
  <c r="X124"/>
  <c r="W124"/>
  <c r="V124"/>
  <c r="U124"/>
  <c r="A124"/>
  <c r="AC123"/>
  <c r="AB123"/>
  <c r="AA123"/>
  <c r="Z123"/>
  <c r="Y123"/>
  <c r="X123"/>
  <c r="W123"/>
  <c r="V123"/>
  <c r="U123"/>
  <c r="A123"/>
  <c r="AC122"/>
  <c r="AB122"/>
  <c r="AA122"/>
  <c r="Z122"/>
  <c r="Y122"/>
  <c r="X122"/>
  <c r="W122"/>
  <c r="V122"/>
  <c r="U122"/>
  <c r="A122"/>
  <c r="AC121"/>
  <c r="AB121"/>
  <c r="AA121"/>
  <c r="Z121"/>
  <c r="Y121"/>
  <c r="X121"/>
  <c r="W121"/>
  <c r="V121"/>
  <c r="U121"/>
  <c r="A121"/>
  <c r="AC120"/>
  <c r="AB120"/>
  <c r="AA120"/>
  <c r="Z120"/>
  <c r="Y120"/>
  <c r="X120"/>
  <c r="W120"/>
  <c r="V120"/>
  <c r="U120"/>
  <c r="A120"/>
  <c r="AC119"/>
  <c r="AB119"/>
  <c r="AA119"/>
  <c r="Z119"/>
  <c r="Y119"/>
  <c r="X119"/>
  <c r="W119"/>
  <c r="V119"/>
  <c r="U119"/>
  <c r="A119"/>
  <c r="AC118"/>
  <c r="AB118"/>
  <c r="AA118"/>
  <c r="Z118"/>
  <c r="Y118"/>
  <c r="X118"/>
  <c r="W118"/>
  <c r="V118"/>
  <c r="U118"/>
  <c r="A118"/>
  <c r="AC117"/>
  <c r="AB117"/>
  <c r="AA117"/>
  <c r="Z117"/>
  <c r="Y117"/>
  <c r="X117"/>
  <c r="W117"/>
  <c r="V117"/>
  <c r="U117"/>
  <c r="A117"/>
  <c r="AC116"/>
  <c r="AB116"/>
  <c r="AA116"/>
  <c r="Z116"/>
  <c r="Y116"/>
  <c r="X116"/>
  <c r="W116"/>
  <c r="V116"/>
  <c r="U116"/>
  <c r="A116"/>
  <c r="AC115"/>
  <c r="AB115"/>
  <c r="AA115"/>
  <c r="Z115"/>
  <c r="Y115"/>
  <c r="X115"/>
  <c r="W115"/>
  <c r="V115"/>
  <c r="U115"/>
  <c r="A115"/>
  <c r="AC114"/>
  <c r="AB114"/>
  <c r="AA114"/>
  <c r="Z114"/>
  <c r="Y114"/>
  <c r="X114"/>
  <c r="W114"/>
  <c r="V114"/>
  <c r="U114"/>
  <c r="A114"/>
  <c r="AC113"/>
  <c r="AB113"/>
  <c r="AA113"/>
  <c r="Z113"/>
  <c r="Y113"/>
  <c r="X113"/>
  <c r="W113"/>
  <c r="V113"/>
  <c r="U113"/>
  <c r="A113"/>
  <c r="AC112"/>
  <c r="AB112"/>
  <c r="AA112"/>
  <c r="Z112"/>
  <c r="Y112"/>
  <c r="X112"/>
  <c r="W112"/>
  <c r="V112"/>
  <c r="U112"/>
  <c r="A112"/>
  <c r="AA111"/>
  <c r="Y111"/>
  <c r="W111"/>
  <c r="U111"/>
  <c r="AB111"/>
  <c r="A111"/>
  <c r="AC110"/>
  <c r="AA110"/>
  <c r="Y110"/>
  <c r="W110"/>
  <c r="U110"/>
  <c r="AB110"/>
  <c r="A110"/>
  <c r="AC109"/>
  <c r="AA109"/>
  <c r="Y109"/>
  <c r="W109"/>
  <c r="U109"/>
  <c r="AB109"/>
  <c r="A109"/>
  <c r="AC108"/>
  <c r="AA108"/>
  <c r="Y108"/>
  <c r="W108"/>
  <c r="U108"/>
  <c r="AB108"/>
  <c r="A108"/>
  <c r="AC107"/>
  <c r="AA107"/>
  <c r="Y107"/>
  <c r="W107"/>
  <c r="U107"/>
  <c r="AB107"/>
  <c r="A107"/>
  <c r="AC106"/>
  <c r="AA106"/>
  <c r="Y106"/>
  <c r="W106"/>
  <c r="U106"/>
  <c r="AB106"/>
  <c r="A106"/>
  <c r="AC105"/>
  <c r="AA105"/>
  <c r="Y105"/>
  <c r="W105"/>
  <c r="U105"/>
  <c r="AB105"/>
  <c r="A105"/>
  <c r="AC104"/>
  <c r="AA104"/>
  <c r="Y104"/>
  <c r="W104"/>
  <c r="U104"/>
  <c r="AB104"/>
  <c r="A104"/>
  <c r="AC103"/>
  <c r="AA103"/>
  <c r="Y103"/>
  <c r="W103"/>
  <c r="U103"/>
  <c r="AB103"/>
  <c r="A103"/>
  <c r="AC102"/>
  <c r="AA102"/>
  <c r="Y102"/>
  <c r="W102"/>
  <c r="U102"/>
  <c r="AB102"/>
  <c r="A102"/>
  <c r="AC101"/>
  <c r="AA101"/>
  <c r="Y101"/>
  <c r="W101"/>
  <c r="U101"/>
  <c r="AB101"/>
  <c r="A101"/>
  <c r="AC100"/>
  <c r="AA100"/>
  <c r="Y100"/>
  <c r="W100"/>
  <c r="U100"/>
  <c r="AB100"/>
  <c r="A100"/>
  <c r="AC99"/>
  <c r="AB99"/>
  <c r="AA99"/>
  <c r="Z99"/>
  <c r="Y99"/>
  <c r="X99"/>
  <c r="W99"/>
  <c r="V99"/>
  <c r="U99"/>
  <c r="A99"/>
  <c r="AC98"/>
  <c r="AB98"/>
  <c r="AA98"/>
  <c r="Z98"/>
  <c r="Y98"/>
  <c r="X98"/>
  <c r="W98"/>
  <c r="V98"/>
  <c r="U98"/>
  <c r="A98"/>
  <c r="AB97"/>
  <c r="Z97"/>
  <c r="X97"/>
  <c r="V97"/>
  <c r="A97"/>
  <c r="AC96"/>
  <c r="AB96"/>
  <c r="AA96"/>
  <c r="Z96"/>
  <c r="Y96"/>
  <c r="X96"/>
  <c r="W96"/>
  <c r="V96"/>
  <c r="U96"/>
  <c r="A96"/>
  <c r="AB95"/>
  <c r="Z95"/>
  <c r="X95"/>
  <c r="V95"/>
  <c r="A95"/>
  <c r="AC94"/>
  <c r="AB94"/>
  <c r="AA94"/>
  <c r="Z94"/>
  <c r="Y94"/>
  <c r="X94"/>
  <c r="W94"/>
  <c r="V94"/>
  <c r="U94"/>
  <c r="A94"/>
  <c r="AB93"/>
  <c r="Z93"/>
  <c r="X93"/>
  <c r="V93"/>
  <c r="A93"/>
  <c r="AC92"/>
  <c r="AB92"/>
  <c r="AA92"/>
  <c r="Z92"/>
  <c r="Y92"/>
  <c r="X92"/>
  <c r="W92"/>
  <c r="V92"/>
  <c r="U92"/>
  <c r="A92"/>
  <c r="AB91"/>
  <c r="Z91"/>
  <c r="X91"/>
  <c r="V91"/>
  <c r="A91"/>
  <c r="AC90"/>
  <c r="AB90"/>
  <c r="AA90"/>
  <c r="Z90"/>
  <c r="Y90"/>
  <c r="X90"/>
  <c r="W90"/>
  <c r="V90"/>
  <c r="U90"/>
  <c r="A90"/>
  <c r="AB89"/>
  <c r="Z89"/>
  <c r="X89"/>
  <c r="V89"/>
  <c r="A89"/>
  <c r="AC88"/>
  <c r="AB88"/>
  <c r="AA88"/>
  <c r="Z88"/>
  <c r="Y88"/>
  <c r="X88"/>
  <c r="W88"/>
  <c r="V88"/>
  <c r="U88"/>
  <c r="A88"/>
  <c r="AB87"/>
  <c r="Z87"/>
  <c r="X87"/>
  <c r="V87"/>
  <c r="A87"/>
  <c r="AC86"/>
  <c r="AB86"/>
  <c r="AA86"/>
  <c r="Z86"/>
  <c r="Y86"/>
  <c r="X86"/>
  <c r="W86"/>
  <c r="V86"/>
  <c r="U86"/>
  <c r="A86"/>
  <c r="AC85"/>
  <c r="AB85"/>
  <c r="AA85"/>
  <c r="Z85"/>
  <c r="Y85"/>
  <c r="X85"/>
  <c r="W85"/>
  <c r="V85"/>
  <c r="U85"/>
  <c r="A85"/>
  <c r="AC84"/>
  <c r="AB84"/>
  <c r="AA84"/>
  <c r="Z84"/>
  <c r="Y84"/>
  <c r="X84"/>
  <c r="W84"/>
  <c r="V84"/>
  <c r="U84"/>
  <c r="A84"/>
  <c r="AC83"/>
  <c r="AB83"/>
  <c r="AA83"/>
  <c r="Z83"/>
  <c r="Y83"/>
  <c r="X83"/>
  <c r="W83"/>
  <c r="V83"/>
  <c r="U83"/>
  <c r="A83"/>
  <c r="AC82"/>
  <c r="AB82"/>
  <c r="AA82"/>
  <c r="Z82"/>
  <c r="Y82"/>
  <c r="X82"/>
  <c r="W82"/>
  <c r="V82"/>
  <c r="U82"/>
  <c r="A82"/>
  <c r="AC81"/>
  <c r="AB81"/>
  <c r="AA81"/>
  <c r="Z81"/>
  <c r="Y81"/>
  <c r="X81"/>
  <c r="W81"/>
  <c r="V81"/>
  <c r="U81"/>
  <c r="A81"/>
  <c r="AC80"/>
  <c r="AA80"/>
  <c r="Y80"/>
  <c r="W80"/>
  <c r="U80"/>
  <c r="AB80"/>
  <c r="A80"/>
  <c r="AC79"/>
  <c r="AA79"/>
  <c r="Y79"/>
  <c r="W79"/>
  <c r="U79"/>
  <c r="AB79"/>
  <c r="A79"/>
  <c r="AC78"/>
  <c r="AA78"/>
  <c r="Y78"/>
  <c r="W78"/>
  <c r="U78"/>
  <c r="AB78"/>
  <c r="A78"/>
  <c r="AC77"/>
  <c r="AA77"/>
  <c r="Y77"/>
  <c r="W77"/>
  <c r="U77"/>
  <c r="AB77"/>
  <c r="A77"/>
  <c r="AC76"/>
  <c r="AA76"/>
  <c r="Y76"/>
  <c r="W76"/>
  <c r="U76"/>
  <c r="AB76"/>
  <c r="A76"/>
  <c r="AC75"/>
  <c r="AA75"/>
  <c r="Y75"/>
  <c r="W75"/>
  <c r="U75"/>
  <c r="AB75"/>
  <c r="A75"/>
  <c r="AC74"/>
  <c r="AA74"/>
  <c r="Y74"/>
  <c r="W74"/>
  <c r="AB74"/>
  <c r="A74"/>
  <c r="AC73"/>
  <c r="AA73"/>
  <c r="Y73"/>
  <c r="W73"/>
  <c r="U73"/>
  <c r="AB73"/>
  <c r="A73"/>
  <c r="AC72"/>
  <c r="AA72"/>
  <c r="Y72"/>
  <c r="W72"/>
  <c r="U72"/>
  <c r="AB72"/>
  <c r="A72"/>
  <c r="AC71"/>
  <c r="AA71"/>
  <c r="Y71"/>
  <c r="W71"/>
  <c r="U71"/>
  <c r="AB71"/>
  <c r="A71"/>
  <c r="AC70"/>
  <c r="AA70"/>
  <c r="Y70"/>
  <c r="W70"/>
  <c r="U70"/>
  <c r="AB70"/>
  <c r="A70"/>
  <c r="AC69"/>
  <c r="AA69"/>
  <c r="Y69"/>
  <c r="W69"/>
  <c r="U69"/>
  <c r="AB69"/>
  <c r="A69"/>
  <c r="AC68"/>
  <c r="AA68"/>
  <c r="Y68"/>
  <c r="W68"/>
  <c r="U68"/>
  <c r="AB68"/>
  <c r="A68"/>
  <c r="AC67"/>
  <c r="AA67"/>
  <c r="Y67"/>
  <c r="W67"/>
  <c r="U67"/>
  <c r="AB67"/>
  <c r="A67"/>
  <c r="AC66"/>
  <c r="AA66"/>
  <c r="Y66"/>
  <c r="W66"/>
  <c r="U66"/>
  <c r="AB66"/>
  <c r="A66"/>
  <c r="AC65"/>
  <c r="AA65"/>
  <c r="Y65"/>
  <c r="W65"/>
  <c r="U65"/>
  <c r="AB65"/>
  <c r="A65"/>
  <c r="AC64"/>
  <c r="AA64"/>
  <c r="Y64"/>
  <c r="W64"/>
  <c r="U64"/>
  <c r="AB64"/>
  <c r="A64"/>
  <c r="AC63"/>
  <c r="AA63"/>
  <c r="Y63"/>
  <c r="W63"/>
  <c r="U63"/>
  <c r="AB63"/>
  <c r="A63"/>
  <c r="AC62"/>
  <c r="AA62"/>
  <c r="Y62"/>
  <c r="W62"/>
  <c r="U62"/>
  <c r="AB62"/>
  <c r="A62"/>
  <c r="AC61"/>
  <c r="AA61"/>
  <c r="Y61"/>
  <c r="W61"/>
  <c r="U61"/>
  <c r="AB61"/>
  <c r="A61"/>
  <c r="AC60"/>
  <c r="AA60"/>
  <c r="Y60"/>
  <c r="W60"/>
  <c r="U60"/>
  <c r="AB60"/>
  <c r="A60"/>
  <c r="AC59"/>
  <c r="AA59"/>
  <c r="Y59"/>
  <c r="W59"/>
  <c r="U59"/>
  <c r="AB59"/>
  <c r="A59"/>
  <c r="AC58"/>
  <c r="AA58"/>
  <c r="Y58"/>
  <c r="W58"/>
  <c r="U58"/>
  <c r="AB58"/>
  <c r="A58"/>
  <c r="AC57"/>
  <c r="AA57"/>
  <c r="Y57"/>
  <c r="W57"/>
  <c r="U57"/>
  <c r="AB57"/>
  <c r="A57"/>
  <c r="AC56"/>
  <c r="AA56"/>
  <c r="Y56"/>
  <c r="W56"/>
  <c r="U56"/>
  <c r="AB56"/>
  <c r="A56"/>
  <c r="AC55"/>
  <c r="AA55"/>
  <c r="Y55"/>
  <c r="W55"/>
  <c r="U55"/>
  <c r="AB55"/>
  <c r="A55"/>
  <c r="AC54"/>
  <c r="AA54"/>
  <c r="Y54"/>
  <c r="W54"/>
  <c r="U54"/>
  <c r="AB54"/>
  <c r="A54"/>
  <c r="AC53"/>
  <c r="AA53"/>
  <c r="Y53"/>
  <c r="W53"/>
  <c r="U53"/>
  <c r="AB53"/>
  <c r="A53"/>
  <c r="AC52"/>
  <c r="AA52"/>
  <c r="Y52"/>
  <c r="W52"/>
  <c r="U52"/>
  <c r="AB52"/>
  <c r="A52"/>
  <c r="AC51"/>
  <c r="AA51"/>
  <c r="Y51"/>
  <c r="W51"/>
  <c r="U51"/>
  <c r="AB51"/>
  <c r="A51"/>
  <c r="AC50"/>
  <c r="AA50"/>
  <c r="Y50"/>
  <c r="W50"/>
  <c r="U50"/>
  <c r="AB50"/>
  <c r="A50"/>
  <c r="AC49"/>
  <c r="AA49"/>
  <c r="Y49"/>
  <c r="W49"/>
  <c r="U49"/>
  <c r="AB49"/>
  <c r="A49"/>
  <c r="AC48"/>
  <c r="AA48"/>
  <c r="Y48"/>
  <c r="W48"/>
  <c r="U48"/>
  <c r="AB48"/>
  <c r="A48"/>
  <c r="AC47"/>
  <c r="AA47"/>
  <c r="Y47"/>
  <c r="W47"/>
  <c r="U47"/>
  <c r="AB47"/>
  <c r="A47"/>
  <c r="AC46"/>
  <c r="AA46"/>
  <c r="Y46"/>
  <c r="W46"/>
  <c r="U46"/>
  <c r="AB46"/>
  <c r="A46"/>
  <c r="AC45"/>
  <c r="AA45"/>
  <c r="Y45"/>
  <c r="W45"/>
  <c r="U45"/>
  <c r="AB45"/>
  <c r="A45"/>
  <c r="AC44"/>
  <c r="AA44"/>
  <c r="Y44"/>
  <c r="W44"/>
  <c r="U44"/>
  <c r="AB44"/>
  <c r="A44"/>
  <c r="AC43"/>
  <c r="AA43"/>
  <c r="Y43"/>
  <c r="W43"/>
  <c r="U43"/>
  <c r="AB43"/>
  <c r="A43"/>
  <c r="AC42"/>
  <c r="AA42"/>
  <c r="Y42"/>
  <c r="W42"/>
  <c r="U42"/>
  <c r="AB42"/>
  <c r="A42"/>
  <c r="AC41"/>
  <c r="AA41"/>
  <c r="Y41"/>
  <c r="W41"/>
  <c r="U41"/>
  <c r="AB41"/>
  <c r="A41"/>
  <c r="AC40"/>
  <c r="AA40"/>
  <c r="Y40"/>
  <c r="W40"/>
  <c r="U40"/>
  <c r="AB40"/>
  <c r="A40"/>
  <c r="AC39"/>
  <c r="AA39"/>
  <c r="Y39"/>
  <c r="W39"/>
  <c r="U39"/>
  <c r="AB39"/>
  <c r="A39"/>
  <c r="AC38"/>
  <c r="AA38"/>
  <c r="Y38"/>
  <c r="W38"/>
  <c r="U38"/>
  <c r="AB38"/>
  <c r="A38"/>
  <c r="AC37"/>
  <c r="AA37"/>
  <c r="Y37"/>
  <c r="W37"/>
  <c r="U37"/>
  <c r="AB37"/>
  <c r="A37"/>
  <c r="AC36"/>
  <c r="AA36"/>
  <c r="Y36"/>
  <c r="W36"/>
  <c r="U36"/>
  <c r="AB36"/>
  <c r="A36"/>
  <c r="AC35"/>
  <c r="AA35"/>
  <c r="Y35"/>
  <c r="W35"/>
  <c r="U35"/>
  <c r="AB35"/>
  <c r="A35"/>
  <c r="AC34"/>
  <c r="AA34"/>
  <c r="Y34"/>
  <c r="W34"/>
  <c r="U34"/>
  <c r="AB34"/>
  <c r="A34"/>
  <c r="AC33"/>
  <c r="AA33"/>
  <c r="Y33"/>
  <c r="W33"/>
  <c r="U33"/>
  <c r="AB33"/>
  <c r="A33"/>
  <c r="AC32"/>
  <c r="AA32"/>
  <c r="Y32"/>
  <c r="W32"/>
  <c r="U32"/>
  <c r="AB32"/>
  <c r="A32"/>
  <c r="AC31"/>
  <c r="AA31"/>
  <c r="Y31"/>
  <c r="W31"/>
  <c r="U31"/>
  <c r="AB31"/>
  <c r="A31"/>
  <c r="AC30"/>
  <c r="AA30"/>
  <c r="Y30"/>
  <c r="W30"/>
  <c r="U30"/>
  <c r="AB30"/>
  <c r="A30"/>
  <c r="AC29"/>
  <c r="AA29"/>
  <c r="Y29"/>
  <c r="W29"/>
  <c r="U29"/>
  <c r="AB29"/>
  <c r="A29"/>
  <c r="AC28"/>
  <c r="AA28"/>
  <c r="Y28"/>
  <c r="W28"/>
  <c r="U28"/>
  <c r="AB28"/>
  <c r="A28"/>
  <c r="AC27"/>
  <c r="AA27"/>
  <c r="Y27"/>
  <c r="W27"/>
  <c r="U27"/>
  <c r="AB27"/>
  <c r="A27"/>
  <c r="AC26"/>
  <c r="AA26"/>
  <c r="Y26"/>
  <c r="W26"/>
  <c r="U26"/>
  <c r="A26"/>
  <c r="AC25"/>
  <c r="AA25"/>
  <c r="Y25"/>
  <c r="W25"/>
  <c r="U25"/>
  <c r="AB25"/>
  <c r="A25"/>
  <c r="AC24"/>
  <c r="AA24"/>
  <c r="Y24"/>
  <c r="W24"/>
  <c r="U24"/>
  <c r="AB24"/>
  <c r="A24"/>
  <c r="AC23"/>
  <c r="AA23"/>
  <c r="Y23"/>
  <c r="W23"/>
  <c r="U23"/>
  <c r="AB23"/>
  <c r="A23"/>
  <c r="AC22"/>
  <c r="AA22"/>
  <c r="Y22"/>
  <c r="W22"/>
  <c r="U22"/>
  <c r="AB22"/>
  <c r="A22"/>
  <c r="AC21"/>
  <c r="AA21"/>
  <c r="Y21"/>
  <c r="W21"/>
  <c r="U21"/>
  <c r="AB21"/>
  <c r="A21"/>
  <c r="AC20"/>
  <c r="AA20"/>
  <c r="Y20"/>
  <c r="W20"/>
  <c r="U20"/>
  <c r="AB20"/>
  <c r="A20"/>
  <c r="AC19"/>
  <c r="AA19"/>
  <c r="Y19"/>
  <c r="W19"/>
  <c r="U19"/>
  <c r="AB19"/>
  <c r="A19"/>
  <c r="AC18"/>
  <c r="AA18"/>
  <c r="Y18"/>
  <c r="W18"/>
  <c r="U18"/>
  <c r="AB18"/>
  <c r="A18"/>
  <c r="A17"/>
  <c r="Z16"/>
  <c r="V16"/>
  <c r="AB16"/>
  <c r="A16"/>
  <c r="Z15"/>
  <c r="A15"/>
  <c r="Z14"/>
  <c r="V14"/>
  <c r="AB14"/>
  <c r="A14"/>
  <c r="Z13"/>
  <c r="A13"/>
  <c r="Z12"/>
  <c r="V12"/>
  <c r="AB12"/>
  <c r="A12"/>
  <c r="AB11"/>
  <c r="Z11"/>
  <c r="X11"/>
  <c r="V11"/>
  <c r="U11"/>
  <c r="A11"/>
  <c r="AB10"/>
  <c r="Z10"/>
  <c r="X10"/>
  <c r="V10"/>
  <c r="AC10"/>
  <c r="A10"/>
  <c r="AB9"/>
  <c r="Z9"/>
  <c r="X9"/>
  <c r="V9"/>
  <c r="AC9"/>
  <c r="A9"/>
  <c r="AB8"/>
  <c r="Z8"/>
  <c r="X8"/>
  <c r="V8"/>
  <c r="AC8"/>
  <c r="A8"/>
  <c r="AB7"/>
  <c r="Z7"/>
  <c r="X7"/>
  <c r="V7"/>
  <c r="AC7"/>
  <c r="A7"/>
  <c r="AB6"/>
  <c r="Z6"/>
  <c r="X6"/>
  <c r="V6"/>
  <c r="AC6"/>
  <c r="A6"/>
  <c r="AB5"/>
  <c r="Z5"/>
  <c r="X5"/>
  <c r="V5"/>
  <c r="AC5"/>
  <c r="A5"/>
  <c r="AB4"/>
  <c r="Z4"/>
  <c r="X4"/>
  <c r="V4"/>
  <c r="AC4"/>
  <c r="A4"/>
  <c r="AB3"/>
  <c r="Z3"/>
  <c r="X3"/>
  <c r="V3"/>
  <c r="AC3"/>
  <c r="A3"/>
  <c r="AB2"/>
  <c r="Z2"/>
  <c r="X2"/>
  <c r="V2"/>
  <c r="AC2"/>
  <c r="A2"/>
  <c r="AB1"/>
  <c r="Z1"/>
  <c r="X1"/>
  <c r="V1"/>
  <c r="S1"/>
  <c r="AC1" s="1"/>
  <c r="R1"/>
  <c r="Q1"/>
  <c r="AA1" s="1"/>
  <c r="P1"/>
  <c r="O1"/>
  <c r="Y1" s="1"/>
  <c r="N1"/>
  <c r="M1"/>
  <c r="W1" s="1"/>
  <c r="L1"/>
  <c r="K1"/>
  <c r="U1" s="1"/>
  <c r="K147" i="15"/>
  <c r="L147"/>
  <c r="M147"/>
  <c r="N147"/>
  <c r="O147"/>
  <c r="P147"/>
  <c r="Q147"/>
  <c r="R147"/>
  <c r="S147"/>
  <c r="K148"/>
  <c r="L148"/>
  <c r="M148"/>
  <c r="N148"/>
  <c r="O148"/>
  <c r="P148"/>
  <c r="Q148"/>
  <c r="R148"/>
  <c r="S148"/>
  <c r="K149"/>
  <c r="L149"/>
  <c r="M149"/>
  <c r="N149"/>
  <c r="O149"/>
  <c r="P149"/>
  <c r="Q149"/>
  <c r="R149"/>
  <c r="S149"/>
  <c r="K150"/>
  <c r="L150"/>
  <c r="M150"/>
  <c r="N150"/>
  <c r="O150"/>
  <c r="P150"/>
  <c r="Q150"/>
  <c r="R150"/>
  <c r="S150"/>
  <c r="K151"/>
  <c r="L151"/>
  <c r="M151"/>
  <c r="N151"/>
  <c r="O151"/>
  <c r="P151"/>
  <c r="Q151"/>
  <c r="R151"/>
  <c r="S151"/>
  <c r="K152"/>
  <c r="L152"/>
  <c r="M152"/>
  <c r="N152"/>
  <c r="O152"/>
  <c r="P152"/>
  <c r="Q152"/>
  <c r="R152"/>
  <c r="S152"/>
  <c r="K153"/>
  <c r="L153"/>
  <c r="M153"/>
  <c r="N153"/>
  <c r="O153"/>
  <c r="P153"/>
  <c r="Q153"/>
  <c r="R153"/>
  <c r="S153"/>
  <c r="K154"/>
  <c r="L154"/>
  <c r="M154"/>
  <c r="N154"/>
  <c r="O154"/>
  <c r="P154"/>
  <c r="Q154"/>
  <c r="R154"/>
  <c r="S154"/>
  <c r="K155"/>
  <c r="L155"/>
  <c r="M155"/>
  <c r="N155"/>
  <c r="O155"/>
  <c r="P155"/>
  <c r="Q155"/>
  <c r="R155"/>
  <c r="S155"/>
  <c r="K156"/>
  <c r="L156"/>
  <c r="M156"/>
  <c r="N156"/>
  <c r="O156"/>
  <c r="P156"/>
  <c r="Q156"/>
  <c r="R156"/>
  <c r="S156"/>
  <c r="K157"/>
  <c r="L157"/>
  <c r="M157"/>
  <c r="N157"/>
  <c r="O157"/>
  <c r="P157"/>
  <c r="Q157"/>
  <c r="R157"/>
  <c r="S157"/>
  <c r="L146"/>
  <c r="M146"/>
  <c r="N146"/>
  <c r="O146"/>
  <c r="P146"/>
  <c r="Q146"/>
  <c r="R146"/>
  <c r="S146"/>
  <c r="K146"/>
  <c r="K135"/>
  <c r="L135"/>
  <c r="M135"/>
  <c r="N135"/>
  <c r="O135"/>
  <c r="P135"/>
  <c r="Q135"/>
  <c r="R135"/>
  <c r="S135"/>
  <c r="K136"/>
  <c r="L136"/>
  <c r="M136"/>
  <c r="N136"/>
  <c r="O136"/>
  <c r="P136"/>
  <c r="Q136"/>
  <c r="R136"/>
  <c r="S136"/>
  <c r="K137"/>
  <c r="L137"/>
  <c r="M137"/>
  <c r="N137"/>
  <c r="O137"/>
  <c r="P137"/>
  <c r="Q137"/>
  <c r="R137"/>
  <c r="S137"/>
  <c r="K138"/>
  <c r="L138"/>
  <c r="M138"/>
  <c r="N138"/>
  <c r="O138"/>
  <c r="P138"/>
  <c r="Q138"/>
  <c r="R138"/>
  <c r="S138"/>
  <c r="K139"/>
  <c r="L139"/>
  <c r="M139"/>
  <c r="N139"/>
  <c r="O139"/>
  <c r="P139"/>
  <c r="Q139"/>
  <c r="R139"/>
  <c r="S139"/>
  <c r="K140"/>
  <c r="L140"/>
  <c r="M140"/>
  <c r="N140"/>
  <c r="O140"/>
  <c r="P140"/>
  <c r="Q140"/>
  <c r="R140"/>
  <c r="S140"/>
  <c r="K141"/>
  <c r="L141"/>
  <c r="M141"/>
  <c r="N141"/>
  <c r="O141"/>
  <c r="P141"/>
  <c r="Q141"/>
  <c r="R141"/>
  <c r="S141"/>
  <c r="K142"/>
  <c r="L142"/>
  <c r="M142"/>
  <c r="N142"/>
  <c r="O142"/>
  <c r="P142"/>
  <c r="Q142"/>
  <c r="R142"/>
  <c r="S142"/>
  <c r="K143"/>
  <c r="L143"/>
  <c r="M143"/>
  <c r="N143"/>
  <c r="O143"/>
  <c r="P143"/>
  <c r="Q143"/>
  <c r="R143"/>
  <c r="S143"/>
  <c r="K144"/>
  <c r="L144"/>
  <c r="M144"/>
  <c r="N144"/>
  <c r="O144"/>
  <c r="P144"/>
  <c r="Q144"/>
  <c r="R144"/>
  <c r="S144"/>
  <c r="K145"/>
  <c r="L145"/>
  <c r="M145"/>
  <c r="N145"/>
  <c r="O145"/>
  <c r="P145"/>
  <c r="Q145"/>
  <c r="R145"/>
  <c r="S145"/>
  <c r="L134"/>
  <c r="M134"/>
  <c r="N134"/>
  <c r="O134"/>
  <c r="P134"/>
  <c r="Q134"/>
  <c r="R134"/>
  <c r="S134"/>
  <c r="K134"/>
  <c r="K123"/>
  <c r="L123"/>
  <c r="M123"/>
  <c r="N123"/>
  <c r="O123"/>
  <c r="P123"/>
  <c r="Q123"/>
  <c r="R123"/>
  <c r="S123"/>
  <c r="K124"/>
  <c r="L124"/>
  <c r="M124"/>
  <c r="N124"/>
  <c r="O124"/>
  <c r="P124"/>
  <c r="Q124"/>
  <c r="R124"/>
  <c r="S124"/>
  <c r="K125"/>
  <c r="L125"/>
  <c r="M125"/>
  <c r="N125"/>
  <c r="O125"/>
  <c r="P125"/>
  <c r="Q125"/>
  <c r="R125"/>
  <c r="S125"/>
  <c r="K126"/>
  <c r="L126"/>
  <c r="M126"/>
  <c r="N126"/>
  <c r="O126"/>
  <c r="P126"/>
  <c r="Q126"/>
  <c r="R126"/>
  <c r="S126"/>
  <c r="K127"/>
  <c r="L127"/>
  <c r="M127"/>
  <c r="N127"/>
  <c r="O127"/>
  <c r="P127"/>
  <c r="Q127"/>
  <c r="R127"/>
  <c r="S127"/>
  <c r="K128"/>
  <c r="L128"/>
  <c r="M128"/>
  <c r="N128"/>
  <c r="O128"/>
  <c r="P128"/>
  <c r="Q128"/>
  <c r="R128"/>
  <c r="S128"/>
  <c r="K129"/>
  <c r="L129"/>
  <c r="M129"/>
  <c r="N129"/>
  <c r="O129"/>
  <c r="P129"/>
  <c r="Q129"/>
  <c r="R129"/>
  <c r="S129"/>
  <c r="K130"/>
  <c r="L130"/>
  <c r="M130"/>
  <c r="N130"/>
  <c r="O130"/>
  <c r="P130"/>
  <c r="Q130"/>
  <c r="R130"/>
  <c r="S130"/>
  <c r="K131"/>
  <c r="L131"/>
  <c r="M131"/>
  <c r="N131"/>
  <c r="O131"/>
  <c r="P131"/>
  <c r="Q131"/>
  <c r="R131"/>
  <c r="S131"/>
  <c r="K132"/>
  <c r="L132"/>
  <c r="M132"/>
  <c r="N132"/>
  <c r="O132"/>
  <c r="P132"/>
  <c r="Q132"/>
  <c r="R132"/>
  <c r="S132"/>
  <c r="K133"/>
  <c r="L133"/>
  <c r="M133"/>
  <c r="N133"/>
  <c r="O133"/>
  <c r="P133"/>
  <c r="Q133"/>
  <c r="R133"/>
  <c r="S133"/>
  <c r="L122"/>
  <c r="M122"/>
  <c r="N122"/>
  <c r="O122"/>
  <c r="P122"/>
  <c r="Q122"/>
  <c r="R122"/>
  <c r="S122"/>
  <c r="K122"/>
  <c r="K111"/>
  <c r="L111"/>
  <c r="M111"/>
  <c r="N111"/>
  <c r="O111"/>
  <c r="P111"/>
  <c r="Q111"/>
  <c r="R111"/>
  <c r="S111"/>
  <c r="K112"/>
  <c r="L112"/>
  <c r="M112"/>
  <c r="N112"/>
  <c r="O112"/>
  <c r="P112"/>
  <c r="Q112"/>
  <c r="R112"/>
  <c r="S112"/>
  <c r="K113"/>
  <c r="L113"/>
  <c r="M113"/>
  <c r="N113"/>
  <c r="O113"/>
  <c r="P113"/>
  <c r="Q113"/>
  <c r="R113"/>
  <c r="S113"/>
  <c r="K114"/>
  <c r="L114"/>
  <c r="M114"/>
  <c r="N114"/>
  <c r="O114"/>
  <c r="P114"/>
  <c r="Q114"/>
  <c r="R114"/>
  <c r="S114"/>
  <c r="K115"/>
  <c r="L115"/>
  <c r="M115"/>
  <c r="N115"/>
  <c r="O115"/>
  <c r="P115"/>
  <c r="Q115"/>
  <c r="R115"/>
  <c r="S115"/>
  <c r="K116"/>
  <c r="L116"/>
  <c r="M116"/>
  <c r="N116"/>
  <c r="O116"/>
  <c r="P116"/>
  <c r="Q116"/>
  <c r="R116"/>
  <c r="S116"/>
  <c r="K117"/>
  <c r="L117"/>
  <c r="M117"/>
  <c r="N117"/>
  <c r="O117"/>
  <c r="P117"/>
  <c r="Q117"/>
  <c r="R117"/>
  <c r="S117"/>
  <c r="K118"/>
  <c r="L118"/>
  <c r="M118"/>
  <c r="N118"/>
  <c r="O118"/>
  <c r="P118"/>
  <c r="Q118"/>
  <c r="R118"/>
  <c r="S118"/>
  <c r="K119"/>
  <c r="L119"/>
  <c r="M119"/>
  <c r="N119"/>
  <c r="O119"/>
  <c r="P119"/>
  <c r="Q119"/>
  <c r="R119"/>
  <c r="S119"/>
  <c r="K120"/>
  <c r="L120"/>
  <c r="M120"/>
  <c r="N120"/>
  <c r="O120"/>
  <c r="P120"/>
  <c r="Q120"/>
  <c r="R120"/>
  <c r="S120"/>
  <c r="K121"/>
  <c r="L121"/>
  <c r="M121"/>
  <c r="N121"/>
  <c r="O121"/>
  <c r="P121"/>
  <c r="Q121"/>
  <c r="R121"/>
  <c r="S121"/>
  <c r="L110"/>
  <c r="M110"/>
  <c r="N110"/>
  <c r="O110"/>
  <c r="P110"/>
  <c r="Q110"/>
  <c r="R110"/>
  <c r="S110"/>
  <c r="K110"/>
  <c r="K99"/>
  <c r="L99"/>
  <c r="M99"/>
  <c r="N99"/>
  <c r="O99"/>
  <c r="P99"/>
  <c r="Q99"/>
  <c r="R99"/>
  <c r="S99"/>
  <c r="K100"/>
  <c r="L100"/>
  <c r="M100"/>
  <c r="N100"/>
  <c r="O100"/>
  <c r="P100"/>
  <c r="Q100"/>
  <c r="R100"/>
  <c r="S100"/>
  <c r="K101"/>
  <c r="L101"/>
  <c r="M101"/>
  <c r="N101"/>
  <c r="O101"/>
  <c r="P101"/>
  <c r="Q101"/>
  <c r="R101"/>
  <c r="S101"/>
  <c r="K102"/>
  <c r="L102"/>
  <c r="M102"/>
  <c r="N102"/>
  <c r="O102"/>
  <c r="P102"/>
  <c r="Q102"/>
  <c r="R102"/>
  <c r="S102"/>
  <c r="K103"/>
  <c r="L103"/>
  <c r="M103"/>
  <c r="N103"/>
  <c r="O103"/>
  <c r="P103"/>
  <c r="Q103"/>
  <c r="R103"/>
  <c r="S103"/>
  <c r="K104"/>
  <c r="L104"/>
  <c r="M104"/>
  <c r="N104"/>
  <c r="O104"/>
  <c r="P104"/>
  <c r="Q104"/>
  <c r="R104"/>
  <c r="S104"/>
  <c r="K105"/>
  <c r="L105"/>
  <c r="M105"/>
  <c r="N105"/>
  <c r="O105"/>
  <c r="P105"/>
  <c r="Q105"/>
  <c r="R105"/>
  <c r="S105"/>
  <c r="K106"/>
  <c r="L106"/>
  <c r="M106"/>
  <c r="N106"/>
  <c r="O106"/>
  <c r="P106"/>
  <c r="Q106"/>
  <c r="R106"/>
  <c r="S106"/>
  <c r="K107"/>
  <c r="L107"/>
  <c r="M107"/>
  <c r="N107"/>
  <c r="O107"/>
  <c r="P107"/>
  <c r="Q107"/>
  <c r="R107"/>
  <c r="S107"/>
  <c r="K108"/>
  <c r="L108"/>
  <c r="M108"/>
  <c r="N108"/>
  <c r="O108"/>
  <c r="P108"/>
  <c r="Q108"/>
  <c r="R108"/>
  <c r="S108"/>
  <c r="K109"/>
  <c r="L109"/>
  <c r="M109"/>
  <c r="N109"/>
  <c r="O109"/>
  <c r="P109"/>
  <c r="Q109"/>
  <c r="R109"/>
  <c r="S109"/>
  <c r="S98"/>
  <c r="L98"/>
  <c r="M98"/>
  <c r="N98"/>
  <c r="O98"/>
  <c r="P98"/>
  <c r="Q98"/>
  <c r="R98"/>
  <c r="K98"/>
  <c r="U98" s="1"/>
  <c r="K87"/>
  <c r="L87"/>
  <c r="M87"/>
  <c r="N87"/>
  <c r="O87"/>
  <c r="P87"/>
  <c r="Q87"/>
  <c r="R87"/>
  <c r="S87"/>
  <c r="K88"/>
  <c r="L88"/>
  <c r="M88"/>
  <c r="N88"/>
  <c r="O88"/>
  <c r="P88"/>
  <c r="Q88"/>
  <c r="R88"/>
  <c r="S88"/>
  <c r="K89"/>
  <c r="L89"/>
  <c r="M89"/>
  <c r="N89"/>
  <c r="O89"/>
  <c r="P89"/>
  <c r="Q89"/>
  <c r="R89"/>
  <c r="S89"/>
  <c r="K90"/>
  <c r="L90"/>
  <c r="M90"/>
  <c r="N90"/>
  <c r="O90"/>
  <c r="P90"/>
  <c r="Q90"/>
  <c r="R90"/>
  <c r="S90"/>
  <c r="K91"/>
  <c r="L91"/>
  <c r="M91"/>
  <c r="N91"/>
  <c r="O91"/>
  <c r="P91"/>
  <c r="Q91"/>
  <c r="R91"/>
  <c r="S91"/>
  <c r="K92"/>
  <c r="L92"/>
  <c r="M92"/>
  <c r="N92"/>
  <c r="O92"/>
  <c r="P92"/>
  <c r="Q92"/>
  <c r="R92"/>
  <c r="S92"/>
  <c r="K93"/>
  <c r="L93"/>
  <c r="M93"/>
  <c r="N93"/>
  <c r="O93"/>
  <c r="P93"/>
  <c r="Q93"/>
  <c r="R93"/>
  <c r="S93"/>
  <c r="K94"/>
  <c r="L94"/>
  <c r="M94"/>
  <c r="N94"/>
  <c r="O94"/>
  <c r="P94"/>
  <c r="Q94"/>
  <c r="R94"/>
  <c r="S94"/>
  <c r="K95"/>
  <c r="L95"/>
  <c r="M95"/>
  <c r="N95"/>
  <c r="O95"/>
  <c r="P95"/>
  <c r="Q95"/>
  <c r="R95"/>
  <c r="S95"/>
  <c r="K96"/>
  <c r="L96"/>
  <c r="M96"/>
  <c r="N96"/>
  <c r="O96"/>
  <c r="P96"/>
  <c r="Q96"/>
  <c r="R96"/>
  <c r="S96"/>
  <c r="K97"/>
  <c r="L97"/>
  <c r="M97"/>
  <c r="N97"/>
  <c r="O97"/>
  <c r="P97"/>
  <c r="Q97"/>
  <c r="R97"/>
  <c r="S97"/>
  <c r="L86"/>
  <c r="M86"/>
  <c r="N86"/>
  <c r="O86"/>
  <c r="P86"/>
  <c r="Q86"/>
  <c r="R86"/>
  <c r="S86"/>
  <c r="K86"/>
  <c r="K75"/>
  <c r="L75"/>
  <c r="M75"/>
  <c r="N75"/>
  <c r="O75"/>
  <c r="P75"/>
  <c r="Q75"/>
  <c r="R75"/>
  <c r="S75"/>
  <c r="K76"/>
  <c r="L76"/>
  <c r="M76"/>
  <c r="N76"/>
  <c r="O76"/>
  <c r="P76"/>
  <c r="Q76"/>
  <c r="R76"/>
  <c r="S76"/>
  <c r="K77"/>
  <c r="L77"/>
  <c r="M77"/>
  <c r="N77"/>
  <c r="O77"/>
  <c r="P77"/>
  <c r="Q77"/>
  <c r="R77"/>
  <c r="S77"/>
  <c r="K78"/>
  <c r="L78"/>
  <c r="M78"/>
  <c r="N78"/>
  <c r="O78"/>
  <c r="P78"/>
  <c r="Q78"/>
  <c r="R78"/>
  <c r="S78"/>
  <c r="K79"/>
  <c r="L79"/>
  <c r="M79"/>
  <c r="N79"/>
  <c r="O79"/>
  <c r="P79"/>
  <c r="Q79"/>
  <c r="R79"/>
  <c r="S79"/>
  <c r="K80"/>
  <c r="L80"/>
  <c r="M80"/>
  <c r="N80"/>
  <c r="O80"/>
  <c r="P80"/>
  <c r="Q80"/>
  <c r="R80"/>
  <c r="S80"/>
  <c r="K81"/>
  <c r="L81"/>
  <c r="M81"/>
  <c r="N81"/>
  <c r="O81"/>
  <c r="P81"/>
  <c r="Q81"/>
  <c r="R81"/>
  <c r="S81"/>
  <c r="K82"/>
  <c r="L82"/>
  <c r="M82"/>
  <c r="N82"/>
  <c r="O82"/>
  <c r="P82"/>
  <c r="Q82"/>
  <c r="R82"/>
  <c r="S82"/>
  <c r="K83"/>
  <c r="L83"/>
  <c r="M83"/>
  <c r="N83"/>
  <c r="O83"/>
  <c r="P83"/>
  <c r="Q83"/>
  <c r="R83"/>
  <c r="S83"/>
  <c r="K84"/>
  <c r="L84"/>
  <c r="M84"/>
  <c r="N84"/>
  <c r="O84"/>
  <c r="P84"/>
  <c r="Q84"/>
  <c r="R84"/>
  <c r="S84"/>
  <c r="K85"/>
  <c r="L85"/>
  <c r="M85"/>
  <c r="N85"/>
  <c r="O85"/>
  <c r="P85"/>
  <c r="Q85"/>
  <c r="R85"/>
  <c r="S85"/>
  <c r="L74"/>
  <c r="M74"/>
  <c r="N74"/>
  <c r="O74"/>
  <c r="P74"/>
  <c r="Q74"/>
  <c r="R74"/>
  <c r="S74"/>
  <c r="K74"/>
  <c r="K63"/>
  <c r="L63"/>
  <c r="M63"/>
  <c r="N63"/>
  <c r="O63"/>
  <c r="P63"/>
  <c r="Q63"/>
  <c r="R63"/>
  <c r="S63"/>
  <c r="K64"/>
  <c r="L64"/>
  <c r="M64"/>
  <c r="N64"/>
  <c r="O64"/>
  <c r="P64"/>
  <c r="Q64"/>
  <c r="R64"/>
  <c r="S64"/>
  <c r="K65"/>
  <c r="L65"/>
  <c r="M65"/>
  <c r="N65"/>
  <c r="O65"/>
  <c r="P65"/>
  <c r="Q65"/>
  <c r="R65"/>
  <c r="S65"/>
  <c r="K66"/>
  <c r="L66"/>
  <c r="M66"/>
  <c r="N66"/>
  <c r="O66"/>
  <c r="P66"/>
  <c r="Q66"/>
  <c r="R66"/>
  <c r="S66"/>
  <c r="K67"/>
  <c r="L67"/>
  <c r="M67"/>
  <c r="N67"/>
  <c r="O67"/>
  <c r="P67"/>
  <c r="Q67"/>
  <c r="R67"/>
  <c r="S67"/>
  <c r="K68"/>
  <c r="L68"/>
  <c r="M68"/>
  <c r="N68"/>
  <c r="O68"/>
  <c r="P68"/>
  <c r="Q68"/>
  <c r="R68"/>
  <c r="S68"/>
  <c r="K69"/>
  <c r="L69"/>
  <c r="M69"/>
  <c r="N69"/>
  <c r="O69"/>
  <c r="P69"/>
  <c r="Q69"/>
  <c r="R69"/>
  <c r="S69"/>
  <c r="K70"/>
  <c r="L70"/>
  <c r="M70"/>
  <c r="N70"/>
  <c r="O70"/>
  <c r="P70"/>
  <c r="Q70"/>
  <c r="R70"/>
  <c r="S70"/>
  <c r="K71"/>
  <c r="L71"/>
  <c r="M71"/>
  <c r="N71"/>
  <c r="O71"/>
  <c r="P71"/>
  <c r="Q71"/>
  <c r="R71"/>
  <c r="S71"/>
  <c r="K72"/>
  <c r="L72"/>
  <c r="M72"/>
  <c r="N72"/>
  <c r="O72"/>
  <c r="P72"/>
  <c r="Q72"/>
  <c r="R72"/>
  <c r="S72"/>
  <c r="K73"/>
  <c r="L73"/>
  <c r="M73"/>
  <c r="N73"/>
  <c r="O73"/>
  <c r="P73"/>
  <c r="Q73"/>
  <c r="R73"/>
  <c r="S73"/>
  <c r="L62"/>
  <c r="M62"/>
  <c r="N62"/>
  <c r="O62"/>
  <c r="P62"/>
  <c r="Q62"/>
  <c r="R62"/>
  <c r="S62"/>
  <c r="K62"/>
  <c r="K51"/>
  <c r="L51"/>
  <c r="M51"/>
  <c r="N51"/>
  <c r="O51"/>
  <c r="P51"/>
  <c r="Q51"/>
  <c r="R51"/>
  <c r="S51"/>
  <c r="K52"/>
  <c r="L52"/>
  <c r="M52"/>
  <c r="N52"/>
  <c r="O52"/>
  <c r="P52"/>
  <c r="Q52"/>
  <c r="R52"/>
  <c r="S52"/>
  <c r="K53"/>
  <c r="L53"/>
  <c r="M53"/>
  <c r="N53"/>
  <c r="O53"/>
  <c r="P53"/>
  <c r="Q53"/>
  <c r="R53"/>
  <c r="S53"/>
  <c r="K54"/>
  <c r="L54"/>
  <c r="M54"/>
  <c r="N54"/>
  <c r="O54"/>
  <c r="P54"/>
  <c r="Q54"/>
  <c r="R54"/>
  <c r="S54"/>
  <c r="K55"/>
  <c r="L55"/>
  <c r="M55"/>
  <c r="N55"/>
  <c r="O55"/>
  <c r="P55"/>
  <c r="Q55"/>
  <c r="R55"/>
  <c r="S55"/>
  <c r="K56"/>
  <c r="L56"/>
  <c r="M56"/>
  <c r="N56"/>
  <c r="O56"/>
  <c r="P56"/>
  <c r="Q56"/>
  <c r="R56"/>
  <c r="S56"/>
  <c r="K57"/>
  <c r="L57"/>
  <c r="M57"/>
  <c r="N57"/>
  <c r="O57"/>
  <c r="P57"/>
  <c r="Q57"/>
  <c r="R57"/>
  <c r="S57"/>
  <c r="K58"/>
  <c r="L58"/>
  <c r="M58"/>
  <c r="N58"/>
  <c r="O58"/>
  <c r="P58"/>
  <c r="Q58"/>
  <c r="R58"/>
  <c r="S58"/>
  <c r="K59"/>
  <c r="L59"/>
  <c r="M59"/>
  <c r="N59"/>
  <c r="O59"/>
  <c r="P59"/>
  <c r="Q59"/>
  <c r="R59"/>
  <c r="S59"/>
  <c r="K60"/>
  <c r="L60"/>
  <c r="M60"/>
  <c r="N60"/>
  <c r="O60"/>
  <c r="P60"/>
  <c r="Q60"/>
  <c r="R60"/>
  <c r="S60"/>
  <c r="K61"/>
  <c r="L61"/>
  <c r="M61"/>
  <c r="N61"/>
  <c r="O61"/>
  <c r="P61"/>
  <c r="Q61"/>
  <c r="R61"/>
  <c r="S61"/>
  <c r="L50"/>
  <c r="M50"/>
  <c r="N50"/>
  <c r="O50"/>
  <c r="P50"/>
  <c r="Q50"/>
  <c r="R50"/>
  <c r="S50"/>
  <c r="K50"/>
  <c r="K39"/>
  <c r="L39"/>
  <c r="M39"/>
  <c r="N39"/>
  <c r="O39"/>
  <c r="P39"/>
  <c r="Q39"/>
  <c r="R39"/>
  <c r="S39"/>
  <c r="K40"/>
  <c r="L40"/>
  <c r="M40"/>
  <c r="N40"/>
  <c r="O40"/>
  <c r="P40"/>
  <c r="Q40"/>
  <c r="R40"/>
  <c r="S40"/>
  <c r="K41"/>
  <c r="L41"/>
  <c r="M41"/>
  <c r="N41"/>
  <c r="O41"/>
  <c r="P41"/>
  <c r="Q41"/>
  <c r="R41"/>
  <c r="S41"/>
  <c r="K42"/>
  <c r="L42"/>
  <c r="M42"/>
  <c r="N42"/>
  <c r="O42"/>
  <c r="P42"/>
  <c r="Q42"/>
  <c r="R42"/>
  <c r="S42"/>
  <c r="K43"/>
  <c r="L43"/>
  <c r="M43"/>
  <c r="N43"/>
  <c r="O43"/>
  <c r="P43"/>
  <c r="Q43"/>
  <c r="R43"/>
  <c r="S43"/>
  <c r="K44"/>
  <c r="L44"/>
  <c r="M44"/>
  <c r="N44"/>
  <c r="O44"/>
  <c r="P44"/>
  <c r="Q44"/>
  <c r="R44"/>
  <c r="S44"/>
  <c r="K45"/>
  <c r="L45"/>
  <c r="M45"/>
  <c r="N45"/>
  <c r="O45"/>
  <c r="P45"/>
  <c r="Q45"/>
  <c r="R45"/>
  <c r="S45"/>
  <c r="K46"/>
  <c r="L46"/>
  <c r="M46"/>
  <c r="N46"/>
  <c r="O46"/>
  <c r="P46"/>
  <c r="Q46"/>
  <c r="R46"/>
  <c r="S46"/>
  <c r="K47"/>
  <c r="L47"/>
  <c r="M47"/>
  <c r="N47"/>
  <c r="O47"/>
  <c r="P47"/>
  <c r="Q47"/>
  <c r="R47"/>
  <c r="S47"/>
  <c r="K48"/>
  <c r="L48"/>
  <c r="M48"/>
  <c r="N48"/>
  <c r="O48"/>
  <c r="P48"/>
  <c r="Q48"/>
  <c r="R48"/>
  <c r="S48"/>
  <c r="K49"/>
  <c r="L49"/>
  <c r="M49"/>
  <c r="N49"/>
  <c r="O49"/>
  <c r="P49"/>
  <c r="Q49"/>
  <c r="R49"/>
  <c r="S49"/>
  <c r="L38"/>
  <c r="M38"/>
  <c r="N38"/>
  <c r="O38"/>
  <c r="P38"/>
  <c r="Q38"/>
  <c r="R38"/>
  <c r="S38"/>
  <c r="K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26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4"/>
  <c r="M14"/>
  <c r="N14"/>
  <c r="O14"/>
  <c r="P14"/>
  <c r="Q14"/>
  <c r="R14"/>
  <c r="S14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AC161"/>
  <c r="AA161"/>
  <c r="Y161"/>
  <c r="W161"/>
  <c r="U161"/>
  <c r="AB161"/>
  <c r="A161"/>
  <c r="AC160"/>
  <c r="AA160"/>
  <c r="Y160"/>
  <c r="W160"/>
  <c r="U160"/>
  <c r="AB160"/>
  <c r="A160"/>
  <c r="AC159"/>
  <c r="AA159"/>
  <c r="Y159"/>
  <c r="W159"/>
  <c r="U159"/>
  <c r="AB159"/>
  <c r="A159"/>
  <c r="AC158"/>
  <c r="AA158"/>
  <c r="Y158"/>
  <c r="W158"/>
  <c r="U158"/>
  <c r="AB158"/>
  <c r="A158"/>
  <c r="AC157"/>
  <c r="AA157"/>
  <c r="Y157"/>
  <c r="W157"/>
  <c r="U157"/>
  <c r="AB157"/>
  <c r="A157"/>
  <c r="AC156"/>
  <c r="AA156"/>
  <c r="Y156"/>
  <c r="W156"/>
  <c r="U156"/>
  <c r="AB156"/>
  <c r="A156"/>
  <c r="AC155"/>
  <c r="AA155"/>
  <c r="Y155"/>
  <c r="W155"/>
  <c r="U155"/>
  <c r="AB155"/>
  <c r="A155"/>
  <c r="AC154"/>
  <c r="AA154"/>
  <c r="Y154"/>
  <c r="W154"/>
  <c r="U154"/>
  <c r="AB154"/>
  <c r="A154"/>
  <c r="AC153"/>
  <c r="AB153"/>
  <c r="AA153"/>
  <c r="Z153"/>
  <c r="Y153"/>
  <c r="X153"/>
  <c r="W153"/>
  <c r="U153"/>
  <c r="V153"/>
  <c r="A153"/>
  <c r="AC152"/>
  <c r="AB152"/>
  <c r="AA152"/>
  <c r="Z152"/>
  <c r="Y152"/>
  <c r="X152"/>
  <c r="W152"/>
  <c r="V152"/>
  <c r="U152"/>
  <c r="A152"/>
  <c r="AC151"/>
  <c r="AB151"/>
  <c r="AA151"/>
  <c r="Z151"/>
  <c r="Y151"/>
  <c r="X151"/>
  <c r="W151"/>
  <c r="V151"/>
  <c r="U151"/>
  <c r="A151"/>
  <c r="AC150"/>
  <c r="AB150"/>
  <c r="AA150"/>
  <c r="Z150"/>
  <c r="Y150"/>
  <c r="X150"/>
  <c r="W150"/>
  <c r="V150"/>
  <c r="U150"/>
  <c r="A150"/>
  <c r="AC149"/>
  <c r="AB149"/>
  <c r="AA149"/>
  <c r="Z149"/>
  <c r="Y149"/>
  <c r="X149"/>
  <c r="W149"/>
  <c r="V149"/>
  <c r="U149"/>
  <c r="A149"/>
  <c r="AC148"/>
  <c r="AB148"/>
  <c r="AA148"/>
  <c r="Z148"/>
  <c r="Y148"/>
  <c r="X148"/>
  <c r="W148"/>
  <c r="V148"/>
  <c r="U148"/>
  <c r="A148"/>
  <c r="AC147"/>
  <c r="AB147"/>
  <c r="AA147"/>
  <c r="Z147"/>
  <c r="Y147"/>
  <c r="X147"/>
  <c r="W147"/>
  <c r="V147"/>
  <c r="U147"/>
  <c r="A147"/>
  <c r="AC146"/>
  <c r="AB146"/>
  <c r="AA146"/>
  <c r="Z146"/>
  <c r="Y146"/>
  <c r="X146"/>
  <c r="W146"/>
  <c r="V146"/>
  <c r="U146"/>
  <c r="A146"/>
  <c r="AC145"/>
  <c r="AB145"/>
  <c r="AA145"/>
  <c r="Z145"/>
  <c r="Y145"/>
  <c r="X145"/>
  <c r="W145"/>
  <c r="V145"/>
  <c r="U145"/>
  <c r="A145"/>
  <c r="AC144"/>
  <c r="AB144"/>
  <c r="AA144"/>
  <c r="Z144"/>
  <c r="Y144"/>
  <c r="X144"/>
  <c r="W144"/>
  <c r="V144"/>
  <c r="U144"/>
  <c r="A144"/>
  <c r="AC143"/>
  <c r="AB143"/>
  <c r="AA143"/>
  <c r="Z143"/>
  <c r="Y143"/>
  <c r="X143"/>
  <c r="W143"/>
  <c r="V143"/>
  <c r="U143"/>
  <c r="A143"/>
  <c r="AC142"/>
  <c r="AB142"/>
  <c r="AA142"/>
  <c r="Z142"/>
  <c r="Y142"/>
  <c r="X142"/>
  <c r="W142"/>
  <c r="V142"/>
  <c r="U142"/>
  <c r="A142"/>
  <c r="AC141"/>
  <c r="AB141"/>
  <c r="AA141"/>
  <c r="Z141"/>
  <c r="Y141"/>
  <c r="X141"/>
  <c r="W141"/>
  <c r="V141"/>
  <c r="U141"/>
  <c r="A141"/>
  <c r="AC140"/>
  <c r="AB140"/>
  <c r="AA140"/>
  <c r="Z140"/>
  <c r="Y140"/>
  <c r="X140"/>
  <c r="W140"/>
  <c r="V140"/>
  <c r="U140"/>
  <c r="A140"/>
  <c r="AC139"/>
  <c r="AB139"/>
  <c r="AA139"/>
  <c r="Z139"/>
  <c r="Y139"/>
  <c r="X139"/>
  <c r="W139"/>
  <c r="V139"/>
  <c r="U139"/>
  <c r="A139"/>
  <c r="AC138"/>
  <c r="AB138"/>
  <c r="AA138"/>
  <c r="Z138"/>
  <c r="Y138"/>
  <c r="X138"/>
  <c r="W138"/>
  <c r="V138"/>
  <c r="U138"/>
  <c r="A138"/>
  <c r="AC137"/>
  <c r="AB137"/>
  <c r="AA137"/>
  <c r="Z137"/>
  <c r="Y137"/>
  <c r="X137"/>
  <c r="W137"/>
  <c r="V137"/>
  <c r="U137"/>
  <c r="A137"/>
  <c r="AC136"/>
  <c r="AB136"/>
  <c r="AA136"/>
  <c r="Z136"/>
  <c r="Y136"/>
  <c r="X136"/>
  <c r="W136"/>
  <c r="V136"/>
  <c r="U136"/>
  <c r="A136"/>
  <c r="AC135"/>
  <c r="AB135"/>
  <c r="AA135"/>
  <c r="Z135"/>
  <c r="Y135"/>
  <c r="X135"/>
  <c r="W135"/>
  <c r="V135"/>
  <c r="U135"/>
  <c r="A135"/>
  <c r="AC134"/>
  <c r="AB134"/>
  <c r="AA134"/>
  <c r="Z134"/>
  <c r="Y134"/>
  <c r="X134"/>
  <c r="W134"/>
  <c r="V134"/>
  <c r="U134"/>
  <c r="A134"/>
  <c r="AC133"/>
  <c r="AB133"/>
  <c r="AA133"/>
  <c r="Z133"/>
  <c r="Y133"/>
  <c r="X133"/>
  <c r="W133"/>
  <c r="V133"/>
  <c r="U133"/>
  <c r="A133"/>
  <c r="AC132"/>
  <c r="AB132"/>
  <c r="AA132"/>
  <c r="Z132"/>
  <c r="Y132"/>
  <c r="X132"/>
  <c r="W132"/>
  <c r="V132"/>
  <c r="U132"/>
  <c r="A132"/>
  <c r="AC131"/>
  <c r="AB131"/>
  <c r="AA131"/>
  <c r="Z131"/>
  <c r="Y131"/>
  <c r="X131"/>
  <c r="W131"/>
  <c r="V131"/>
  <c r="U131"/>
  <c r="A131"/>
  <c r="AC130"/>
  <c r="AB130"/>
  <c r="AA130"/>
  <c r="Z130"/>
  <c r="Y130"/>
  <c r="X130"/>
  <c r="W130"/>
  <c r="V130"/>
  <c r="U130"/>
  <c r="A130"/>
  <c r="AC129"/>
  <c r="AB129"/>
  <c r="AA129"/>
  <c r="Z129"/>
  <c r="Y129"/>
  <c r="X129"/>
  <c r="W129"/>
  <c r="V129"/>
  <c r="U129"/>
  <c r="A129"/>
  <c r="AC128"/>
  <c r="AB128"/>
  <c r="AA128"/>
  <c r="Z128"/>
  <c r="Y128"/>
  <c r="X128"/>
  <c r="W128"/>
  <c r="V128"/>
  <c r="U128"/>
  <c r="A128"/>
  <c r="AC127"/>
  <c r="AB127"/>
  <c r="AA127"/>
  <c r="Z127"/>
  <c r="Y127"/>
  <c r="X127"/>
  <c r="W127"/>
  <c r="V127"/>
  <c r="U127"/>
  <c r="A127"/>
  <c r="AC126"/>
  <c r="AB126"/>
  <c r="AA126"/>
  <c r="Z126"/>
  <c r="Y126"/>
  <c r="X126"/>
  <c r="W126"/>
  <c r="V126"/>
  <c r="U126"/>
  <c r="A126"/>
  <c r="AC125"/>
  <c r="AB125"/>
  <c r="AA125"/>
  <c r="Z125"/>
  <c r="Y125"/>
  <c r="X125"/>
  <c r="W125"/>
  <c r="V125"/>
  <c r="U125"/>
  <c r="A125"/>
  <c r="AC124"/>
  <c r="AB124"/>
  <c r="AA124"/>
  <c r="Z124"/>
  <c r="Y124"/>
  <c r="X124"/>
  <c r="W124"/>
  <c r="V124"/>
  <c r="U124"/>
  <c r="A124"/>
  <c r="AC123"/>
  <c r="AB123"/>
  <c r="AA123"/>
  <c r="Z123"/>
  <c r="Y123"/>
  <c r="X123"/>
  <c r="W123"/>
  <c r="V123"/>
  <c r="U123"/>
  <c r="A123"/>
  <c r="AC122"/>
  <c r="AB122"/>
  <c r="AA122"/>
  <c r="Z122"/>
  <c r="Y122"/>
  <c r="X122"/>
  <c r="W122"/>
  <c r="V122"/>
  <c r="U122"/>
  <c r="A122"/>
  <c r="AC121"/>
  <c r="AB121"/>
  <c r="AA121"/>
  <c r="Z121"/>
  <c r="Y121"/>
  <c r="X121"/>
  <c r="W121"/>
  <c r="V121"/>
  <c r="U121"/>
  <c r="A121"/>
  <c r="AC120"/>
  <c r="AB120"/>
  <c r="AA120"/>
  <c r="Z120"/>
  <c r="Y120"/>
  <c r="X120"/>
  <c r="W120"/>
  <c r="V120"/>
  <c r="U120"/>
  <c r="A120"/>
  <c r="AC119"/>
  <c r="AB119"/>
  <c r="AA119"/>
  <c r="Z119"/>
  <c r="Y119"/>
  <c r="X119"/>
  <c r="W119"/>
  <c r="V119"/>
  <c r="U119"/>
  <c r="A119"/>
  <c r="AC118"/>
  <c r="AB118"/>
  <c r="AA118"/>
  <c r="Z118"/>
  <c r="Y118"/>
  <c r="X118"/>
  <c r="W118"/>
  <c r="V118"/>
  <c r="U118"/>
  <c r="A118"/>
  <c r="AC117"/>
  <c r="AB117"/>
  <c r="AA117"/>
  <c r="Z117"/>
  <c r="Y117"/>
  <c r="X117"/>
  <c r="W117"/>
  <c r="V117"/>
  <c r="U117"/>
  <c r="A117"/>
  <c r="AC116"/>
  <c r="AB116"/>
  <c r="AA116"/>
  <c r="Z116"/>
  <c r="Y116"/>
  <c r="X116"/>
  <c r="W116"/>
  <c r="V116"/>
  <c r="U116"/>
  <c r="A116"/>
  <c r="AC115"/>
  <c r="AB115"/>
  <c r="AA115"/>
  <c r="Z115"/>
  <c r="Y115"/>
  <c r="X115"/>
  <c r="W115"/>
  <c r="V115"/>
  <c r="U115"/>
  <c r="A115"/>
  <c r="AC114"/>
  <c r="AB114"/>
  <c r="AA114"/>
  <c r="Z114"/>
  <c r="Y114"/>
  <c r="X114"/>
  <c r="W114"/>
  <c r="V114"/>
  <c r="U114"/>
  <c r="A114"/>
  <c r="AC113"/>
  <c r="AB113"/>
  <c r="AA113"/>
  <c r="Z113"/>
  <c r="Y113"/>
  <c r="X113"/>
  <c r="W113"/>
  <c r="V113"/>
  <c r="U113"/>
  <c r="A113"/>
  <c r="AC112"/>
  <c r="AB112"/>
  <c r="AA112"/>
  <c r="Z112"/>
  <c r="Y112"/>
  <c r="X112"/>
  <c r="W112"/>
  <c r="V112"/>
  <c r="U112"/>
  <c r="A112"/>
  <c r="AA111"/>
  <c r="Y111"/>
  <c r="W111"/>
  <c r="U111"/>
  <c r="AB111"/>
  <c r="A111"/>
  <c r="AC110"/>
  <c r="AA110"/>
  <c r="Y110"/>
  <c r="W110"/>
  <c r="U110"/>
  <c r="AB110"/>
  <c r="A110"/>
  <c r="AC109"/>
  <c r="AA109"/>
  <c r="Y109"/>
  <c r="W109"/>
  <c r="U109"/>
  <c r="AB109"/>
  <c r="A109"/>
  <c r="AC108"/>
  <c r="AA108"/>
  <c r="Y108"/>
  <c r="W108"/>
  <c r="U108"/>
  <c r="AB108"/>
  <c r="A108"/>
  <c r="AC107"/>
  <c r="AA107"/>
  <c r="Y107"/>
  <c r="W107"/>
  <c r="U107"/>
  <c r="AB107"/>
  <c r="A107"/>
  <c r="AC106"/>
  <c r="AA106"/>
  <c r="Y106"/>
  <c r="W106"/>
  <c r="U106"/>
  <c r="AB106"/>
  <c r="A106"/>
  <c r="AC105"/>
  <c r="AA105"/>
  <c r="Y105"/>
  <c r="W105"/>
  <c r="U105"/>
  <c r="AB105"/>
  <c r="A105"/>
  <c r="AC104"/>
  <c r="AA104"/>
  <c r="Y104"/>
  <c r="W104"/>
  <c r="U104"/>
  <c r="AB104"/>
  <c r="A104"/>
  <c r="AC103"/>
  <c r="AA103"/>
  <c r="Y103"/>
  <c r="W103"/>
  <c r="U103"/>
  <c r="AB103"/>
  <c r="A103"/>
  <c r="AC102"/>
  <c r="AA102"/>
  <c r="Y102"/>
  <c r="W102"/>
  <c r="U102"/>
  <c r="AB102"/>
  <c r="A102"/>
  <c r="AC101"/>
  <c r="AA101"/>
  <c r="Y101"/>
  <c r="W101"/>
  <c r="U101"/>
  <c r="AB101"/>
  <c r="A101"/>
  <c r="AC100"/>
  <c r="AA100"/>
  <c r="Y100"/>
  <c r="W100"/>
  <c r="U100"/>
  <c r="AB100"/>
  <c r="A100"/>
  <c r="AC99"/>
  <c r="AA99"/>
  <c r="Y99"/>
  <c r="W99"/>
  <c r="U99"/>
  <c r="AB99"/>
  <c r="A99"/>
  <c r="AC98"/>
  <c r="AA98"/>
  <c r="Y98"/>
  <c r="W98"/>
  <c r="AB98"/>
  <c r="A98"/>
  <c r="AC97"/>
  <c r="AA97"/>
  <c r="Y97"/>
  <c r="W97"/>
  <c r="U97"/>
  <c r="AB97"/>
  <c r="A97"/>
  <c r="AC96"/>
  <c r="AA96"/>
  <c r="Y96"/>
  <c r="W96"/>
  <c r="U96"/>
  <c r="AB96"/>
  <c r="A96"/>
  <c r="AC95"/>
  <c r="AA95"/>
  <c r="Y95"/>
  <c r="W95"/>
  <c r="U95"/>
  <c r="AB95"/>
  <c r="A95"/>
  <c r="AC94"/>
  <c r="AA94"/>
  <c r="Y94"/>
  <c r="W94"/>
  <c r="U94"/>
  <c r="AB94"/>
  <c r="A94"/>
  <c r="AC93"/>
  <c r="AA93"/>
  <c r="Y93"/>
  <c r="W93"/>
  <c r="U93"/>
  <c r="AB93"/>
  <c r="A93"/>
  <c r="AC92"/>
  <c r="AA92"/>
  <c r="Y92"/>
  <c r="W92"/>
  <c r="U92"/>
  <c r="AB92"/>
  <c r="A92"/>
  <c r="AC91"/>
  <c r="AA91"/>
  <c r="Y91"/>
  <c r="W91"/>
  <c r="U91"/>
  <c r="AB91"/>
  <c r="A91"/>
  <c r="AC90"/>
  <c r="AA90"/>
  <c r="Y90"/>
  <c r="W90"/>
  <c r="U90"/>
  <c r="AB90"/>
  <c r="A90"/>
  <c r="AC89"/>
  <c r="AA89"/>
  <c r="Y89"/>
  <c r="W89"/>
  <c r="U89"/>
  <c r="AB89"/>
  <c r="A89"/>
  <c r="AC88"/>
  <c r="AA88"/>
  <c r="Y88"/>
  <c r="W88"/>
  <c r="U88"/>
  <c r="AB88"/>
  <c r="A88"/>
  <c r="AC87"/>
  <c r="AA87"/>
  <c r="Y87"/>
  <c r="W87"/>
  <c r="U87"/>
  <c r="AB87"/>
  <c r="A87"/>
  <c r="AC86"/>
  <c r="AA86"/>
  <c r="Y86"/>
  <c r="W86"/>
  <c r="U86"/>
  <c r="AB86"/>
  <c r="A86"/>
  <c r="AC85"/>
  <c r="AA85"/>
  <c r="Y85"/>
  <c r="W85"/>
  <c r="U85"/>
  <c r="AB85"/>
  <c r="A85"/>
  <c r="AC84"/>
  <c r="AA84"/>
  <c r="Y84"/>
  <c r="W84"/>
  <c r="U84"/>
  <c r="AB84"/>
  <c r="A84"/>
  <c r="AC83"/>
  <c r="AA83"/>
  <c r="Y83"/>
  <c r="W83"/>
  <c r="U83"/>
  <c r="AB83"/>
  <c r="A83"/>
  <c r="AC82"/>
  <c r="AA82"/>
  <c r="Y82"/>
  <c r="W82"/>
  <c r="U82"/>
  <c r="AB82"/>
  <c r="A82"/>
  <c r="AC81"/>
  <c r="AA81"/>
  <c r="Y81"/>
  <c r="W81"/>
  <c r="U81"/>
  <c r="AB81"/>
  <c r="A81"/>
  <c r="AC80"/>
  <c r="AA80"/>
  <c r="Y80"/>
  <c r="W80"/>
  <c r="U80"/>
  <c r="AB80"/>
  <c r="A80"/>
  <c r="AC79"/>
  <c r="AA79"/>
  <c r="Y79"/>
  <c r="W79"/>
  <c r="U79"/>
  <c r="AB79"/>
  <c r="A79"/>
  <c r="AC78"/>
  <c r="AA78"/>
  <c r="Y78"/>
  <c r="W78"/>
  <c r="U78"/>
  <c r="AB78"/>
  <c r="A78"/>
  <c r="AC77"/>
  <c r="AA77"/>
  <c r="Y77"/>
  <c r="W77"/>
  <c r="U77"/>
  <c r="AB77"/>
  <c r="A77"/>
  <c r="AC76"/>
  <c r="AA76"/>
  <c r="Y76"/>
  <c r="W76"/>
  <c r="U76"/>
  <c r="AB76"/>
  <c r="A76"/>
  <c r="AC75"/>
  <c r="AA75"/>
  <c r="Y75"/>
  <c r="W75"/>
  <c r="U75"/>
  <c r="AB75"/>
  <c r="A75"/>
  <c r="AC74"/>
  <c r="AA74"/>
  <c r="Y74"/>
  <c r="W74"/>
  <c r="U74"/>
  <c r="AB74"/>
  <c r="A74"/>
  <c r="AC73"/>
  <c r="AA73"/>
  <c r="Y73"/>
  <c r="W73"/>
  <c r="U73"/>
  <c r="AB73"/>
  <c r="A73"/>
  <c r="AC72"/>
  <c r="AA72"/>
  <c r="Y72"/>
  <c r="W72"/>
  <c r="U72"/>
  <c r="AB72"/>
  <c r="A72"/>
  <c r="AC71"/>
  <c r="AA71"/>
  <c r="Y71"/>
  <c r="W71"/>
  <c r="U71"/>
  <c r="AB71"/>
  <c r="A71"/>
  <c r="AC70"/>
  <c r="AA70"/>
  <c r="Y70"/>
  <c r="W70"/>
  <c r="U70"/>
  <c r="AB70"/>
  <c r="A70"/>
  <c r="AC69"/>
  <c r="AA69"/>
  <c r="Y69"/>
  <c r="W69"/>
  <c r="U69"/>
  <c r="AB69"/>
  <c r="A69"/>
  <c r="AC68"/>
  <c r="AA68"/>
  <c r="Y68"/>
  <c r="W68"/>
  <c r="U68"/>
  <c r="AB68"/>
  <c r="A68"/>
  <c r="AC67"/>
  <c r="AA67"/>
  <c r="Y67"/>
  <c r="W67"/>
  <c r="U67"/>
  <c r="AB67"/>
  <c r="A67"/>
  <c r="AC66"/>
  <c r="AA66"/>
  <c r="Y66"/>
  <c r="W66"/>
  <c r="U66"/>
  <c r="AB66"/>
  <c r="A66"/>
  <c r="AC65"/>
  <c r="AA65"/>
  <c r="Y65"/>
  <c r="W65"/>
  <c r="U65"/>
  <c r="AB65"/>
  <c r="A65"/>
  <c r="AC64"/>
  <c r="AA64"/>
  <c r="Y64"/>
  <c r="W64"/>
  <c r="U64"/>
  <c r="AB64"/>
  <c r="A64"/>
  <c r="AC63"/>
  <c r="AA63"/>
  <c r="Y63"/>
  <c r="W63"/>
  <c r="U63"/>
  <c r="AB63"/>
  <c r="A63"/>
  <c r="AC62"/>
  <c r="AA62"/>
  <c r="Y62"/>
  <c r="W62"/>
  <c r="U62"/>
  <c r="AB62"/>
  <c r="A62"/>
  <c r="AC61"/>
  <c r="AA61"/>
  <c r="Y61"/>
  <c r="W61"/>
  <c r="U61"/>
  <c r="AB61"/>
  <c r="A61"/>
  <c r="AC60"/>
  <c r="AA60"/>
  <c r="Y60"/>
  <c r="W60"/>
  <c r="U60"/>
  <c r="AB60"/>
  <c r="A60"/>
  <c r="AC59"/>
  <c r="AA59"/>
  <c r="Y59"/>
  <c r="W59"/>
  <c r="U59"/>
  <c r="AB59"/>
  <c r="A59"/>
  <c r="AC58"/>
  <c r="AA58"/>
  <c r="Y58"/>
  <c r="W58"/>
  <c r="U58"/>
  <c r="AB58"/>
  <c r="A58"/>
  <c r="AC57"/>
  <c r="AA57"/>
  <c r="Y57"/>
  <c r="W57"/>
  <c r="U57"/>
  <c r="AB57"/>
  <c r="A57"/>
  <c r="AC56"/>
  <c r="AA56"/>
  <c r="Y56"/>
  <c r="W56"/>
  <c r="U56"/>
  <c r="AB56"/>
  <c r="A56"/>
  <c r="AC55"/>
  <c r="AA55"/>
  <c r="Y55"/>
  <c r="W55"/>
  <c r="U55"/>
  <c r="AB55"/>
  <c r="A55"/>
  <c r="AC54"/>
  <c r="AA54"/>
  <c r="Y54"/>
  <c r="W54"/>
  <c r="U54"/>
  <c r="AB54"/>
  <c r="A54"/>
  <c r="AC53"/>
  <c r="AA53"/>
  <c r="Y53"/>
  <c r="W53"/>
  <c r="U53"/>
  <c r="AB53"/>
  <c r="A53"/>
  <c r="AC52"/>
  <c r="AA52"/>
  <c r="Y52"/>
  <c r="W52"/>
  <c r="U52"/>
  <c r="AB52"/>
  <c r="A52"/>
  <c r="AC51"/>
  <c r="AA51"/>
  <c r="Y51"/>
  <c r="W51"/>
  <c r="U51"/>
  <c r="AB51"/>
  <c r="A51"/>
  <c r="AC50"/>
  <c r="AA50"/>
  <c r="Y50"/>
  <c r="W50"/>
  <c r="U50"/>
  <c r="AB50"/>
  <c r="A50"/>
  <c r="AC49"/>
  <c r="AA49"/>
  <c r="Y49"/>
  <c r="W49"/>
  <c r="U49"/>
  <c r="AB49"/>
  <c r="A49"/>
  <c r="AC48"/>
  <c r="AA48"/>
  <c r="Y48"/>
  <c r="W48"/>
  <c r="U48"/>
  <c r="AB48"/>
  <c r="A48"/>
  <c r="AC47"/>
  <c r="AA47"/>
  <c r="Y47"/>
  <c r="W47"/>
  <c r="U47"/>
  <c r="AB47"/>
  <c r="A47"/>
  <c r="AC46"/>
  <c r="AA46"/>
  <c r="Y46"/>
  <c r="W46"/>
  <c r="U46"/>
  <c r="AB46"/>
  <c r="A46"/>
  <c r="AC45"/>
  <c r="AA45"/>
  <c r="Y45"/>
  <c r="W45"/>
  <c r="U45"/>
  <c r="AB45"/>
  <c r="A45"/>
  <c r="AC44"/>
  <c r="AA44"/>
  <c r="Y44"/>
  <c r="W44"/>
  <c r="U44"/>
  <c r="AB44"/>
  <c r="A44"/>
  <c r="AC43"/>
  <c r="AA43"/>
  <c r="Y43"/>
  <c r="W43"/>
  <c r="U43"/>
  <c r="AB43"/>
  <c r="A43"/>
  <c r="AC42"/>
  <c r="AA42"/>
  <c r="Y42"/>
  <c r="W42"/>
  <c r="U42"/>
  <c r="AB42"/>
  <c r="A42"/>
  <c r="AC41"/>
  <c r="AA41"/>
  <c r="Y41"/>
  <c r="W41"/>
  <c r="U41"/>
  <c r="AB41"/>
  <c r="A41"/>
  <c r="AC40"/>
  <c r="AA40"/>
  <c r="Y40"/>
  <c r="W40"/>
  <c r="U40"/>
  <c r="AB40"/>
  <c r="A40"/>
  <c r="AC39"/>
  <c r="AA39"/>
  <c r="Y39"/>
  <c r="W39"/>
  <c r="U39"/>
  <c r="AB39"/>
  <c r="A39"/>
  <c r="AC38"/>
  <c r="AA38"/>
  <c r="Y38"/>
  <c r="W38"/>
  <c r="U38"/>
  <c r="AB38"/>
  <c r="A38"/>
  <c r="AC37"/>
  <c r="AA37"/>
  <c r="Y37"/>
  <c r="W37"/>
  <c r="U37"/>
  <c r="AB37"/>
  <c r="A37"/>
  <c r="AC36"/>
  <c r="AA36"/>
  <c r="Y36"/>
  <c r="W36"/>
  <c r="U36"/>
  <c r="AB36"/>
  <c r="A36"/>
  <c r="AC35"/>
  <c r="AA35"/>
  <c r="Y35"/>
  <c r="W35"/>
  <c r="U35"/>
  <c r="AB35"/>
  <c r="A35"/>
  <c r="AC34"/>
  <c r="AA34"/>
  <c r="Y34"/>
  <c r="W34"/>
  <c r="U34"/>
  <c r="AB34"/>
  <c r="A34"/>
  <c r="AC33"/>
  <c r="AA33"/>
  <c r="Y33"/>
  <c r="W33"/>
  <c r="U33"/>
  <c r="AB33"/>
  <c r="A33"/>
  <c r="V32"/>
  <c r="A32"/>
  <c r="Z31"/>
  <c r="A31"/>
  <c r="Z30"/>
  <c r="V30"/>
  <c r="AB30"/>
  <c r="A30"/>
  <c r="Z29"/>
  <c r="A29"/>
  <c r="Z28"/>
  <c r="V28"/>
  <c r="AB28"/>
  <c r="A28"/>
  <c r="Z27"/>
  <c r="A27"/>
  <c r="Z26"/>
  <c r="V26"/>
  <c r="AB26"/>
  <c r="A26"/>
  <c r="Z25"/>
  <c r="A25"/>
  <c r="Z24"/>
  <c r="V24"/>
  <c r="AB24"/>
  <c r="A24"/>
  <c r="Z23"/>
  <c r="A23"/>
  <c r="Z22"/>
  <c r="V22"/>
  <c r="AB22"/>
  <c r="A22"/>
  <c r="Z21"/>
  <c r="A21"/>
  <c r="Z20"/>
  <c r="V20"/>
  <c r="AB20"/>
  <c r="A20"/>
  <c r="Z19"/>
  <c r="A19"/>
  <c r="Z18"/>
  <c r="V18"/>
  <c r="AB18"/>
  <c r="A18"/>
  <c r="Z17"/>
  <c r="A17"/>
  <c r="Z16"/>
  <c r="V16"/>
  <c r="AB16"/>
  <c r="A16"/>
  <c r="Z15"/>
  <c r="A15"/>
  <c r="Z14"/>
  <c r="V14"/>
  <c r="AB14"/>
  <c r="A14"/>
  <c r="Z13"/>
  <c r="A13"/>
  <c r="Z12"/>
  <c r="V12"/>
  <c r="AB12"/>
  <c r="A12"/>
  <c r="Z11"/>
  <c r="A11"/>
  <c r="Z10"/>
  <c r="V10"/>
  <c r="AB10"/>
  <c r="A10"/>
  <c r="Z9"/>
  <c r="W9"/>
  <c r="U9"/>
  <c r="AB9"/>
  <c r="A9"/>
  <c r="AC8"/>
  <c r="AA8"/>
  <c r="Y8"/>
  <c r="W8"/>
  <c r="U8"/>
  <c r="AB8"/>
  <c r="A8"/>
  <c r="AC7"/>
  <c r="AA7"/>
  <c r="Y7"/>
  <c r="W7"/>
  <c r="U7"/>
  <c r="AB7"/>
  <c r="A7"/>
  <c r="AC6"/>
  <c r="AA6"/>
  <c r="Y6"/>
  <c r="W6"/>
  <c r="U6"/>
  <c r="AB6"/>
  <c r="A6"/>
  <c r="AC5"/>
  <c r="AA5"/>
  <c r="Y5"/>
  <c r="W5"/>
  <c r="U5"/>
  <c r="AB5"/>
  <c r="A5"/>
  <c r="AC4"/>
  <c r="AA4"/>
  <c r="Y4"/>
  <c r="W4"/>
  <c r="U4"/>
  <c r="AB4"/>
  <c r="A4"/>
  <c r="AC3"/>
  <c r="AA3"/>
  <c r="Y3"/>
  <c r="W3"/>
  <c r="U3"/>
  <c r="AB3"/>
  <c r="A3"/>
  <c r="AC2"/>
  <c r="AA2"/>
  <c r="Y2"/>
  <c r="W2"/>
  <c r="U2"/>
  <c r="AB2"/>
  <c r="A2"/>
  <c r="AC1"/>
  <c r="AA1"/>
  <c r="Y1"/>
  <c r="W1"/>
  <c r="U1"/>
  <c r="S1"/>
  <c r="R1"/>
  <c r="AB1" s="1"/>
  <c r="Q1"/>
  <c r="P1"/>
  <c r="Z1" s="1"/>
  <c r="O1"/>
  <c r="N1"/>
  <c r="X1" s="1"/>
  <c r="M1"/>
  <c r="L1"/>
  <c r="V1" s="1"/>
  <c r="K1"/>
  <c r="K147" i="14"/>
  <c r="L147"/>
  <c r="M147"/>
  <c r="N147"/>
  <c r="O147"/>
  <c r="P147"/>
  <c r="Q147"/>
  <c r="R147"/>
  <c r="S147"/>
  <c r="K148"/>
  <c r="L148"/>
  <c r="M148"/>
  <c r="N148"/>
  <c r="O148"/>
  <c r="P148"/>
  <c r="Q148"/>
  <c r="R148"/>
  <c r="S148"/>
  <c r="K149"/>
  <c r="L149"/>
  <c r="M149"/>
  <c r="N149"/>
  <c r="O149"/>
  <c r="P149"/>
  <c r="Q149"/>
  <c r="R149"/>
  <c r="S149"/>
  <c r="K150"/>
  <c r="L150"/>
  <c r="M150"/>
  <c r="N150"/>
  <c r="O150"/>
  <c r="P150"/>
  <c r="Q150"/>
  <c r="R150"/>
  <c r="S150"/>
  <c r="K151"/>
  <c r="L151"/>
  <c r="M151"/>
  <c r="N151"/>
  <c r="O151"/>
  <c r="P151"/>
  <c r="Q151"/>
  <c r="R151"/>
  <c r="S151"/>
  <c r="K152"/>
  <c r="L152"/>
  <c r="M152"/>
  <c r="N152"/>
  <c r="O152"/>
  <c r="P152"/>
  <c r="Q152"/>
  <c r="R152"/>
  <c r="S152"/>
  <c r="K153"/>
  <c r="L153"/>
  <c r="M153"/>
  <c r="N153"/>
  <c r="O153"/>
  <c r="P153"/>
  <c r="Q153"/>
  <c r="R153"/>
  <c r="S153"/>
  <c r="K154"/>
  <c r="L154"/>
  <c r="M154"/>
  <c r="N154"/>
  <c r="O154"/>
  <c r="P154"/>
  <c r="Q154"/>
  <c r="R154"/>
  <c r="S154"/>
  <c r="K155"/>
  <c r="L155"/>
  <c r="M155"/>
  <c r="N155"/>
  <c r="O155"/>
  <c r="P155"/>
  <c r="Q155"/>
  <c r="R155"/>
  <c r="S155"/>
  <c r="K156"/>
  <c r="L156"/>
  <c r="M156"/>
  <c r="N156"/>
  <c r="O156"/>
  <c r="P156"/>
  <c r="Q156"/>
  <c r="R156"/>
  <c r="S156"/>
  <c r="K157"/>
  <c r="L157"/>
  <c r="M157"/>
  <c r="N157"/>
  <c r="O157"/>
  <c r="P157"/>
  <c r="Q157"/>
  <c r="R157"/>
  <c r="S157"/>
  <c r="L146"/>
  <c r="M146"/>
  <c r="N146"/>
  <c r="O146"/>
  <c r="P146"/>
  <c r="Q146"/>
  <c r="R146"/>
  <c r="S146"/>
  <c r="K146"/>
  <c r="K135"/>
  <c r="L135"/>
  <c r="M135"/>
  <c r="N135"/>
  <c r="O135"/>
  <c r="P135"/>
  <c r="Q135"/>
  <c r="R135"/>
  <c r="S135"/>
  <c r="K136"/>
  <c r="L136"/>
  <c r="M136"/>
  <c r="N136"/>
  <c r="O136"/>
  <c r="P136"/>
  <c r="Q136"/>
  <c r="R136"/>
  <c r="S136"/>
  <c r="K137"/>
  <c r="L137"/>
  <c r="M137"/>
  <c r="N137"/>
  <c r="O137"/>
  <c r="P137"/>
  <c r="Q137"/>
  <c r="R137"/>
  <c r="S137"/>
  <c r="K138"/>
  <c r="L138"/>
  <c r="M138"/>
  <c r="N138"/>
  <c r="O138"/>
  <c r="P138"/>
  <c r="Q138"/>
  <c r="R138"/>
  <c r="S138"/>
  <c r="K139"/>
  <c r="L139"/>
  <c r="M139"/>
  <c r="N139"/>
  <c r="O139"/>
  <c r="P139"/>
  <c r="Q139"/>
  <c r="R139"/>
  <c r="S139"/>
  <c r="K140"/>
  <c r="L140"/>
  <c r="M140"/>
  <c r="N140"/>
  <c r="O140"/>
  <c r="P140"/>
  <c r="Q140"/>
  <c r="R140"/>
  <c r="S140"/>
  <c r="K141"/>
  <c r="L141"/>
  <c r="M141"/>
  <c r="N141"/>
  <c r="O141"/>
  <c r="P141"/>
  <c r="Q141"/>
  <c r="R141"/>
  <c r="S141"/>
  <c r="K142"/>
  <c r="L142"/>
  <c r="M142"/>
  <c r="N142"/>
  <c r="O142"/>
  <c r="P142"/>
  <c r="Q142"/>
  <c r="R142"/>
  <c r="S142"/>
  <c r="K143"/>
  <c r="L143"/>
  <c r="M143"/>
  <c r="N143"/>
  <c r="O143"/>
  <c r="P143"/>
  <c r="Q143"/>
  <c r="R143"/>
  <c r="S143"/>
  <c r="K144"/>
  <c r="L144"/>
  <c r="M144"/>
  <c r="N144"/>
  <c r="O144"/>
  <c r="P144"/>
  <c r="Q144"/>
  <c r="R144"/>
  <c r="S144"/>
  <c r="K145"/>
  <c r="L145"/>
  <c r="M145"/>
  <c r="N145"/>
  <c r="O145"/>
  <c r="P145"/>
  <c r="Q145"/>
  <c r="R145"/>
  <c r="S145"/>
  <c r="L134"/>
  <c r="M134"/>
  <c r="N134"/>
  <c r="O134"/>
  <c r="P134"/>
  <c r="Q134"/>
  <c r="R134"/>
  <c r="S134"/>
  <c r="K134"/>
  <c r="K123"/>
  <c r="L123"/>
  <c r="M123"/>
  <c r="N123"/>
  <c r="O123"/>
  <c r="P123"/>
  <c r="Q123"/>
  <c r="R123"/>
  <c r="S123"/>
  <c r="K124"/>
  <c r="L124"/>
  <c r="M124"/>
  <c r="N124"/>
  <c r="O124"/>
  <c r="P124"/>
  <c r="Q124"/>
  <c r="R124"/>
  <c r="S124"/>
  <c r="K125"/>
  <c r="L125"/>
  <c r="M125"/>
  <c r="N125"/>
  <c r="O125"/>
  <c r="P125"/>
  <c r="Q125"/>
  <c r="R125"/>
  <c r="S125"/>
  <c r="K126"/>
  <c r="L126"/>
  <c r="M126"/>
  <c r="N126"/>
  <c r="O126"/>
  <c r="P126"/>
  <c r="Q126"/>
  <c r="R126"/>
  <c r="S126"/>
  <c r="K127"/>
  <c r="L127"/>
  <c r="M127"/>
  <c r="N127"/>
  <c r="O127"/>
  <c r="P127"/>
  <c r="Q127"/>
  <c r="R127"/>
  <c r="S127"/>
  <c r="K128"/>
  <c r="L128"/>
  <c r="M128"/>
  <c r="N128"/>
  <c r="O128"/>
  <c r="P128"/>
  <c r="Q128"/>
  <c r="R128"/>
  <c r="S128"/>
  <c r="K129"/>
  <c r="L129"/>
  <c r="M129"/>
  <c r="N129"/>
  <c r="O129"/>
  <c r="P129"/>
  <c r="Q129"/>
  <c r="R129"/>
  <c r="S129"/>
  <c r="K130"/>
  <c r="L130"/>
  <c r="M130"/>
  <c r="N130"/>
  <c r="O130"/>
  <c r="P130"/>
  <c r="Q130"/>
  <c r="R130"/>
  <c r="S130"/>
  <c r="K131"/>
  <c r="L131"/>
  <c r="M131"/>
  <c r="N131"/>
  <c r="O131"/>
  <c r="P131"/>
  <c r="Q131"/>
  <c r="R131"/>
  <c r="S131"/>
  <c r="K132"/>
  <c r="L132"/>
  <c r="M132"/>
  <c r="N132"/>
  <c r="O132"/>
  <c r="P132"/>
  <c r="Q132"/>
  <c r="R132"/>
  <c r="S132"/>
  <c r="K133"/>
  <c r="L133"/>
  <c r="M133"/>
  <c r="N133"/>
  <c r="O133"/>
  <c r="P133"/>
  <c r="Q133"/>
  <c r="R133"/>
  <c r="S133"/>
  <c r="L122"/>
  <c r="M122"/>
  <c r="N122"/>
  <c r="O122"/>
  <c r="P122"/>
  <c r="Q122"/>
  <c r="R122"/>
  <c r="S122"/>
  <c r="K122"/>
  <c r="K111"/>
  <c r="U111" s="1"/>
  <c r="L111"/>
  <c r="M111"/>
  <c r="N111"/>
  <c r="O111"/>
  <c r="Y111" s="1"/>
  <c r="P111"/>
  <c r="Q111"/>
  <c r="R111"/>
  <c r="S111"/>
  <c r="K112"/>
  <c r="L112"/>
  <c r="M112"/>
  <c r="N112"/>
  <c r="O112"/>
  <c r="P112"/>
  <c r="Z112" s="1"/>
  <c r="Q112"/>
  <c r="R112"/>
  <c r="S112"/>
  <c r="K113"/>
  <c r="L113"/>
  <c r="M113"/>
  <c r="N113"/>
  <c r="O113"/>
  <c r="P113"/>
  <c r="Q113"/>
  <c r="R113"/>
  <c r="S113"/>
  <c r="K114"/>
  <c r="L114"/>
  <c r="M114"/>
  <c r="N114"/>
  <c r="O114"/>
  <c r="P114"/>
  <c r="Z114" s="1"/>
  <c r="Q114"/>
  <c r="R114"/>
  <c r="S114"/>
  <c r="K115"/>
  <c r="L115"/>
  <c r="M115"/>
  <c r="N115"/>
  <c r="O115"/>
  <c r="P115"/>
  <c r="Q115"/>
  <c r="R115"/>
  <c r="S115"/>
  <c r="K116"/>
  <c r="L116"/>
  <c r="M116"/>
  <c r="N116"/>
  <c r="O116"/>
  <c r="P116"/>
  <c r="Z116" s="1"/>
  <c r="Q116"/>
  <c r="R116"/>
  <c r="S116"/>
  <c r="K117"/>
  <c r="L117"/>
  <c r="M117"/>
  <c r="N117"/>
  <c r="O117"/>
  <c r="P117"/>
  <c r="Q117"/>
  <c r="R117"/>
  <c r="S117"/>
  <c r="K118"/>
  <c r="L118"/>
  <c r="M118"/>
  <c r="N118"/>
  <c r="O118"/>
  <c r="P118"/>
  <c r="Z118" s="1"/>
  <c r="Q118"/>
  <c r="R118"/>
  <c r="S118"/>
  <c r="K119"/>
  <c r="L119"/>
  <c r="M119"/>
  <c r="N119"/>
  <c r="O119"/>
  <c r="P119"/>
  <c r="Q119"/>
  <c r="R119"/>
  <c r="S119"/>
  <c r="K120"/>
  <c r="L120"/>
  <c r="M120"/>
  <c r="N120"/>
  <c r="O120"/>
  <c r="P120"/>
  <c r="Z120" s="1"/>
  <c r="Q120"/>
  <c r="R120"/>
  <c r="S120"/>
  <c r="K121"/>
  <c r="L121"/>
  <c r="M121"/>
  <c r="N121"/>
  <c r="O121"/>
  <c r="P121"/>
  <c r="Q121"/>
  <c r="R121"/>
  <c r="S121"/>
  <c r="Z122"/>
  <c r="L110"/>
  <c r="M110"/>
  <c r="N110"/>
  <c r="O110"/>
  <c r="P110"/>
  <c r="Q110"/>
  <c r="R110"/>
  <c r="S110"/>
  <c r="K110"/>
  <c r="K99"/>
  <c r="L99"/>
  <c r="M99"/>
  <c r="N99"/>
  <c r="O99"/>
  <c r="P99"/>
  <c r="Q99"/>
  <c r="R99"/>
  <c r="S99"/>
  <c r="K100"/>
  <c r="L100"/>
  <c r="M100"/>
  <c r="N100"/>
  <c r="O100"/>
  <c r="P100"/>
  <c r="Q100"/>
  <c r="R100"/>
  <c r="S100"/>
  <c r="K101"/>
  <c r="L101"/>
  <c r="M101"/>
  <c r="N101"/>
  <c r="O101"/>
  <c r="P101"/>
  <c r="Q101"/>
  <c r="R101"/>
  <c r="S101"/>
  <c r="K102"/>
  <c r="L102"/>
  <c r="M102"/>
  <c r="N102"/>
  <c r="O102"/>
  <c r="P102"/>
  <c r="Q102"/>
  <c r="R102"/>
  <c r="S102"/>
  <c r="K103"/>
  <c r="L103"/>
  <c r="M103"/>
  <c r="N103"/>
  <c r="O103"/>
  <c r="P103"/>
  <c r="Q103"/>
  <c r="R103"/>
  <c r="S103"/>
  <c r="K104"/>
  <c r="L104"/>
  <c r="M104"/>
  <c r="N104"/>
  <c r="O104"/>
  <c r="P104"/>
  <c r="Q104"/>
  <c r="R104"/>
  <c r="S104"/>
  <c r="K105"/>
  <c r="L105"/>
  <c r="M105"/>
  <c r="N105"/>
  <c r="O105"/>
  <c r="P105"/>
  <c r="Q105"/>
  <c r="R105"/>
  <c r="S105"/>
  <c r="K106"/>
  <c r="L106"/>
  <c r="M106"/>
  <c r="N106"/>
  <c r="O106"/>
  <c r="P106"/>
  <c r="Q106"/>
  <c r="R106"/>
  <c r="S106"/>
  <c r="K107"/>
  <c r="L107"/>
  <c r="M107"/>
  <c r="N107"/>
  <c r="O107"/>
  <c r="P107"/>
  <c r="Q107"/>
  <c r="R107"/>
  <c r="S107"/>
  <c r="K108"/>
  <c r="L108"/>
  <c r="M108"/>
  <c r="N108"/>
  <c r="O108"/>
  <c r="P108"/>
  <c r="Q108"/>
  <c r="R108"/>
  <c r="S108"/>
  <c r="K109"/>
  <c r="L109"/>
  <c r="M109"/>
  <c r="N109"/>
  <c r="O109"/>
  <c r="P109"/>
  <c r="Q109"/>
  <c r="R109"/>
  <c r="S109"/>
  <c r="L98"/>
  <c r="M98"/>
  <c r="N98"/>
  <c r="O98"/>
  <c r="P98"/>
  <c r="Q98"/>
  <c r="R98"/>
  <c r="S98"/>
  <c r="K98"/>
  <c r="K87"/>
  <c r="L87"/>
  <c r="M87"/>
  <c r="N87"/>
  <c r="O87"/>
  <c r="P87"/>
  <c r="Q87"/>
  <c r="R87"/>
  <c r="S87"/>
  <c r="K88"/>
  <c r="L88"/>
  <c r="M88"/>
  <c r="N88"/>
  <c r="O88"/>
  <c r="P88"/>
  <c r="Q88"/>
  <c r="R88"/>
  <c r="S88"/>
  <c r="K89"/>
  <c r="L89"/>
  <c r="M89"/>
  <c r="N89"/>
  <c r="O89"/>
  <c r="P89"/>
  <c r="Q89"/>
  <c r="R89"/>
  <c r="S89"/>
  <c r="K90"/>
  <c r="L90"/>
  <c r="M90"/>
  <c r="N90"/>
  <c r="O90"/>
  <c r="P90"/>
  <c r="Q90"/>
  <c r="R90"/>
  <c r="S90"/>
  <c r="K91"/>
  <c r="L91"/>
  <c r="M91"/>
  <c r="N91"/>
  <c r="O91"/>
  <c r="P91"/>
  <c r="Q91"/>
  <c r="R91"/>
  <c r="S91"/>
  <c r="K92"/>
  <c r="L92"/>
  <c r="M92"/>
  <c r="N92"/>
  <c r="O92"/>
  <c r="P92"/>
  <c r="Q92"/>
  <c r="R92"/>
  <c r="S92"/>
  <c r="K93"/>
  <c r="L93"/>
  <c r="M93"/>
  <c r="N93"/>
  <c r="O93"/>
  <c r="P93"/>
  <c r="Q93"/>
  <c r="R93"/>
  <c r="S93"/>
  <c r="K94"/>
  <c r="L94"/>
  <c r="M94"/>
  <c r="N94"/>
  <c r="O94"/>
  <c r="P94"/>
  <c r="Q94"/>
  <c r="R94"/>
  <c r="S94"/>
  <c r="K95"/>
  <c r="L95"/>
  <c r="M95"/>
  <c r="N95"/>
  <c r="O95"/>
  <c r="P95"/>
  <c r="Q95"/>
  <c r="R95"/>
  <c r="S95"/>
  <c r="K96"/>
  <c r="L96"/>
  <c r="M96"/>
  <c r="N96"/>
  <c r="O96"/>
  <c r="P96"/>
  <c r="Q96"/>
  <c r="R96"/>
  <c r="S96"/>
  <c r="K97"/>
  <c r="L97"/>
  <c r="M97"/>
  <c r="N97"/>
  <c r="O97"/>
  <c r="P97"/>
  <c r="Q97"/>
  <c r="R97"/>
  <c r="S97"/>
  <c r="L86"/>
  <c r="M86"/>
  <c r="N86"/>
  <c r="O86"/>
  <c r="P86"/>
  <c r="Q86"/>
  <c r="R86"/>
  <c r="S86"/>
  <c r="K86"/>
  <c r="K75"/>
  <c r="L75"/>
  <c r="M75"/>
  <c r="N75"/>
  <c r="O75"/>
  <c r="P75"/>
  <c r="Q75"/>
  <c r="R75"/>
  <c r="S75"/>
  <c r="K76"/>
  <c r="L76"/>
  <c r="M76"/>
  <c r="N76"/>
  <c r="O76"/>
  <c r="P76"/>
  <c r="Q76"/>
  <c r="R76"/>
  <c r="S76"/>
  <c r="K77"/>
  <c r="L77"/>
  <c r="M77"/>
  <c r="N77"/>
  <c r="O77"/>
  <c r="P77"/>
  <c r="Q77"/>
  <c r="R77"/>
  <c r="S77"/>
  <c r="K78"/>
  <c r="L78"/>
  <c r="M78"/>
  <c r="N78"/>
  <c r="O78"/>
  <c r="P78"/>
  <c r="Q78"/>
  <c r="R78"/>
  <c r="S78"/>
  <c r="K79"/>
  <c r="L79"/>
  <c r="M79"/>
  <c r="N79"/>
  <c r="O79"/>
  <c r="P79"/>
  <c r="Q79"/>
  <c r="R79"/>
  <c r="S79"/>
  <c r="K80"/>
  <c r="L80"/>
  <c r="M80"/>
  <c r="N80"/>
  <c r="O80"/>
  <c r="P80"/>
  <c r="Q80"/>
  <c r="R80"/>
  <c r="S80"/>
  <c r="K81"/>
  <c r="L81"/>
  <c r="M81"/>
  <c r="N81"/>
  <c r="O81"/>
  <c r="P81"/>
  <c r="Q81"/>
  <c r="R81"/>
  <c r="S81"/>
  <c r="K82"/>
  <c r="L82"/>
  <c r="M82"/>
  <c r="N82"/>
  <c r="O82"/>
  <c r="P82"/>
  <c r="Q82"/>
  <c r="R82"/>
  <c r="S82"/>
  <c r="K83"/>
  <c r="L83"/>
  <c r="M83"/>
  <c r="N83"/>
  <c r="O83"/>
  <c r="P83"/>
  <c r="Q83"/>
  <c r="R83"/>
  <c r="S83"/>
  <c r="K84"/>
  <c r="L84"/>
  <c r="M84"/>
  <c r="N84"/>
  <c r="O84"/>
  <c r="P84"/>
  <c r="Q84"/>
  <c r="R84"/>
  <c r="S84"/>
  <c r="K85"/>
  <c r="L85"/>
  <c r="M85"/>
  <c r="N85"/>
  <c r="O85"/>
  <c r="P85"/>
  <c r="Q85"/>
  <c r="R85"/>
  <c r="S85"/>
  <c r="L74"/>
  <c r="M74"/>
  <c r="N74"/>
  <c r="O74"/>
  <c r="P74"/>
  <c r="Q74"/>
  <c r="R74"/>
  <c r="S74"/>
  <c r="K74"/>
  <c r="K63"/>
  <c r="L63"/>
  <c r="M63"/>
  <c r="N63"/>
  <c r="O63"/>
  <c r="P63"/>
  <c r="Q63"/>
  <c r="R63"/>
  <c r="S63"/>
  <c r="K64"/>
  <c r="L64"/>
  <c r="M64"/>
  <c r="N64"/>
  <c r="O64"/>
  <c r="P64"/>
  <c r="Q64"/>
  <c r="R64"/>
  <c r="S64"/>
  <c r="K65"/>
  <c r="L65"/>
  <c r="M65"/>
  <c r="N65"/>
  <c r="O65"/>
  <c r="P65"/>
  <c r="Q65"/>
  <c r="R65"/>
  <c r="S65"/>
  <c r="K66"/>
  <c r="L66"/>
  <c r="M66"/>
  <c r="N66"/>
  <c r="O66"/>
  <c r="P66"/>
  <c r="Q66"/>
  <c r="R66"/>
  <c r="S66"/>
  <c r="K67"/>
  <c r="L67"/>
  <c r="M67"/>
  <c r="N67"/>
  <c r="O67"/>
  <c r="P67"/>
  <c r="Q67"/>
  <c r="R67"/>
  <c r="S67"/>
  <c r="K68"/>
  <c r="L68"/>
  <c r="M68"/>
  <c r="N68"/>
  <c r="O68"/>
  <c r="P68"/>
  <c r="Q68"/>
  <c r="R68"/>
  <c r="S68"/>
  <c r="K69"/>
  <c r="L69"/>
  <c r="M69"/>
  <c r="N69"/>
  <c r="O69"/>
  <c r="P69"/>
  <c r="Q69"/>
  <c r="R69"/>
  <c r="S69"/>
  <c r="K70"/>
  <c r="L70"/>
  <c r="M70"/>
  <c r="N70"/>
  <c r="O70"/>
  <c r="P70"/>
  <c r="Q70"/>
  <c r="R70"/>
  <c r="S70"/>
  <c r="K71"/>
  <c r="L71"/>
  <c r="M71"/>
  <c r="N71"/>
  <c r="O71"/>
  <c r="P71"/>
  <c r="Q71"/>
  <c r="R71"/>
  <c r="S71"/>
  <c r="K72"/>
  <c r="L72"/>
  <c r="M72"/>
  <c r="N72"/>
  <c r="O72"/>
  <c r="P72"/>
  <c r="Q72"/>
  <c r="R72"/>
  <c r="S72"/>
  <c r="K73"/>
  <c r="L73"/>
  <c r="M73"/>
  <c r="N73"/>
  <c r="O73"/>
  <c r="P73"/>
  <c r="Q73"/>
  <c r="R73"/>
  <c r="S73"/>
  <c r="L62"/>
  <c r="M62"/>
  <c r="N62"/>
  <c r="O62"/>
  <c r="P62"/>
  <c r="Q62"/>
  <c r="R62"/>
  <c r="S62"/>
  <c r="K62"/>
  <c r="K51"/>
  <c r="L51"/>
  <c r="M51"/>
  <c r="N51"/>
  <c r="O51"/>
  <c r="P51"/>
  <c r="Q51"/>
  <c r="R51"/>
  <c r="S51"/>
  <c r="K52"/>
  <c r="L52"/>
  <c r="M52"/>
  <c r="N52"/>
  <c r="O52"/>
  <c r="P52"/>
  <c r="Q52"/>
  <c r="R52"/>
  <c r="S52"/>
  <c r="K53"/>
  <c r="L53"/>
  <c r="M53"/>
  <c r="N53"/>
  <c r="O53"/>
  <c r="P53"/>
  <c r="Q53"/>
  <c r="R53"/>
  <c r="S53"/>
  <c r="K54"/>
  <c r="L54"/>
  <c r="M54"/>
  <c r="N54"/>
  <c r="O54"/>
  <c r="P54"/>
  <c r="Q54"/>
  <c r="R54"/>
  <c r="S54"/>
  <c r="K55"/>
  <c r="L55"/>
  <c r="M55"/>
  <c r="N55"/>
  <c r="O55"/>
  <c r="P55"/>
  <c r="Q55"/>
  <c r="R55"/>
  <c r="S55"/>
  <c r="K56"/>
  <c r="L56"/>
  <c r="M56"/>
  <c r="N56"/>
  <c r="O56"/>
  <c r="P56"/>
  <c r="Q56"/>
  <c r="R56"/>
  <c r="S56"/>
  <c r="K57"/>
  <c r="L57"/>
  <c r="M57"/>
  <c r="N57"/>
  <c r="O57"/>
  <c r="P57"/>
  <c r="Q57"/>
  <c r="R57"/>
  <c r="S57"/>
  <c r="K58"/>
  <c r="L58"/>
  <c r="M58"/>
  <c r="N58"/>
  <c r="O58"/>
  <c r="P58"/>
  <c r="Q58"/>
  <c r="R58"/>
  <c r="S58"/>
  <c r="K59"/>
  <c r="L59"/>
  <c r="M59"/>
  <c r="N59"/>
  <c r="O59"/>
  <c r="P59"/>
  <c r="Q59"/>
  <c r="R59"/>
  <c r="S59"/>
  <c r="K60"/>
  <c r="L60"/>
  <c r="M60"/>
  <c r="N60"/>
  <c r="O60"/>
  <c r="P60"/>
  <c r="Q60"/>
  <c r="R60"/>
  <c r="S60"/>
  <c r="K61"/>
  <c r="L61"/>
  <c r="M61"/>
  <c r="N61"/>
  <c r="O61"/>
  <c r="P61"/>
  <c r="Q61"/>
  <c r="R61"/>
  <c r="S61"/>
  <c r="L50"/>
  <c r="M50"/>
  <c r="N50"/>
  <c r="O50"/>
  <c r="P50"/>
  <c r="Q50"/>
  <c r="R50"/>
  <c r="S50"/>
  <c r="K50"/>
  <c r="K39"/>
  <c r="L39"/>
  <c r="M39"/>
  <c r="N39"/>
  <c r="O39"/>
  <c r="P39"/>
  <c r="Q39"/>
  <c r="R39"/>
  <c r="S39"/>
  <c r="K40"/>
  <c r="L40"/>
  <c r="M40"/>
  <c r="N40"/>
  <c r="O40"/>
  <c r="P40"/>
  <c r="Q40"/>
  <c r="R40"/>
  <c r="S40"/>
  <c r="K41"/>
  <c r="L41"/>
  <c r="M41"/>
  <c r="N41"/>
  <c r="O41"/>
  <c r="P41"/>
  <c r="Q41"/>
  <c r="R41"/>
  <c r="S41"/>
  <c r="K42"/>
  <c r="L42"/>
  <c r="M42"/>
  <c r="N42"/>
  <c r="O42"/>
  <c r="P42"/>
  <c r="Q42"/>
  <c r="R42"/>
  <c r="S42"/>
  <c r="K43"/>
  <c r="L43"/>
  <c r="M43"/>
  <c r="N43"/>
  <c r="O43"/>
  <c r="P43"/>
  <c r="Q43"/>
  <c r="R43"/>
  <c r="S43"/>
  <c r="K44"/>
  <c r="L44"/>
  <c r="M44"/>
  <c r="N44"/>
  <c r="O44"/>
  <c r="P44"/>
  <c r="Q44"/>
  <c r="R44"/>
  <c r="S44"/>
  <c r="K45"/>
  <c r="L45"/>
  <c r="M45"/>
  <c r="N45"/>
  <c r="O45"/>
  <c r="P45"/>
  <c r="Q45"/>
  <c r="R45"/>
  <c r="S45"/>
  <c r="K46"/>
  <c r="L46"/>
  <c r="M46"/>
  <c r="N46"/>
  <c r="O46"/>
  <c r="P46"/>
  <c r="Q46"/>
  <c r="R46"/>
  <c r="S46"/>
  <c r="K47"/>
  <c r="L47"/>
  <c r="M47"/>
  <c r="N47"/>
  <c r="O47"/>
  <c r="P47"/>
  <c r="Q47"/>
  <c r="R47"/>
  <c r="S47"/>
  <c r="K48"/>
  <c r="L48"/>
  <c r="M48"/>
  <c r="N48"/>
  <c r="O48"/>
  <c r="P48"/>
  <c r="Q48"/>
  <c r="R48"/>
  <c r="S48"/>
  <c r="K49"/>
  <c r="L49"/>
  <c r="M49"/>
  <c r="N49"/>
  <c r="O49"/>
  <c r="P49"/>
  <c r="Q49"/>
  <c r="R49"/>
  <c r="S49"/>
  <c r="L38"/>
  <c r="M38"/>
  <c r="N38"/>
  <c r="O38"/>
  <c r="P38"/>
  <c r="Q38"/>
  <c r="R38"/>
  <c r="S38"/>
  <c r="K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26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4"/>
  <c r="M14"/>
  <c r="N14"/>
  <c r="O14"/>
  <c r="P14"/>
  <c r="Q14"/>
  <c r="R14"/>
  <c r="S14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AC161"/>
  <c r="AA161"/>
  <c r="Y161"/>
  <c r="W161"/>
  <c r="U161"/>
  <c r="AB161"/>
  <c r="A161"/>
  <c r="AC160"/>
  <c r="AA160"/>
  <c r="Y160"/>
  <c r="W160"/>
  <c r="U160"/>
  <c r="AB160"/>
  <c r="A160"/>
  <c r="AC159"/>
  <c r="AA159"/>
  <c r="Y159"/>
  <c r="W159"/>
  <c r="U159"/>
  <c r="AB159"/>
  <c r="A159"/>
  <c r="AC158"/>
  <c r="AA158"/>
  <c r="Y158"/>
  <c r="W158"/>
  <c r="U158"/>
  <c r="AB158"/>
  <c r="A158"/>
  <c r="AC157"/>
  <c r="AA157"/>
  <c r="Y157"/>
  <c r="W157"/>
  <c r="U157"/>
  <c r="AB157"/>
  <c r="A157"/>
  <c r="AC156"/>
  <c r="AA156"/>
  <c r="Y156"/>
  <c r="W156"/>
  <c r="U156"/>
  <c r="AB156"/>
  <c r="A156"/>
  <c r="AC155"/>
  <c r="AA155"/>
  <c r="Y155"/>
  <c r="W155"/>
  <c r="U155"/>
  <c r="AB155"/>
  <c r="A155"/>
  <c r="AC154"/>
  <c r="AA154"/>
  <c r="Y154"/>
  <c r="W154"/>
  <c r="U154"/>
  <c r="AB154"/>
  <c r="A154"/>
  <c r="AC153"/>
  <c r="AA153"/>
  <c r="Y153"/>
  <c r="W153"/>
  <c r="U153"/>
  <c r="AB153"/>
  <c r="A153"/>
  <c r="AC152"/>
  <c r="AA152"/>
  <c r="Y152"/>
  <c r="W152"/>
  <c r="U152"/>
  <c r="AB152"/>
  <c r="A152"/>
  <c r="AC151"/>
  <c r="AA151"/>
  <c r="Y151"/>
  <c r="W151"/>
  <c r="U151"/>
  <c r="AB151"/>
  <c r="A151"/>
  <c r="AC150"/>
  <c r="AA150"/>
  <c r="Y150"/>
  <c r="W150"/>
  <c r="U150"/>
  <c r="AB150"/>
  <c r="A150"/>
  <c r="AC149"/>
  <c r="AA149"/>
  <c r="Y149"/>
  <c r="W149"/>
  <c r="U149"/>
  <c r="AB149"/>
  <c r="A149"/>
  <c r="AC148"/>
  <c r="AA148"/>
  <c r="Y148"/>
  <c r="W148"/>
  <c r="U148"/>
  <c r="AB148"/>
  <c r="A148"/>
  <c r="AC147"/>
  <c r="AA147"/>
  <c r="Y147"/>
  <c r="W147"/>
  <c r="U147"/>
  <c r="AB147"/>
  <c r="A147"/>
  <c r="AC146"/>
  <c r="AA146"/>
  <c r="Y146"/>
  <c r="W146"/>
  <c r="U146"/>
  <c r="AB146"/>
  <c r="A146"/>
  <c r="AC145"/>
  <c r="AA145"/>
  <c r="Y145"/>
  <c r="W145"/>
  <c r="U145"/>
  <c r="AB145"/>
  <c r="A145"/>
  <c r="Z144"/>
  <c r="V144"/>
  <c r="AB144"/>
  <c r="A144"/>
  <c r="Z143"/>
  <c r="A143"/>
  <c r="Z142"/>
  <c r="V142"/>
  <c r="AB142"/>
  <c r="A142"/>
  <c r="Z141"/>
  <c r="A141"/>
  <c r="Z140"/>
  <c r="V140"/>
  <c r="AB140"/>
  <c r="A140"/>
  <c r="Z139"/>
  <c r="A139"/>
  <c r="Z138"/>
  <c r="V138"/>
  <c r="AB138"/>
  <c r="A138"/>
  <c r="Z137"/>
  <c r="A137"/>
  <c r="Z136"/>
  <c r="V136"/>
  <c r="AB136"/>
  <c r="A136"/>
  <c r="Z135"/>
  <c r="A135"/>
  <c r="Z134"/>
  <c r="V134"/>
  <c r="AB134"/>
  <c r="A134"/>
  <c r="Z133"/>
  <c r="A133"/>
  <c r="Z132"/>
  <c r="V132"/>
  <c r="AB132"/>
  <c r="A132"/>
  <c r="Z131"/>
  <c r="A131"/>
  <c r="Z130"/>
  <c r="V130"/>
  <c r="AB130"/>
  <c r="A130"/>
  <c r="Z129"/>
  <c r="A129"/>
  <c r="Z128"/>
  <c r="V128"/>
  <c r="AB128"/>
  <c r="A128"/>
  <c r="Z127"/>
  <c r="A127"/>
  <c r="Z126"/>
  <c r="V126"/>
  <c r="AB126"/>
  <c r="A126"/>
  <c r="Z125"/>
  <c r="A125"/>
  <c r="Z124"/>
  <c r="V124"/>
  <c r="AB124"/>
  <c r="A124"/>
  <c r="Z123"/>
  <c r="A123"/>
  <c r="V122"/>
  <c r="AB122"/>
  <c r="A122"/>
  <c r="Z121"/>
  <c r="A121"/>
  <c r="V120"/>
  <c r="AB120"/>
  <c r="A120"/>
  <c r="Z119"/>
  <c r="A119"/>
  <c r="V118"/>
  <c r="AB118"/>
  <c r="A118"/>
  <c r="Z117"/>
  <c r="A117"/>
  <c r="V116"/>
  <c r="AB116"/>
  <c r="A116"/>
  <c r="Z115"/>
  <c r="A115"/>
  <c r="V114"/>
  <c r="AB114"/>
  <c r="A114"/>
  <c r="Z113"/>
  <c r="A113"/>
  <c r="V112"/>
  <c r="AB112"/>
  <c r="A112"/>
  <c r="AA111"/>
  <c r="W111"/>
  <c r="AB111"/>
  <c r="A111"/>
  <c r="AC110"/>
  <c r="AA110"/>
  <c r="Y110"/>
  <c r="W110"/>
  <c r="U110"/>
  <c r="AB110"/>
  <c r="A110"/>
  <c r="AC109"/>
  <c r="AA109"/>
  <c r="Y109"/>
  <c r="W109"/>
  <c r="U109"/>
  <c r="AB109"/>
  <c r="A109"/>
  <c r="AC108"/>
  <c r="AA108"/>
  <c r="Y108"/>
  <c r="W108"/>
  <c r="U108"/>
  <c r="AB108"/>
  <c r="A108"/>
  <c r="AC107"/>
  <c r="AA107"/>
  <c r="Y107"/>
  <c r="W107"/>
  <c r="U107"/>
  <c r="AB107"/>
  <c r="A107"/>
  <c r="AC106"/>
  <c r="AA106"/>
  <c r="Y106"/>
  <c r="W106"/>
  <c r="U106"/>
  <c r="AB106"/>
  <c r="A106"/>
  <c r="AC105"/>
  <c r="AA105"/>
  <c r="Y105"/>
  <c r="W105"/>
  <c r="U105"/>
  <c r="AB105"/>
  <c r="A105"/>
  <c r="AC104"/>
  <c r="AA104"/>
  <c r="Y104"/>
  <c r="W104"/>
  <c r="U104"/>
  <c r="AB104"/>
  <c r="A104"/>
  <c r="AC103"/>
  <c r="AA103"/>
  <c r="Y103"/>
  <c r="W103"/>
  <c r="U103"/>
  <c r="AB103"/>
  <c r="A103"/>
  <c r="AC102"/>
  <c r="AA102"/>
  <c r="Y102"/>
  <c r="W102"/>
  <c r="U102"/>
  <c r="AB102"/>
  <c r="A102"/>
  <c r="AC101"/>
  <c r="AA101"/>
  <c r="Y101"/>
  <c r="W101"/>
  <c r="U101"/>
  <c r="AB101"/>
  <c r="A101"/>
  <c r="AC100"/>
  <c r="AA100"/>
  <c r="Y100"/>
  <c r="W100"/>
  <c r="U100"/>
  <c r="AB100"/>
  <c r="A100"/>
  <c r="AC99"/>
  <c r="AA99"/>
  <c r="Y99"/>
  <c r="W99"/>
  <c r="U99"/>
  <c r="AB99"/>
  <c r="A99"/>
  <c r="AC98"/>
  <c r="AA98"/>
  <c r="Y98"/>
  <c r="W98"/>
  <c r="U98"/>
  <c r="AB98"/>
  <c r="A98"/>
  <c r="AC97"/>
  <c r="AA97"/>
  <c r="Y97"/>
  <c r="W97"/>
  <c r="U97"/>
  <c r="AB97"/>
  <c r="A97"/>
  <c r="AC96"/>
  <c r="AA96"/>
  <c r="Y96"/>
  <c r="W96"/>
  <c r="U96"/>
  <c r="AB96"/>
  <c r="A96"/>
  <c r="AC95"/>
  <c r="AA95"/>
  <c r="Y95"/>
  <c r="W95"/>
  <c r="U95"/>
  <c r="AB95"/>
  <c r="A95"/>
  <c r="AC94"/>
  <c r="AA94"/>
  <c r="Y94"/>
  <c r="W94"/>
  <c r="U94"/>
  <c r="AB94"/>
  <c r="A94"/>
  <c r="AC93"/>
  <c r="AA93"/>
  <c r="Y93"/>
  <c r="W93"/>
  <c r="U93"/>
  <c r="AB93"/>
  <c r="A93"/>
  <c r="AC92"/>
  <c r="AA92"/>
  <c r="Y92"/>
  <c r="W92"/>
  <c r="U92"/>
  <c r="AB92"/>
  <c r="A92"/>
  <c r="AC91"/>
  <c r="AA91"/>
  <c r="Y91"/>
  <c r="W91"/>
  <c r="U91"/>
  <c r="AB91"/>
  <c r="A91"/>
  <c r="V90"/>
  <c r="A90"/>
  <c r="Z89"/>
  <c r="A89"/>
  <c r="Z88"/>
  <c r="V88"/>
  <c r="AB88"/>
  <c r="A88"/>
  <c r="Z87"/>
  <c r="A87"/>
  <c r="Z86"/>
  <c r="V86"/>
  <c r="AB86"/>
  <c r="A86"/>
  <c r="Z85"/>
  <c r="A85"/>
  <c r="Z84"/>
  <c r="V84"/>
  <c r="AB84"/>
  <c r="A84"/>
  <c r="Z83"/>
  <c r="A83"/>
  <c r="Z82"/>
  <c r="V82"/>
  <c r="AB82"/>
  <c r="A82"/>
  <c r="Z81"/>
  <c r="A81"/>
  <c r="Z80"/>
  <c r="V80"/>
  <c r="AB80"/>
  <c r="A80"/>
  <c r="Z79"/>
  <c r="A79"/>
  <c r="Z78"/>
  <c r="V78"/>
  <c r="AB78"/>
  <c r="A78"/>
  <c r="Z77"/>
  <c r="A77"/>
  <c r="Z76"/>
  <c r="V76"/>
  <c r="AB76"/>
  <c r="A76"/>
  <c r="Z75"/>
  <c r="A75"/>
  <c r="Z74"/>
  <c r="V74"/>
  <c r="AB74"/>
  <c r="A74"/>
  <c r="Z73"/>
  <c r="A73"/>
  <c r="Z72"/>
  <c r="V72"/>
  <c r="AB72"/>
  <c r="A72"/>
  <c r="Z71"/>
  <c r="A71"/>
  <c r="Z70"/>
  <c r="V70"/>
  <c r="AB70"/>
  <c r="A70"/>
  <c r="Z69"/>
  <c r="A69"/>
  <c r="Z68"/>
  <c r="V68"/>
  <c r="AB68"/>
  <c r="A68"/>
  <c r="Z67"/>
  <c r="A67"/>
  <c r="Z66"/>
  <c r="V66"/>
  <c r="AB66"/>
  <c r="A66"/>
  <c r="Z65"/>
  <c r="A65"/>
  <c r="Z64"/>
  <c r="V64"/>
  <c r="AB64"/>
  <c r="A64"/>
  <c r="Z63"/>
  <c r="A63"/>
  <c r="Z62"/>
  <c r="V62"/>
  <c r="AB62"/>
  <c r="A62"/>
  <c r="Z61"/>
  <c r="A61"/>
  <c r="Z60"/>
  <c r="V60"/>
  <c r="AB60"/>
  <c r="A60"/>
  <c r="Z59"/>
  <c r="A59"/>
  <c r="Z58"/>
  <c r="V58"/>
  <c r="AB58"/>
  <c r="A58"/>
  <c r="Z57"/>
  <c r="A57"/>
  <c r="Z56"/>
  <c r="V56"/>
  <c r="AB56"/>
  <c r="A56"/>
  <c r="Z55"/>
  <c r="A55"/>
  <c r="Z54"/>
  <c r="V54"/>
  <c r="AB54"/>
  <c r="A54"/>
  <c r="Z53"/>
  <c r="A53"/>
  <c r="Z52"/>
  <c r="V52"/>
  <c r="AB52"/>
  <c r="A52"/>
  <c r="Z51"/>
  <c r="A51"/>
  <c r="AC50"/>
  <c r="AA50"/>
  <c r="Y50"/>
  <c r="W50"/>
  <c r="U50"/>
  <c r="AB50"/>
  <c r="A50"/>
  <c r="AC49"/>
  <c r="AA49"/>
  <c r="Y49"/>
  <c r="W49"/>
  <c r="U49"/>
  <c r="AB49"/>
  <c r="A49"/>
  <c r="AC48"/>
  <c r="AA48"/>
  <c r="Y48"/>
  <c r="W48"/>
  <c r="U48"/>
  <c r="AB48"/>
  <c r="A48"/>
  <c r="AC47"/>
  <c r="AA47"/>
  <c r="Y47"/>
  <c r="W47"/>
  <c r="U47"/>
  <c r="AB47"/>
  <c r="A47"/>
  <c r="AC46"/>
  <c r="AA46"/>
  <c r="Y46"/>
  <c r="W46"/>
  <c r="U46"/>
  <c r="AB46"/>
  <c r="A46"/>
  <c r="AC45"/>
  <c r="AA45"/>
  <c r="Y45"/>
  <c r="W45"/>
  <c r="U45"/>
  <c r="AB45"/>
  <c r="A45"/>
  <c r="AC44"/>
  <c r="AA44"/>
  <c r="Y44"/>
  <c r="W44"/>
  <c r="U44"/>
  <c r="AB44"/>
  <c r="A44"/>
  <c r="AC43"/>
  <c r="AA43"/>
  <c r="Y43"/>
  <c r="W43"/>
  <c r="U43"/>
  <c r="AB43"/>
  <c r="A43"/>
  <c r="AC42"/>
  <c r="AA42"/>
  <c r="Y42"/>
  <c r="W42"/>
  <c r="U42"/>
  <c r="AB42"/>
  <c r="A42"/>
  <c r="AC41"/>
  <c r="AA41"/>
  <c r="Y41"/>
  <c r="W41"/>
  <c r="U41"/>
  <c r="AB41"/>
  <c r="A41"/>
  <c r="AC40"/>
  <c r="AA40"/>
  <c r="Y40"/>
  <c r="W40"/>
  <c r="U40"/>
  <c r="AB40"/>
  <c r="A40"/>
  <c r="AC39"/>
  <c r="AA39"/>
  <c r="Y39"/>
  <c r="W39"/>
  <c r="U39"/>
  <c r="AB39"/>
  <c r="A39"/>
  <c r="AC38"/>
  <c r="AA38"/>
  <c r="Y38"/>
  <c r="W38"/>
  <c r="U38"/>
  <c r="AB38"/>
  <c r="A38"/>
  <c r="AC37"/>
  <c r="AA37"/>
  <c r="Y37"/>
  <c r="W37"/>
  <c r="U37"/>
  <c r="AB37"/>
  <c r="A37"/>
  <c r="AC36"/>
  <c r="AA36"/>
  <c r="Y36"/>
  <c r="W36"/>
  <c r="U36"/>
  <c r="AB36"/>
  <c r="A36"/>
  <c r="AC35"/>
  <c r="AA35"/>
  <c r="Y35"/>
  <c r="W35"/>
  <c r="U35"/>
  <c r="AB35"/>
  <c r="A35"/>
  <c r="AC34"/>
  <c r="AA34"/>
  <c r="Y34"/>
  <c r="W34"/>
  <c r="U34"/>
  <c r="AB34"/>
  <c r="A34"/>
  <c r="AC33"/>
  <c r="AA33"/>
  <c r="Y33"/>
  <c r="W33"/>
  <c r="U33"/>
  <c r="AB33"/>
  <c r="A33"/>
  <c r="AC32"/>
  <c r="AA32"/>
  <c r="Y32"/>
  <c r="W32"/>
  <c r="U32"/>
  <c r="AB32"/>
  <c r="A32"/>
  <c r="AC31"/>
  <c r="AA31"/>
  <c r="Y31"/>
  <c r="W31"/>
  <c r="U31"/>
  <c r="AB31"/>
  <c r="A31"/>
  <c r="AC30"/>
  <c r="AA30"/>
  <c r="Y30"/>
  <c r="W30"/>
  <c r="U30"/>
  <c r="AB30"/>
  <c r="A30"/>
  <c r="AC29"/>
  <c r="AA29"/>
  <c r="Y29"/>
  <c r="W29"/>
  <c r="U29"/>
  <c r="AB29"/>
  <c r="A29"/>
  <c r="AC28"/>
  <c r="AA28"/>
  <c r="Y28"/>
  <c r="W28"/>
  <c r="U28"/>
  <c r="AB28"/>
  <c r="A28"/>
  <c r="AC27"/>
  <c r="AA27"/>
  <c r="Y27"/>
  <c r="W27"/>
  <c r="U27"/>
  <c r="AB27"/>
  <c r="A27"/>
  <c r="AC26"/>
  <c r="AA26"/>
  <c r="Y26"/>
  <c r="W26"/>
  <c r="U26"/>
  <c r="AB26"/>
  <c r="A26"/>
  <c r="AC25"/>
  <c r="AA25"/>
  <c r="Y25"/>
  <c r="W25"/>
  <c r="U25"/>
  <c r="AB25"/>
  <c r="A25"/>
  <c r="AC24"/>
  <c r="AA24"/>
  <c r="Y24"/>
  <c r="W24"/>
  <c r="U24"/>
  <c r="AB24"/>
  <c r="A24"/>
  <c r="AC23"/>
  <c r="AA23"/>
  <c r="Y23"/>
  <c r="W23"/>
  <c r="U23"/>
  <c r="AB23"/>
  <c r="A23"/>
  <c r="AC22"/>
  <c r="AA22"/>
  <c r="Y22"/>
  <c r="W22"/>
  <c r="U22"/>
  <c r="AB22"/>
  <c r="A22"/>
  <c r="AC21"/>
  <c r="AA21"/>
  <c r="Y21"/>
  <c r="W21"/>
  <c r="U21"/>
  <c r="AB21"/>
  <c r="A21"/>
  <c r="AC20"/>
  <c r="AA20"/>
  <c r="Y20"/>
  <c r="W20"/>
  <c r="U20"/>
  <c r="AB20"/>
  <c r="A20"/>
  <c r="AC19"/>
  <c r="AA19"/>
  <c r="Y19"/>
  <c r="W19"/>
  <c r="U19"/>
  <c r="AB19"/>
  <c r="A19"/>
  <c r="AC18"/>
  <c r="AA18"/>
  <c r="Y18"/>
  <c r="W18"/>
  <c r="U18"/>
  <c r="AB18"/>
  <c r="A18"/>
  <c r="AC17"/>
  <c r="AA17"/>
  <c r="Y17"/>
  <c r="W17"/>
  <c r="U17"/>
  <c r="AB17"/>
  <c r="A17"/>
  <c r="AC16"/>
  <c r="AA16"/>
  <c r="Y16"/>
  <c r="W16"/>
  <c r="U16"/>
  <c r="AB16"/>
  <c r="A16"/>
  <c r="AC15"/>
  <c r="AA15"/>
  <c r="Y15"/>
  <c r="W15"/>
  <c r="U15"/>
  <c r="AB15"/>
  <c r="A15"/>
  <c r="AC14"/>
  <c r="AA14"/>
  <c r="Y14"/>
  <c r="W14"/>
  <c r="U14"/>
  <c r="AB14"/>
  <c r="A14"/>
  <c r="AC13"/>
  <c r="AA13"/>
  <c r="Y13"/>
  <c r="W13"/>
  <c r="U13"/>
  <c r="AB13"/>
  <c r="A13"/>
  <c r="AC12"/>
  <c r="AA12"/>
  <c r="Y12"/>
  <c r="W12"/>
  <c r="U12"/>
  <c r="AB12"/>
  <c r="A12"/>
  <c r="AC11"/>
  <c r="AA11"/>
  <c r="Y11"/>
  <c r="W11"/>
  <c r="U11"/>
  <c r="AB11"/>
  <c r="A11"/>
  <c r="AC10"/>
  <c r="AA10"/>
  <c r="Y10"/>
  <c r="W10"/>
  <c r="U10"/>
  <c r="AB10"/>
  <c r="A10"/>
  <c r="AC9"/>
  <c r="AA9"/>
  <c r="Y9"/>
  <c r="W9"/>
  <c r="U9"/>
  <c r="AB9"/>
  <c r="A9"/>
  <c r="AC8"/>
  <c r="AA8"/>
  <c r="Y8"/>
  <c r="W8"/>
  <c r="U8"/>
  <c r="AB8"/>
  <c r="A8"/>
  <c r="AC7"/>
  <c r="AA7"/>
  <c r="Y7"/>
  <c r="W7"/>
  <c r="U7"/>
  <c r="AB7"/>
  <c r="A7"/>
  <c r="AC6"/>
  <c r="AA6"/>
  <c r="Y6"/>
  <c r="W6"/>
  <c r="U6"/>
  <c r="AB6"/>
  <c r="A6"/>
  <c r="AC5"/>
  <c r="AA5"/>
  <c r="Y5"/>
  <c r="W5"/>
  <c r="U5"/>
  <c r="AB5"/>
  <c r="A5"/>
  <c r="AC4"/>
  <c r="AA4"/>
  <c r="Y4"/>
  <c r="W4"/>
  <c r="U4"/>
  <c r="AB4"/>
  <c r="A4"/>
  <c r="AC3"/>
  <c r="AA3"/>
  <c r="Y3"/>
  <c r="W3"/>
  <c r="U3"/>
  <c r="AB3"/>
  <c r="A3"/>
  <c r="AC2"/>
  <c r="AA2"/>
  <c r="Y2"/>
  <c r="W2"/>
  <c r="U2"/>
  <c r="AB2"/>
  <c r="A2"/>
  <c r="AC1"/>
  <c r="AA1"/>
  <c r="Y1"/>
  <c r="W1"/>
  <c r="U1"/>
  <c r="S1"/>
  <c r="R1"/>
  <c r="AB1" s="1"/>
  <c r="Q1"/>
  <c r="P1"/>
  <c r="Z1" s="1"/>
  <c r="O1"/>
  <c r="N1"/>
  <c r="X1" s="1"/>
  <c r="M1"/>
  <c r="L1"/>
  <c r="V1" s="1"/>
  <c r="K1"/>
  <c r="K147" i="13"/>
  <c r="L147"/>
  <c r="M147"/>
  <c r="N147"/>
  <c r="O147"/>
  <c r="P147"/>
  <c r="Q147"/>
  <c r="R147"/>
  <c r="S147"/>
  <c r="K148"/>
  <c r="L148"/>
  <c r="M148"/>
  <c r="N148"/>
  <c r="O148"/>
  <c r="P148"/>
  <c r="Q148"/>
  <c r="R148"/>
  <c r="S148"/>
  <c r="K149"/>
  <c r="L149"/>
  <c r="M149"/>
  <c r="N149"/>
  <c r="O149"/>
  <c r="P149"/>
  <c r="Q149"/>
  <c r="R149"/>
  <c r="S149"/>
  <c r="K150"/>
  <c r="L150"/>
  <c r="M150"/>
  <c r="N150"/>
  <c r="O150"/>
  <c r="P150"/>
  <c r="Q150"/>
  <c r="R150"/>
  <c r="S150"/>
  <c r="K151"/>
  <c r="L151"/>
  <c r="M151"/>
  <c r="N151"/>
  <c r="O151"/>
  <c r="P151"/>
  <c r="Q151"/>
  <c r="R151"/>
  <c r="S151"/>
  <c r="K152"/>
  <c r="L152"/>
  <c r="M152"/>
  <c r="N152"/>
  <c r="O152"/>
  <c r="P152"/>
  <c r="Q152"/>
  <c r="R152"/>
  <c r="S152"/>
  <c r="K153"/>
  <c r="L153"/>
  <c r="M153"/>
  <c r="N153"/>
  <c r="O153"/>
  <c r="P153"/>
  <c r="Q153"/>
  <c r="R153"/>
  <c r="S153"/>
  <c r="K154"/>
  <c r="L154"/>
  <c r="M154"/>
  <c r="N154"/>
  <c r="O154"/>
  <c r="P154"/>
  <c r="Q154"/>
  <c r="R154"/>
  <c r="S154"/>
  <c r="K155"/>
  <c r="L155"/>
  <c r="M155"/>
  <c r="N155"/>
  <c r="O155"/>
  <c r="P155"/>
  <c r="Q155"/>
  <c r="R155"/>
  <c r="S155"/>
  <c r="K156"/>
  <c r="L156"/>
  <c r="M156"/>
  <c r="N156"/>
  <c r="O156"/>
  <c r="P156"/>
  <c r="Q156"/>
  <c r="R156"/>
  <c r="S156"/>
  <c r="K157"/>
  <c r="L157"/>
  <c r="M157"/>
  <c r="N157"/>
  <c r="O157"/>
  <c r="P157"/>
  <c r="Q157"/>
  <c r="R157"/>
  <c r="S157"/>
  <c r="L146"/>
  <c r="M146"/>
  <c r="N146"/>
  <c r="O146"/>
  <c r="P146"/>
  <c r="Q146"/>
  <c r="R146"/>
  <c r="S146"/>
  <c r="K146"/>
  <c r="K135"/>
  <c r="L135"/>
  <c r="M135"/>
  <c r="N135"/>
  <c r="O135"/>
  <c r="P135"/>
  <c r="Q135"/>
  <c r="R135"/>
  <c r="S135"/>
  <c r="K136"/>
  <c r="L136"/>
  <c r="M136"/>
  <c r="N136"/>
  <c r="O136"/>
  <c r="P136"/>
  <c r="Q136"/>
  <c r="R136"/>
  <c r="S136"/>
  <c r="K137"/>
  <c r="L137"/>
  <c r="M137"/>
  <c r="N137"/>
  <c r="O137"/>
  <c r="P137"/>
  <c r="Q137"/>
  <c r="R137"/>
  <c r="S137"/>
  <c r="K138"/>
  <c r="L138"/>
  <c r="M138"/>
  <c r="N138"/>
  <c r="O138"/>
  <c r="P138"/>
  <c r="Q138"/>
  <c r="R138"/>
  <c r="S138"/>
  <c r="K139"/>
  <c r="L139"/>
  <c r="M139"/>
  <c r="N139"/>
  <c r="O139"/>
  <c r="P139"/>
  <c r="Q139"/>
  <c r="R139"/>
  <c r="S139"/>
  <c r="K140"/>
  <c r="L140"/>
  <c r="M140"/>
  <c r="N140"/>
  <c r="O140"/>
  <c r="P140"/>
  <c r="Q140"/>
  <c r="R140"/>
  <c r="S140"/>
  <c r="K141"/>
  <c r="L141"/>
  <c r="M141"/>
  <c r="N141"/>
  <c r="O141"/>
  <c r="P141"/>
  <c r="Q141"/>
  <c r="R141"/>
  <c r="S141"/>
  <c r="K142"/>
  <c r="L142"/>
  <c r="M142"/>
  <c r="N142"/>
  <c r="O142"/>
  <c r="P142"/>
  <c r="Q142"/>
  <c r="R142"/>
  <c r="S142"/>
  <c r="K143"/>
  <c r="L143"/>
  <c r="M143"/>
  <c r="N143"/>
  <c r="O143"/>
  <c r="P143"/>
  <c r="Q143"/>
  <c r="R143"/>
  <c r="S143"/>
  <c r="K144"/>
  <c r="L144"/>
  <c r="M144"/>
  <c r="N144"/>
  <c r="O144"/>
  <c r="P144"/>
  <c r="Q144"/>
  <c r="R144"/>
  <c r="S144"/>
  <c r="K145"/>
  <c r="L145"/>
  <c r="M145"/>
  <c r="N145"/>
  <c r="O145"/>
  <c r="P145"/>
  <c r="Q145"/>
  <c r="R145"/>
  <c r="S145"/>
  <c r="L134"/>
  <c r="M134"/>
  <c r="N134"/>
  <c r="O134"/>
  <c r="P134"/>
  <c r="Q134"/>
  <c r="R134"/>
  <c r="S134"/>
  <c r="K134"/>
  <c r="K123"/>
  <c r="L123"/>
  <c r="M123"/>
  <c r="N123"/>
  <c r="O123"/>
  <c r="P123"/>
  <c r="Q123"/>
  <c r="R123"/>
  <c r="S123"/>
  <c r="K124"/>
  <c r="L124"/>
  <c r="M124"/>
  <c r="N124"/>
  <c r="O124"/>
  <c r="P124"/>
  <c r="Q124"/>
  <c r="R124"/>
  <c r="S124"/>
  <c r="K125"/>
  <c r="L125"/>
  <c r="M125"/>
  <c r="N125"/>
  <c r="O125"/>
  <c r="P125"/>
  <c r="Q125"/>
  <c r="R125"/>
  <c r="S125"/>
  <c r="K126"/>
  <c r="L126"/>
  <c r="M126"/>
  <c r="N126"/>
  <c r="O126"/>
  <c r="P126"/>
  <c r="Q126"/>
  <c r="R126"/>
  <c r="S126"/>
  <c r="K127"/>
  <c r="L127"/>
  <c r="M127"/>
  <c r="N127"/>
  <c r="O127"/>
  <c r="P127"/>
  <c r="Q127"/>
  <c r="R127"/>
  <c r="S127"/>
  <c r="K128"/>
  <c r="L128"/>
  <c r="M128"/>
  <c r="N128"/>
  <c r="O128"/>
  <c r="P128"/>
  <c r="Q128"/>
  <c r="R128"/>
  <c r="S128"/>
  <c r="K129"/>
  <c r="L129"/>
  <c r="M129"/>
  <c r="N129"/>
  <c r="O129"/>
  <c r="P129"/>
  <c r="Q129"/>
  <c r="R129"/>
  <c r="S129"/>
  <c r="K130"/>
  <c r="L130"/>
  <c r="M130"/>
  <c r="N130"/>
  <c r="O130"/>
  <c r="P130"/>
  <c r="Q130"/>
  <c r="R130"/>
  <c r="S130"/>
  <c r="K131"/>
  <c r="L131"/>
  <c r="M131"/>
  <c r="N131"/>
  <c r="O131"/>
  <c r="P131"/>
  <c r="Q131"/>
  <c r="R131"/>
  <c r="S131"/>
  <c r="K132"/>
  <c r="L132"/>
  <c r="M132"/>
  <c r="N132"/>
  <c r="O132"/>
  <c r="P132"/>
  <c r="Q132"/>
  <c r="R132"/>
  <c r="S132"/>
  <c r="K133"/>
  <c r="L133"/>
  <c r="M133"/>
  <c r="N133"/>
  <c r="O133"/>
  <c r="P133"/>
  <c r="Q133"/>
  <c r="R133"/>
  <c r="S133"/>
  <c r="L122"/>
  <c r="M122"/>
  <c r="N122"/>
  <c r="O122"/>
  <c r="P122"/>
  <c r="Q122"/>
  <c r="R122"/>
  <c r="S122"/>
  <c r="K122"/>
  <c r="K111"/>
  <c r="L111"/>
  <c r="M111"/>
  <c r="N111"/>
  <c r="O111"/>
  <c r="P111"/>
  <c r="Q111"/>
  <c r="R111"/>
  <c r="S111"/>
  <c r="K112"/>
  <c r="L112"/>
  <c r="M112"/>
  <c r="N112"/>
  <c r="O112"/>
  <c r="P112"/>
  <c r="Q112"/>
  <c r="R112"/>
  <c r="S112"/>
  <c r="K113"/>
  <c r="L113"/>
  <c r="M113"/>
  <c r="N113"/>
  <c r="O113"/>
  <c r="P113"/>
  <c r="Q113"/>
  <c r="R113"/>
  <c r="S113"/>
  <c r="K114"/>
  <c r="L114"/>
  <c r="M114"/>
  <c r="N114"/>
  <c r="O114"/>
  <c r="P114"/>
  <c r="Q114"/>
  <c r="R114"/>
  <c r="S114"/>
  <c r="K115"/>
  <c r="L115"/>
  <c r="M115"/>
  <c r="N115"/>
  <c r="O115"/>
  <c r="P115"/>
  <c r="Q115"/>
  <c r="R115"/>
  <c r="S115"/>
  <c r="K116"/>
  <c r="L116"/>
  <c r="M116"/>
  <c r="N116"/>
  <c r="O116"/>
  <c r="P116"/>
  <c r="Q116"/>
  <c r="R116"/>
  <c r="S116"/>
  <c r="K117"/>
  <c r="L117"/>
  <c r="M117"/>
  <c r="N117"/>
  <c r="O117"/>
  <c r="P117"/>
  <c r="Q117"/>
  <c r="R117"/>
  <c r="S117"/>
  <c r="K118"/>
  <c r="L118"/>
  <c r="M118"/>
  <c r="N118"/>
  <c r="O118"/>
  <c r="P118"/>
  <c r="Q118"/>
  <c r="R118"/>
  <c r="S118"/>
  <c r="K119"/>
  <c r="L119"/>
  <c r="M119"/>
  <c r="N119"/>
  <c r="O119"/>
  <c r="P119"/>
  <c r="Q119"/>
  <c r="R119"/>
  <c r="S119"/>
  <c r="K120"/>
  <c r="L120"/>
  <c r="M120"/>
  <c r="N120"/>
  <c r="O120"/>
  <c r="P120"/>
  <c r="Q120"/>
  <c r="R120"/>
  <c r="S120"/>
  <c r="K121"/>
  <c r="L121"/>
  <c r="M121"/>
  <c r="N121"/>
  <c r="O121"/>
  <c r="P121"/>
  <c r="Q121"/>
  <c r="R121"/>
  <c r="S121"/>
  <c r="L110"/>
  <c r="M110"/>
  <c r="N110"/>
  <c r="O110"/>
  <c r="Y110" s="1"/>
  <c r="P110"/>
  <c r="Q110"/>
  <c r="R110"/>
  <c r="S110"/>
  <c r="AC110" s="1"/>
  <c r="K110"/>
  <c r="K99"/>
  <c r="L99"/>
  <c r="M99"/>
  <c r="N99"/>
  <c r="O99"/>
  <c r="P99"/>
  <c r="Q99"/>
  <c r="R99"/>
  <c r="S99"/>
  <c r="K100"/>
  <c r="L100"/>
  <c r="M100"/>
  <c r="N100"/>
  <c r="O100"/>
  <c r="P100"/>
  <c r="Q100"/>
  <c r="R100"/>
  <c r="S100"/>
  <c r="K101"/>
  <c r="L101"/>
  <c r="M101"/>
  <c r="N101"/>
  <c r="O101"/>
  <c r="P101"/>
  <c r="Q101"/>
  <c r="R101"/>
  <c r="S101"/>
  <c r="K102"/>
  <c r="L102"/>
  <c r="M102"/>
  <c r="N102"/>
  <c r="O102"/>
  <c r="P102"/>
  <c r="Q102"/>
  <c r="R102"/>
  <c r="S102"/>
  <c r="K103"/>
  <c r="L103"/>
  <c r="M103"/>
  <c r="N103"/>
  <c r="O103"/>
  <c r="P103"/>
  <c r="Q103"/>
  <c r="R103"/>
  <c r="S103"/>
  <c r="K104"/>
  <c r="L104"/>
  <c r="M104"/>
  <c r="N104"/>
  <c r="O104"/>
  <c r="P104"/>
  <c r="Q104"/>
  <c r="R104"/>
  <c r="S104"/>
  <c r="K105"/>
  <c r="L105"/>
  <c r="M105"/>
  <c r="N105"/>
  <c r="O105"/>
  <c r="P105"/>
  <c r="Q105"/>
  <c r="R105"/>
  <c r="S105"/>
  <c r="K106"/>
  <c r="L106"/>
  <c r="M106"/>
  <c r="N106"/>
  <c r="O106"/>
  <c r="P106"/>
  <c r="Q106"/>
  <c r="R106"/>
  <c r="S106"/>
  <c r="K107"/>
  <c r="L107"/>
  <c r="M107"/>
  <c r="N107"/>
  <c r="O107"/>
  <c r="P107"/>
  <c r="Q107"/>
  <c r="R107"/>
  <c r="S107"/>
  <c r="K108"/>
  <c r="L108"/>
  <c r="M108"/>
  <c r="N108"/>
  <c r="O108"/>
  <c r="P108"/>
  <c r="Q108"/>
  <c r="R108"/>
  <c r="S108"/>
  <c r="K109"/>
  <c r="L109"/>
  <c r="M109"/>
  <c r="N109"/>
  <c r="O109"/>
  <c r="P109"/>
  <c r="Q109"/>
  <c r="R109"/>
  <c r="S109"/>
  <c r="L98"/>
  <c r="M98"/>
  <c r="N98"/>
  <c r="O98"/>
  <c r="P98"/>
  <c r="Q98"/>
  <c r="R98"/>
  <c r="S98"/>
  <c r="K98"/>
  <c r="K87"/>
  <c r="L87"/>
  <c r="M87"/>
  <c r="N87"/>
  <c r="O87"/>
  <c r="P87"/>
  <c r="Q87"/>
  <c r="R87"/>
  <c r="S87"/>
  <c r="K88"/>
  <c r="L88"/>
  <c r="M88"/>
  <c r="N88"/>
  <c r="O88"/>
  <c r="P88"/>
  <c r="Q88"/>
  <c r="R88"/>
  <c r="S88"/>
  <c r="K89"/>
  <c r="L89"/>
  <c r="M89"/>
  <c r="N89"/>
  <c r="O89"/>
  <c r="P89"/>
  <c r="Q89"/>
  <c r="R89"/>
  <c r="S89"/>
  <c r="K90"/>
  <c r="L90"/>
  <c r="M90"/>
  <c r="N90"/>
  <c r="O90"/>
  <c r="P90"/>
  <c r="Q90"/>
  <c r="R90"/>
  <c r="S90"/>
  <c r="K91"/>
  <c r="L91"/>
  <c r="M91"/>
  <c r="N91"/>
  <c r="O91"/>
  <c r="P91"/>
  <c r="Q91"/>
  <c r="R91"/>
  <c r="S91"/>
  <c r="K92"/>
  <c r="L92"/>
  <c r="M92"/>
  <c r="N92"/>
  <c r="O92"/>
  <c r="P92"/>
  <c r="Q92"/>
  <c r="R92"/>
  <c r="S92"/>
  <c r="K93"/>
  <c r="L93"/>
  <c r="M93"/>
  <c r="N93"/>
  <c r="O93"/>
  <c r="P93"/>
  <c r="Q93"/>
  <c r="R93"/>
  <c r="S93"/>
  <c r="K94"/>
  <c r="L94"/>
  <c r="M94"/>
  <c r="N94"/>
  <c r="O94"/>
  <c r="P94"/>
  <c r="Q94"/>
  <c r="R94"/>
  <c r="S94"/>
  <c r="K95"/>
  <c r="L95"/>
  <c r="M95"/>
  <c r="N95"/>
  <c r="O95"/>
  <c r="P95"/>
  <c r="Q95"/>
  <c r="R95"/>
  <c r="S95"/>
  <c r="K96"/>
  <c r="L96"/>
  <c r="M96"/>
  <c r="N96"/>
  <c r="O96"/>
  <c r="P96"/>
  <c r="Q96"/>
  <c r="R96"/>
  <c r="S96"/>
  <c r="K97"/>
  <c r="L97"/>
  <c r="M97"/>
  <c r="N97"/>
  <c r="O97"/>
  <c r="P97"/>
  <c r="Q97"/>
  <c r="R97"/>
  <c r="S97"/>
  <c r="L86"/>
  <c r="M86"/>
  <c r="N86"/>
  <c r="O86"/>
  <c r="P86"/>
  <c r="Q86"/>
  <c r="R86"/>
  <c r="S86"/>
  <c r="K86"/>
  <c r="K75"/>
  <c r="L75"/>
  <c r="M75"/>
  <c r="N75"/>
  <c r="O75"/>
  <c r="P75"/>
  <c r="Q75"/>
  <c r="R75"/>
  <c r="S75"/>
  <c r="K76"/>
  <c r="L76"/>
  <c r="M76"/>
  <c r="N76"/>
  <c r="O76"/>
  <c r="P76"/>
  <c r="Q76"/>
  <c r="R76"/>
  <c r="S76"/>
  <c r="K77"/>
  <c r="L77"/>
  <c r="M77"/>
  <c r="N77"/>
  <c r="O77"/>
  <c r="P77"/>
  <c r="Q77"/>
  <c r="R77"/>
  <c r="S77"/>
  <c r="K78"/>
  <c r="L78"/>
  <c r="M78"/>
  <c r="N78"/>
  <c r="O78"/>
  <c r="P78"/>
  <c r="Q78"/>
  <c r="R78"/>
  <c r="S78"/>
  <c r="K79"/>
  <c r="L79"/>
  <c r="M79"/>
  <c r="N79"/>
  <c r="O79"/>
  <c r="P79"/>
  <c r="Q79"/>
  <c r="R79"/>
  <c r="S79"/>
  <c r="K80"/>
  <c r="L80"/>
  <c r="M80"/>
  <c r="N80"/>
  <c r="O80"/>
  <c r="P80"/>
  <c r="Q80"/>
  <c r="R80"/>
  <c r="S80"/>
  <c r="K81"/>
  <c r="L81"/>
  <c r="M81"/>
  <c r="N81"/>
  <c r="O81"/>
  <c r="P81"/>
  <c r="Q81"/>
  <c r="R81"/>
  <c r="S81"/>
  <c r="K82"/>
  <c r="L82"/>
  <c r="M82"/>
  <c r="N82"/>
  <c r="O82"/>
  <c r="P82"/>
  <c r="Q82"/>
  <c r="R82"/>
  <c r="S82"/>
  <c r="K83"/>
  <c r="L83"/>
  <c r="M83"/>
  <c r="N83"/>
  <c r="O83"/>
  <c r="P83"/>
  <c r="Q83"/>
  <c r="R83"/>
  <c r="S83"/>
  <c r="K84"/>
  <c r="L84"/>
  <c r="M84"/>
  <c r="N84"/>
  <c r="O84"/>
  <c r="P84"/>
  <c r="Q84"/>
  <c r="R84"/>
  <c r="S84"/>
  <c r="K85"/>
  <c r="L85"/>
  <c r="M85"/>
  <c r="N85"/>
  <c r="O85"/>
  <c r="P85"/>
  <c r="Q85"/>
  <c r="R85"/>
  <c r="S85"/>
  <c r="L74"/>
  <c r="M74"/>
  <c r="N74"/>
  <c r="O74"/>
  <c r="P74"/>
  <c r="Q74"/>
  <c r="R74"/>
  <c r="S74"/>
  <c r="K74"/>
  <c r="K63"/>
  <c r="L63"/>
  <c r="M63"/>
  <c r="N63"/>
  <c r="O63"/>
  <c r="P63"/>
  <c r="Q63"/>
  <c r="R63"/>
  <c r="S63"/>
  <c r="K64"/>
  <c r="L64"/>
  <c r="M64"/>
  <c r="N64"/>
  <c r="O64"/>
  <c r="P64"/>
  <c r="Q64"/>
  <c r="R64"/>
  <c r="S64"/>
  <c r="K65"/>
  <c r="L65"/>
  <c r="M65"/>
  <c r="N65"/>
  <c r="O65"/>
  <c r="P65"/>
  <c r="Q65"/>
  <c r="R65"/>
  <c r="S65"/>
  <c r="K66"/>
  <c r="L66"/>
  <c r="M66"/>
  <c r="N66"/>
  <c r="O66"/>
  <c r="P66"/>
  <c r="Q66"/>
  <c r="R66"/>
  <c r="S66"/>
  <c r="K67"/>
  <c r="L67"/>
  <c r="M67"/>
  <c r="N67"/>
  <c r="O67"/>
  <c r="P67"/>
  <c r="Q67"/>
  <c r="R67"/>
  <c r="S67"/>
  <c r="K68"/>
  <c r="L68"/>
  <c r="M68"/>
  <c r="N68"/>
  <c r="O68"/>
  <c r="P68"/>
  <c r="Q68"/>
  <c r="R68"/>
  <c r="S68"/>
  <c r="K69"/>
  <c r="L69"/>
  <c r="M69"/>
  <c r="N69"/>
  <c r="O69"/>
  <c r="P69"/>
  <c r="Q69"/>
  <c r="R69"/>
  <c r="S69"/>
  <c r="K70"/>
  <c r="L70"/>
  <c r="M70"/>
  <c r="N70"/>
  <c r="O70"/>
  <c r="P70"/>
  <c r="Q70"/>
  <c r="R70"/>
  <c r="S70"/>
  <c r="K71"/>
  <c r="L71"/>
  <c r="M71"/>
  <c r="N71"/>
  <c r="O71"/>
  <c r="P71"/>
  <c r="Q71"/>
  <c r="R71"/>
  <c r="S71"/>
  <c r="K72"/>
  <c r="L72"/>
  <c r="M72"/>
  <c r="N72"/>
  <c r="O72"/>
  <c r="P72"/>
  <c r="Q72"/>
  <c r="R72"/>
  <c r="S72"/>
  <c r="K73"/>
  <c r="L73"/>
  <c r="M73"/>
  <c r="N73"/>
  <c r="O73"/>
  <c r="P73"/>
  <c r="Q73"/>
  <c r="R73"/>
  <c r="S73"/>
  <c r="S62"/>
  <c r="L62"/>
  <c r="M62"/>
  <c r="N62"/>
  <c r="O62"/>
  <c r="P62"/>
  <c r="Q62"/>
  <c r="R62"/>
  <c r="K62"/>
  <c r="K51"/>
  <c r="L51"/>
  <c r="M51"/>
  <c r="N51"/>
  <c r="O51"/>
  <c r="P51"/>
  <c r="Q51"/>
  <c r="R51"/>
  <c r="S51"/>
  <c r="K52"/>
  <c r="L52"/>
  <c r="M52"/>
  <c r="N52"/>
  <c r="O52"/>
  <c r="P52"/>
  <c r="Q52"/>
  <c r="R52"/>
  <c r="S52"/>
  <c r="K53"/>
  <c r="L53"/>
  <c r="M53"/>
  <c r="N53"/>
  <c r="O53"/>
  <c r="P53"/>
  <c r="Q53"/>
  <c r="R53"/>
  <c r="S53"/>
  <c r="K54"/>
  <c r="L54"/>
  <c r="M54"/>
  <c r="N54"/>
  <c r="O54"/>
  <c r="P54"/>
  <c r="Q54"/>
  <c r="R54"/>
  <c r="S54"/>
  <c r="K55"/>
  <c r="L55"/>
  <c r="M55"/>
  <c r="N55"/>
  <c r="O55"/>
  <c r="P55"/>
  <c r="Q55"/>
  <c r="R55"/>
  <c r="S55"/>
  <c r="K56"/>
  <c r="L56"/>
  <c r="M56"/>
  <c r="N56"/>
  <c r="O56"/>
  <c r="P56"/>
  <c r="Q56"/>
  <c r="R56"/>
  <c r="S56"/>
  <c r="K57"/>
  <c r="L57"/>
  <c r="M57"/>
  <c r="N57"/>
  <c r="O57"/>
  <c r="P57"/>
  <c r="Q57"/>
  <c r="R57"/>
  <c r="S57"/>
  <c r="K58"/>
  <c r="L58"/>
  <c r="M58"/>
  <c r="N58"/>
  <c r="O58"/>
  <c r="P58"/>
  <c r="Q58"/>
  <c r="R58"/>
  <c r="S58"/>
  <c r="K59"/>
  <c r="L59"/>
  <c r="M59"/>
  <c r="N59"/>
  <c r="O59"/>
  <c r="P59"/>
  <c r="Q59"/>
  <c r="R59"/>
  <c r="S59"/>
  <c r="K60"/>
  <c r="L60"/>
  <c r="M60"/>
  <c r="N60"/>
  <c r="O60"/>
  <c r="P60"/>
  <c r="Q60"/>
  <c r="R60"/>
  <c r="S60"/>
  <c r="K61"/>
  <c r="L61"/>
  <c r="M61"/>
  <c r="N61"/>
  <c r="O61"/>
  <c r="P61"/>
  <c r="Q61"/>
  <c r="R61"/>
  <c r="S61"/>
  <c r="L50"/>
  <c r="M50"/>
  <c r="N50"/>
  <c r="O50"/>
  <c r="P50"/>
  <c r="Q50"/>
  <c r="R50"/>
  <c r="S50"/>
  <c r="K50"/>
  <c r="K39"/>
  <c r="L39"/>
  <c r="M39"/>
  <c r="N39"/>
  <c r="O39"/>
  <c r="P39"/>
  <c r="Q39"/>
  <c r="R39"/>
  <c r="S39"/>
  <c r="K40"/>
  <c r="L40"/>
  <c r="M40"/>
  <c r="N40"/>
  <c r="O40"/>
  <c r="P40"/>
  <c r="Q40"/>
  <c r="R40"/>
  <c r="S40"/>
  <c r="K41"/>
  <c r="L41"/>
  <c r="M41"/>
  <c r="N41"/>
  <c r="O41"/>
  <c r="P41"/>
  <c r="Q41"/>
  <c r="R41"/>
  <c r="S41"/>
  <c r="K42"/>
  <c r="L42"/>
  <c r="M42"/>
  <c r="N42"/>
  <c r="O42"/>
  <c r="P42"/>
  <c r="Q42"/>
  <c r="R42"/>
  <c r="S42"/>
  <c r="K43"/>
  <c r="L43"/>
  <c r="M43"/>
  <c r="N43"/>
  <c r="O43"/>
  <c r="P43"/>
  <c r="Q43"/>
  <c r="R43"/>
  <c r="S43"/>
  <c r="K44"/>
  <c r="L44"/>
  <c r="M44"/>
  <c r="N44"/>
  <c r="O44"/>
  <c r="P44"/>
  <c r="Q44"/>
  <c r="R44"/>
  <c r="S44"/>
  <c r="K45"/>
  <c r="L45"/>
  <c r="M45"/>
  <c r="N45"/>
  <c r="O45"/>
  <c r="P45"/>
  <c r="Q45"/>
  <c r="R45"/>
  <c r="S45"/>
  <c r="K46"/>
  <c r="L46"/>
  <c r="M46"/>
  <c r="N46"/>
  <c r="O46"/>
  <c r="P46"/>
  <c r="Q46"/>
  <c r="R46"/>
  <c r="S46"/>
  <c r="K47"/>
  <c r="L47"/>
  <c r="M47"/>
  <c r="N47"/>
  <c r="O47"/>
  <c r="P47"/>
  <c r="Q47"/>
  <c r="R47"/>
  <c r="S47"/>
  <c r="K48"/>
  <c r="L48"/>
  <c r="M48"/>
  <c r="N48"/>
  <c r="O48"/>
  <c r="P48"/>
  <c r="Q48"/>
  <c r="R48"/>
  <c r="S48"/>
  <c r="K49"/>
  <c r="L49"/>
  <c r="M49"/>
  <c r="N49"/>
  <c r="O49"/>
  <c r="P49"/>
  <c r="Q49"/>
  <c r="R49"/>
  <c r="S49"/>
  <c r="L38"/>
  <c r="M38"/>
  <c r="N38"/>
  <c r="O38"/>
  <c r="P38"/>
  <c r="Q38"/>
  <c r="R38"/>
  <c r="S38"/>
  <c r="K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26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4"/>
  <c r="M14"/>
  <c r="N14"/>
  <c r="O14"/>
  <c r="P14"/>
  <c r="Q14"/>
  <c r="R14"/>
  <c r="S14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AC161"/>
  <c r="AB161"/>
  <c r="AA161"/>
  <c r="Z161"/>
  <c r="Y161"/>
  <c r="X161"/>
  <c r="W161"/>
  <c r="V161"/>
  <c r="U161"/>
  <c r="A161"/>
  <c r="AC160"/>
  <c r="AB160"/>
  <c r="AA160"/>
  <c r="Z160"/>
  <c r="Y160"/>
  <c r="X160"/>
  <c r="W160"/>
  <c r="V160"/>
  <c r="U160"/>
  <c r="A160"/>
  <c r="AC159"/>
  <c r="AB159"/>
  <c r="AA159"/>
  <c r="Z159"/>
  <c r="Y159"/>
  <c r="X159"/>
  <c r="W159"/>
  <c r="V159"/>
  <c r="U159"/>
  <c r="A159"/>
  <c r="AC158"/>
  <c r="AB158"/>
  <c r="AA158"/>
  <c r="Z158"/>
  <c r="Y158"/>
  <c r="X158"/>
  <c r="W158"/>
  <c r="V158"/>
  <c r="U158"/>
  <c r="A158"/>
  <c r="AC157"/>
  <c r="AB157"/>
  <c r="AA157"/>
  <c r="Z157"/>
  <c r="Y157"/>
  <c r="X157"/>
  <c r="W157"/>
  <c r="V157"/>
  <c r="U157"/>
  <c r="A157"/>
  <c r="AC156"/>
  <c r="AB156"/>
  <c r="AA156"/>
  <c r="Z156"/>
  <c r="Y156"/>
  <c r="X156"/>
  <c r="W156"/>
  <c r="V156"/>
  <c r="U156"/>
  <c r="A156"/>
  <c r="AC155"/>
  <c r="AB155"/>
  <c r="AA155"/>
  <c r="Z155"/>
  <c r="Y155"/>
  <c r="X155"/>
  <c r="W155"/>
  <c r="V155"/>
  <c r="U155"/>
  <c r="A155"/>
  <c r="AC154"/>
  <c r="AB154"/>
  <c r="AA154"/>
  <c r="Z154"/>
  <c r="Y154"/>
  <c r="X154"/>
  <c r="W154"/>
  <c r="V154"/>
  <c r="U154"/>
  <c r="A154"/>
  <c r="AC153"/>
  <c r="AB153"/>
  <c r="AA153"/>
  <c r="Z153"/>
  <c r="Y153"/>
  <c r="X153"/>
  <c r="W153"/>
  <c r="V153"/>
  <c r="U153"/>
  <c r="A153"/>
  <c r="AC152"/>
  <c r="AB152"/>
  <c r="AA152"/>
  <c r="Z152"/>
  <c r="Y152"/>
  <c r="X152"/>
  <c r="W152"/>
  <c r="V152"/>
  <c r="U152"/>
  <c r="A152"/>
  <c r="AC151"/>
  <c r="AB151"/>
  <c r="AA151"/>
  <c r="Z151"/>
  <c r="Y151"/>
  <c r="X151"/>
  <c r="W151"/>
  <c r="V151"/>
  <c r="U151"/>
  <c r="A151"/>
  <c r="AC150"/>
  <c r="AB150"/>
  <c r="AA150"/>
  <c r="Z150"/>
  <c r="Y150"/>
  <c r="X150"/>
  <c r="W150"/>
  <c r="V150"/>
  <c r="U150"/>
  <c r="A150"/>
  <c r="AC149"/>
  <c r="AB149"/>
  <c r="AA149"/>
  <c r="Z149"/>
  <c r="Y149"/>
  <c r="X149"/>
  <c r="W149"/>
  <c r="V149"/>
  <c r="U149"/>
  <c r="A149"/>
  <c r="AC148"/>
  <c r="AB148"/>
  <c r="AA148"/>
  <c r="Z148"/>
  <c r="Y148"/>
  <c r="X148"/>
  <c r="W148"/>
  <c r="V148"/>
  <c r="U148"/>
  <c r="A148"/>
  <c r="AC147"/>
  <c r="AB147"/>
  <c r="AA147"/>
  <c r="Z147"/>
  <c r="Y147"/>
  <c r="X147"/>
  <c r="W147"/>
  <c r="V147"/>
  <c r="U147"/>
  <c r="A147"/>
  <c r="AC146"/>
  <c r="AB146"/>
  <c r="AA146"/>
  <c r="Z146"/>
  <c r="Y146"/>
  <c r="X146"/>
  <c r="W146"/>
  <c r="V146"/>
  <c r="U146"/>
  <c r="A146"/>
  <c r="AC145"/>
  <c r="AB145"/>
  <c r="AA145"/>
  <c r="Z145"/>
  <c r="Y145"/>
  <c r="X145"/>
  <c r="W145"/>
  <c r="V145"/>
  <c r="U145"/>
  <c r="A145"/>
  <c r="AC144"/>
  <c r="AB144"/>
  <c r="AA144"/>
  <c r="Z144"/>
  <c r="Y144"/>
  <c r="X144"/>
  <c r="W144"/>
  <c r="V144"/>
  <c r="U144"/>
  <c r="A144"/>
  <c r="AC143"/>
  <c r="AB143"/>
  <c r="AA143"/>
  <c r="Z143"/>
  <c r="Y143"/>
  <c r="X143"/>
  <c r="W143"/>
  <c r="V143"/>
  <c r="U143"/>
  <c r="A143"/>
  <c r="AC142"/>
  <c r="AB142"/>
  <c r="AA142"/>
  <c r="Z142"/>
  <c r="Y142"/>
  <c r="X142"/>
  <c r="W142"/>
  <c r="V142"/>
  <c r="U142"/>
  <c r="A142"/>
  <c r="AC141"/>
  <c r="AB141"/>
  <c r="AA141"/>
  <c r="Z141"/>
  <c r="Y141"/>
  <c r="X141"/>
  <c r="W141"/>
  <c r="V141"/>
  <c r="U141"/>
  <c r="A141"/>
  <c r="AC140"/>
  <c r="AB140"/>
  <c r="AA140"/>
  <c r="Z140"/>
  <c r="Y140"/>
  <c r="X140"/>
  <c r="W140"/>
  <c r="V140"/>
  <c r="U140"/>
  <c r="A140"/>
  <c r="AC139"/>
  <c r="AB139"/>
  <c r="AA139"/>
  <c r="Z139"/>
  <c r="Y139"/>
  <c r="X139"/>
  <c r="W139"/>
  <c r="V139"/>
  <c r="U139"/>
  <c r="A139"/>
  <c r="AC138"/>
  <c r="AB138"/>
  <c r="AA138"/>
  <c r="Z138"/>
  <c r="Y138"/>
  <c r="X138"/>
  <c r="W138"/>
  <c r="V138"/>
  <c r="U138"/>
  <c r="A138"/>
  <c r="AC137"/>
  <c r="AB137"/>
  <c r="AA137"/>
  <c r="Z137"/>
  <c r="Y137"/>
  <c r="X137"/>
  <c r="W137"/>
  <c r="V137"/>
  <c r="U137"/>
  <c r="A137"/>
  <c r="AC136"/>
  <c r="AB136"/>
  <c r="AA136"/>
  <c r="Z136"/>
  <c r="Y136"/>
  <c r="X136"/>
  <c r="W136"/>
  <c r="V136"/>
  <c r="U136"/>
  <c r="A136"/>
  <c r="AC135"/>
  <c r="AB135"/>
  <c r="AA135"/>
  <c r="Z135"/>
  <c r="Y135"/>
  <c r="X135"/>
  <c r="W135"/>
  <c r="V135"/>
  <c r="U135"/>
  <c r="A135"/>
  <c r="AC134"/>
  <c r="AB134"/>
  <c r="AA134"/>
  <c r="Z134"/>
  <c r="Y134"/>
  <c r="X134"/>
  <c r="W134"/>
  <c r="V134"/>
  <c r="U134"/>
  <c r="A134"/>
  <c r="AC133"/>
  <c r="AB133"/>
  <c r="AA133"/>
  <c r="Z133"/>
  <c r="Y133"/>
  <c r="X133"/>
  <c r="W133"/>
  <c r="V133"/>
  <c r="U133"/>
  <c r="A133"/>
  <c r="AC132"/>
  <c r="AB132"/>
  <c r="AA132"/>
  <c r="Z132"/>
  <c r="Y132"/>
  <c r="X132"/>
  <c r="W132"/>
  <c r="V132"/>
  <c r="U132"/>
  <c r="A132"/>
  <c r="AC131"/>
  <c r="AB131"/>
  <c r="AA131"/>
  <c r="Z131"/>
  <c r="Y131"/>
  <c r="X131"/>
  <c r="W131"/>
  <c r="V131"/>
  <c r="U131"/>
  <c r="A131"/>
  <c r="AC130"/>
  <c r="AB130"/>
  <c r="AA130"/>
  <c r="Z130"/>
  <c r="Y130"/>
  <c r="X130"/>
  <c r="W130"/>
  <c r="V130"/>
  <c r="U130"/>
  <c r="A130"/>
  <c r="AC129"/>
  <c r="AB129"/>
  <c r="AA129"/>
  <c r="Z129"/>
  <c r="Y129"/>
  <c r="X129"/>
  <c r="W129"/>
  <c r="V129"/>
  <c r="U129"/>
  <c r="A129"/>
  <c r="AC128"/>
  <c r="AB128"/>
  <c r="AA128"/>
  <c r="Z128"/>
  <c r="Y128"/>
  <c r="X128"/>
  <c r="W128"/>
  <c r="V128"/>
  <c r="U128"/>
  <c r="A128"/>
  <c r="AC127"/>
  <c r="AB127"/>
  <c r="AA127"/>
  <c r="Z127"/>
  <c r="Y127"/>
  <c r="X127"/>
  <c r="W127"/>
  <c r="V127"/>
  <c r="U127"/>
  <c r="A127"/>
  <c r="AC126"/>
  <c r="AB126"/>
  <c r="AA126"/>
  <c r="Z126"/>
  <c r="Y126"/>
  <c r="X126"/>
  <c r="W126"/>
  <c r="V126"/>
  <c r="U126"/>
  <c r="A126"/>
  <c r="AC125"/>
  <c r="AB125"/>
  <c r="AA125"/>
  <c r="Z125"/>
  <c r="Y125"/>
  <c r="X125"/>
  <c r="W125"/>
  <c r="V125"/>
  <c r="U125"/>
  <c r="A125"/>
  <c r="AC124"/>
  <c r="AB124"/>
  <c r="AA124"/>
  <c r="Z124"/>
  <c r="Y124"/>
  <c r="X124"/>
  <c r="W124"/>
  <c r="V124"/>
  <c r="U124"/>
  <c r="A124"/>
  <c r="AC123"/>
  <c r="AB123"/>
  <c r="AA123"/>
  <c r="Z123"/>
  <c r="Y123"/>
  <c r="X123"/>
  <c r="W123"/>
  <c r="V123"/>
  <c r="U123"/>
  <c r="A123"/>
  <c r="AC122"/>
  <c r="AB122"/>
  <c r="AA122"/>
  <c r="Z122"/>
  <c r="Y122"/>
  <c r="X122"/>
  <c r="W122"/>
  <c r="V122"/>
  <c r="U122"/>
  <c r="A122"/>
  <c r="AC121"/>
  <c r="AB121"/>
  <c r="AA121"/>
  <c r="Z121"/>
  <c r="Y121"/>
  <c r="X121"/>
  <c r="W121"/>
  <c r="V121"/>
  <c r="U121"/>
  <c r="A121"/>
  <c r="AC120"/>
  <c r="AB120"/>
  <c r="AA120"/>
  <c r="Z120"/>
  <c r="Y120"/>
  <c r="X120"/>
  <c r="W120"/>
  <c r="V120"/>
  <c r="U120"/>
  <c r="A120"/>
  <c r="AC119"/>
  <c r="AB119"/>
  <c r="AA119"/>
  <c r="Z119"/>
  <c r="Y119"/>
  <c r="X119"/>
  <c r="W119"/>
  <c r="V119"/>
  <c r="U119"/>
  <c r="A119"/>
  <c r="AC118"/>
  <c r="AB118"/>
  <c r="AA118"/>
  <c r="Z118"/>
  <c r="Y118"/>
  <c r="X118"/>
  <c r="W118"/>
  <c r="V118"/>
  <c r="U118"/>
  <c r="A118"/>
  <c r="AC117"/>
  <c r="AB117"/>
  <c r="AA117"/>
  <c r="Z117"/>
  <c r="Y117"/>
  <c r="X117"/>
  <c r="W117"/>
  <c r="V117"/>
  <c r="U117"/>
  <c r="A117"/>
  <c r="AC116"/>
  <c r="AB116"/>
  <c r="AA116"/>
  <c r="Z116"/>
  <c r="Y116"/>
  <c r="X116"/>
  <c r="W116"/>
  <c r="V116"/>
  <c r="U116"/>
  <c r="A116"/>
  <c r="AC115"/>
  <c r="AB115"/>
  <c r="AA115"/>
  <c r="Z115"/>
  <c r="Y115"/>
  <c r="X115"/>
  <c r="W115"/>
  <c r="V115"/>
  <c r="U115"/>
  <c r="A115"/>
  <c r="AC114"/>
  <c r="AB114"/>
  <c r="AA114"/>
  <c r="Z114"/>
  <c r="Y114"/>
  <c r="X114"/>
  <c r="W114"/>
  <c r="V114"/>
  <c r="U114"/>
  <c r="A114"/>
  <c r="AC113"/>
  <c r="AB113"/>
  <c r="AA113"/>
  <c r="Z113"/>
  <c r="Y113"/>
  <c r="X113"/>
  <c r="W113"/>
  <c r="V113"/>
  <c r="U113"/>
  <c r="A113"/>
  <c r="AC112"/>
  <c r="AB112"/>
  <c r="AA112"/>
  <c r="Z112"/>
  <c r="Y112"/>
  <c r="X112"/>
  <c r="W112"/>
  <c r="V112"/>
  <c r="U112"/>
  <c r="A112"/>
  <c r="AA111"/>
  <c r="Y111"/>
  <c r="W111"/>
  <c r="U111"/>
  <c r="AB111"/>
  <c r="A111"/>
  <c r="AA110"/>
  <c r="W110"/>
  <c r="U110"/>
  <c r="AB110"/>
  <c r="A110"/>
  <c r="AC109"/>
  <c r="AA109"/>
  <c r="Y109"/>
  <c r="W109"/>
  <c r="U109"/>
  <c r="AB109"/>
  <c r="A109"/>
  <c r="AC108"/>
  <c r="AA108"/>
  <c r="Y108"/>
  <c r="W108"/>
  <c r="U108"/>
  <c r="AB108"/>
  <c r="A108"/>
  <c r="AC107"/>
  <c r="AA107"/>
  <c r="Y107"/>
  <c r="W107"/>
  <c r="U107"/>
  <c r="AB107"/>
  <c r="A107"/>
  <c r="AC106"/>
  <c r="AA106"/>
  <c r="Y106"/>
  <c r="W106"/>
  <c r="U106"/>
  <c r="AB106"/>
  <c r="A106"/>
  <c r="AC105"/>
  <c r="AA105"/>
  <c r="Y105"/>
  <c r="W105"/>
  <c r="U105"/>
  <c r="AB105"/>
  <c r="A105"/>
  <c r="AC104"/>
  <c r="AA104"/>
  <c r="Y104"/>
  <c r="W104"/>
  <c r="U104"/>
  <c r="AB104"/>
  <c r="A104"/>
  <c r="AC103"/>
  <c r="AA103"/>
  <c r="Y103"/>
  <c r="W103"/>
  <c r="U103"/>
  <c r="AB103"/>
  <c r="A103"/>
  <c r="AC102"/>
  <c r="AA102"/>
  <c r="Y102"/>
  <c r="W102"/>
  <c r="U102"/>
  <c r="AB102"/>
  <c r="A102"/>
  <c r="AC101"/>
  <c r="AA101"/>
  <c r="Y101"/>
  <c r="W101"/>
  <c r="U101"/>
  <c r="AB101"/>
  <c r="A101"/>
  <c r="AC100"/>
  <c r="AA100"/>
  <c r="Y100"/>
  <c r="W100"/>
  <c r="U100"/>
  <c r="AB100"/>
  <c r="A100"/>
  <c r="AC99"/>
  <c r="AA99"/>
  <c r="Y99"/>
  <c r="W99"/>
  <c r="U99"/>
  <c r="AB99"/>
  <c r="A99"/>
  <c r="AC98"/>
  <c r="AA98"/>
  <c r="Y98"/>
  <c r="W98"/>
  <c r="U98"/>
  <c r="AB98"/>
  <c r="A98"/>
  <c r="AC97"/>
  <c r="AA97"/>
  <c r="Y97"/>
  <c r="W97"/>
  <c r="U97"/>
  <c r="AB97"/>
  <c r="A97"/>
  <c r="AC96"/>
  <c r="AA96"/>
  <c r="Y96"/>
  <c r="W96"/>
  <c r="U96"/>
  <c r="AB96"/>
  <c r="A96"/>
  <c r="AC95"/>
  <c r="AA95"/>
  <c r="Y95"/>
  <c r="W95"/>
  <c r="U95"/>
  <c r="AB95"/>
  <c r="A95"/>
  <c r="AC94"/>
  <c r="AA94"/>
  <c r="Y94"/>
  <c r="W94"/>
  <c r="U94"/>
  <c r="AB94"/>
  <c r="A94"/>
  <c r="AC93"/>
  <c r="AA93"/>
  <c r="Y93"/>
  <c r="W93"/>
  <c r="U93"/>
  <c r="AB93"/>
  <c r="A93"/>
  <c r="AC92"/>
  <c r="AA92"/>
  <c r="Y92"/>
  <c r="W92"/>
  <c r="U92"/>
  <c r="AB92"/>
  <c r="A92"/>
  <c r="AC91"/>
  <c r="AA91"/>
  <c r="Y91"/>
  <c r="W91"/>
  <c r="U91"/>
  <c r="AB91"/>
  <c r="A91"/>
  <c r="AC90"/>
  <c r="AA90"/>
  <c r="Y90"/>
  <c r="W90"/>
  <c r="U90"/>
  <c r="AB90"/>
  <c r="A90"/>
  <c r="AC89"/>
  <c r="AA89"/>
  <c r="Y89"/>
  <c r="W89"/>
  <c r="U89"/>
  <c r="AB89"/>
  <c r="A89"/>
  <c r="AC88"/>
  <c r="AA88"/>
  <c r="Y88"/>
  <c r="W88"/>
  <c r="U88"/>
  <c r="AB88"/>
  <c r="A88"/>
  <c r="AC87"/>
  <c r="AA87"/>
  <c r="Y87"/>
  <c r="W87"/>
  <c r="U87"/>
  <c r="AB87"/>
  <c r="A87"/>
  <c r="AC86"/>
  <c r="AA86"/>
  <c r="Y86"/>
  <c r="W86"/>
  <c r="U86"/>
  <c r="AB86"/>
  <c r="A86"/>
  <c r="AC85"/>
  <c r="AA85"/>
  <c r="Y85"/>
  <c r="W85"/>
  <c r="U85"/>
  <c r="AB85"/>
  <c r="A85"/>
  <c r="AC84"/>
  <c r="AA84"/>
  <c r="Y84"/>
  <c r="W84"/>
  <c r="U84"/>
  <c r="AB84"/>
  <c r="A84"/>
  <c r="AC83"/>
  <c r="AA83"/>
  <c r="Y83"/>
  <c r="W83"/>
  <c r="U83"/>
  <c r="AB83"/>
  <c r="A83"/>
  <c r="AC82"/>
  <c r="AA82"/>
  <c r="Y82"/>
  <c r="W82"/>
  <c r="U82"/>
  <c r="AB82"/>
  <c r="A82"/>
  <c r="AC81"/>
  <c r="AA81"/>
  <c r="Y81"/>
  <c r="W81"/>
  <c r="U81"/>
  <c r="AB81"/>
  <c r="A81"/>
  <c r="AC80"/>
  <c r="AA80"/>
  <c r="Y80"/>
  <c r="W80"/>
  <c r="U80"/>
  <c r="AB80"/>
  <c r="A80"/>
  <c r="AC79"/>
  <c r="AA79"/>
  <c r="Y79"/>
  <c r="W79"/>
  <c r="U79"/>
  <c r="AB79"/>
  <c r="A79"/>
  <c r="AC78"/>
  <c r="AA78"/>
  <c r="Y78"/>
  <c r="W78"/>
  <c r="U78"/>
  <c r="AB78"/>
  <c r="A78"/>
  <c r="AC77"/>
  <c r="AA77"/>
  <c r="Y77"/>
  <c r="W77"/>
  <c r="U77"/>
  <c r="AB77"/>
  <c r="A77"/>
  <c r="AC76"/>
  <c r="AA76"/>
  <c r="Y76"/>
  <c r="W76"/>
  <c r="U76"/>
  <c r="AB76"/>
  <c r="A76"/>
  <c r="AC75"/>
  <c r="AA75"/>
  <c r="Y75"/>
  <c r="W75"/>
  <c r="U75"/>
  <c r="AB75"/>
  <c r="A75"/>
  <c r="AC74"/>
  <c r="AA74"/>
  <c r="Y74"/>
  <c r="W74"/>
  <c r="U74"/>
  <c r="AB74"/>
  <c r="A74"/>
  <c r="AC73"/>
  <c r="AB73"/>
  <c r="AA73"/>
  <c r="Y73"/>
  <c r="W73"/>
  <c r="U73"/>
  <c r="Z73"/>
  <c r="A73"/>
  <c r="AC72"/>
  <c r="AB72"/>
  <c r="AA72"/>
  <c r="Z72"/>
  <c r="Y72"/>
  <c r="X72"/>
  <c r="W72"/>
  <c r="V72"/>
  <c r="U72"/>
  <c r="A72"/>
  <c r="AC71"/>
  <c r="AB71"/>
  <c r="AA71"/>
  <c r="Z71"/>
  <c r="Y71"/>
  <c r="X71"/>
  <c r="W71"/>
  <c r="V71"/>
  <c r="U71"/>
  <c r="A71"/>
  <c r="AC70"/>
  <c r="AB70"/>
  <c r="AA70"/>
  <c r="Z70"/>
  <c r="Y70"/>
  <c r="X70"/>
  <c r="W70"/>
  <c r="V70"/>
  <c r="U70"/>
  <c r="A70"/>
  <c r="AC69"/>
  <c r="AB69"/>
  <c r="AA69"/>
  <c r="Z69"/>
  <c r="Y69"/>
  <c r="X69"/>
  <c r="W69"/>
  <c r="V69"/>
  <c r="U69"/>
  <c r="A69"/>
  <c r="AC68"/>
  <c r="AB68"/>
  <c r="AA68"/>
  <c r="Z68"/>
  <c r="Y68"/>
  <c r="X68"/>
  <c r="W68"/>
  <c r="V68"/>
  <c r="U68"/>
  <c r="A68"/>
  <c r="AC67"/>
  <c r="AB67"/>
  <c r="AA67"/>
  <c r="Z67"/>
  <c r="Y67"/>
  <c r="X67"/>
  <c r="W67"/>
  <c r="V67"/>
  <c r="U67"/>
  <c r="A67"/>
  <c r="AC66"/>
  <c r="AB66"/>
  <c r="AA66"/>
  <c r="Z66"/>
  <c r="Y66"/>
  <c r="X66"/>
  <c r="W66"/>
  <c r="V66"/>
  <c r="U66"/>
  <c r="A66"/>
  <c r="AC65"/>
  <c r="AB65"/>
  <c r="AA65"/>
  <c r="Z65"/>
  <c r="Y65"/>
  <c r="X65"/>
  <c r="W65"/>
  <c r="V65"/>
  <c r="U65"/>
  <c r="A65"/>
  <c r="AC64"/>
  <c r="AB64"/>
  <c r="AA64"/>
  <c r="Z64"/>
  <c r="Y64"/>
  <c r="X64"/>
  <c r="W64"/>
  <c r="V64"/>
  <c r="U64"/>
  <c r="A64"/>
  <c r="AC63"/>
  <c r="AB63"/>
  <c r="AA63"/>
  <c r="Z63"/>
  <c r="Y63"/>
  <c r="X63"/>
  <c r="W63"/>
  <c r="V63"/>
  <c r="U63"/>
  <c r="A63"/>
  <c r="AC62"/>
  <c r="AB62"/>
  <c r="AA62"/>
  <c r="Z62"/>
  <c r="Y62"/>
  <c r="X62"/>
  <c r="W62"/>
  <c r="V62"/>
  <c r="U62"/>
  <c r="A62"/>
  <c r="AC61"/>
  <c r="AB61"/>
  <c r="AA61"/>
  <c r="Z61"/>
  <c r="Y61"/>
  <c r="X61"/>
  <c r="W61"/>
  <c r="V61"/>
  <c r="U61"/>
  <c r="A61"/>
  <c r="AC60"/>
  <c r="AB60"/>
  <c r="AA60"/>
  <c r="Z60"/>
  <c r="Y60"/>
  <c r="X60"/>
  <c r="W60"/>
  <c r="V60"/>
  <c r="U60"/>
  <c r="A60"/>
  <c r="AC59"/>
  <c r="AB59"/>
  <c r="AA59"/>
  <c r="Z59"/>
  <c r="Y59"/>
  <c r="X59"/>
  <c r="W59"/>
  <c r="V59"/>
  <c r="U59"/>
  <c r="A59"/>
  <c r="AC58"/>
  <c r="AB58"/>
  <c r="AA58"/>
  <c r="Z58"/>
  <c r="Y58"/>
  <c r="X58"/>
  <c r="W58"/>
  <c r="V58"/>
  <c r="U58"/>
  <c r="A58"/>
  <c r="AC57"/>
  <c r="AB57"/>
  <c r="AA57"/>
  <c r="Z57"/>
  <c r="Y57"/>
  <c r="X57"/>
  <c r="W57"/>
  <c r="V57"/>
  <c r="U57"/>
  <c r="A57"/>
  <c r="AC56"/>
  <c r="AB56"/>
  <c r="AA56"/>
  <c r="Z56"/>
  <c r="Y56"/>
  <c r="X56"/>
  <c r="W56"/>
  <c r="V56"/>
  <c r="U56"/>
  <c r="A56"/>
  <c r="AC55"/>
  <c r="AB55"/>
  <c r="AA55"/>
  <c r="Z55"/>
  <c r="Y55"/>
  <c r="X55"/>
  <c r="W55"/>
  <c r="V55"/>
  <c r="U55"/>
  <c r="A55"/>
  <c r="AC54"/>
  <c r="AB54"/>
  <c r="AA54"/>
  <c r="Z54"/>
  <c r="Y54"/>
  <c r="X54"/>
  <c r="W54"/>
  <c r="V54"/>
  <c r="U54"/>
  <c r="A54"/>
  <c r="AC53"/>
  <c r="AB53"/>
  <c r="AA53"/>
  <c r="Z53"/>
  <c r="Y53"/>
  <c r="X53"/>
  <c r="W53"/>
  <c r="V53"/>
  <c r="U53"/>
  <c r="A53"/>
  <c r="AC52"/>
  <c r="AB52"/>
  <c r="AA52"/>
  <c r="Z52"/>
  <c r="Y52"/>
  <c r="X52"/>
  <c r="W52"/>
  <c r="V52"/>
  <c r="U52"/>
  <c r="A52"/>
  <c r="AC51"/>
  <c r="AB51"/>
  <c r="AA51"/>
  <c r="Z51"/>
  <c r="Y51"/>
  <c r="X51"/>
  <c r="W51"/>
  <c r="V51"/>
  <c r="U51"/>
  <c r="A51"/>
  <c r="AC50"/>
  <c r="AB50"/>
  <c r="AA50"/>
  <c r="Z50"/>
  <c r="Y50"/>
  <c r="X50"/>
  <c r="W50"/>
  <c r="V50"/>
  <c r="U50"/>
  <c r="A50"/>
  <c r="AC49"/>
  <c r="AB49"/>
  <c r="AA49"/>
  <c r="Z49"/>
  <c r="Y49"/>
  <c r="X49"/>
  <c r="W49"/>
  <c r="V49"/>
  <c r="U49"/>
  <c r="A49"/>
  <c r="AC48"/>
  <c r="AB48"/>
  <c r="AA48"/>
  <c r="Z48"/>
  <c r="Y48"/>
  <c r="X48"/>
  <c r="W48"/>
  <c r="V48"/>
  <c r="U48"/>
  <c r="A48"/>
  <c r="AC47"/>
  <c r="AB47"/>
  <c r="AA47"/>
  <c r="Z47"/>
  <c r="Y47"/>
  <c r="X47"/>
  <c r="W47"/>
  <c r="V47"/>
  <c r="U47"/>
  <c r="A47"/>
  <c r="AC46"/>
  <c r="AB46"/>
  <c r="AA46"/>
  <c r="Z46"/>
  <c r="Y46"/>
  <c r="X46"/>
  <c r="W46"/>
  <c r="V46"/>
  <c r="U46"/>
  <c r="A46"/>
  <c r="AC45"/>
  <c r="AB45"/>
  <c r="AA45"/>
  <c r="Z45"/>
  <c r="Y45"/>
  <c r="X45"/>
  <c r="W45"/>
  <c r="V45"/>
  <c r="U45"/>
  <c r="A45"/>
  <c r="AC44"/>
  <c r="AB44"/>
  <c r="AA44"/>
  <c r="Z44"/>
  <c r="Y44"/>
  <c r="X44"/>
  <c r="W44"/>
  <c r="V44"/>
  <c r="U44"/>
  <c r="A44"/>
  <c r="AC43"/>
  <c r="AB43"/>
  <c r="AA43"/>
  <c r="Z43"/>
  <c r="Y43"/>
  <c r="X43"/>
  <c r="W43"/>
  <c r="V43"/>
  <c r="U43"/>
  <c r="A43"/>
  <c r="AC42"/>
  <c r="AB42"/>
  <c r="AA42"/>
  <c r="Z42"/>
  <c r="Y42"/>
  <c r="X42"/>
  <c r="W42"/>
  <c r="V42"/>
  <c r="U42"/>
  <c r="A42"/>
  <c r="AC41"/>
  <c r="AB41"/>
  <c r="AA41"/>
  <c r="Z41"/>
  <c r="Y41"/>
  <c r="X41"/>
  <c r="W41"/>
  <c r="V41"/>
  <c r="U41"/>
  <c r="A41"/>
  <c r="AC40"/>
  <c r="AB40"/>
  <c r="AA40"/>
  <c r="Z40"/>
  <c r="Y40"/>
  <c r="X40"/>
  <c r="W40"/>
  <c r="V40"/>
  <c r="U40"/>
  <c r="A40"/>
  <c r="AC39"/>
  <c r="AB39"/>
  <c r="AA39"/>
  <c r="Z39"/>
  <c r="Y39"/>
  <c r="X39"/>
  <c r="W39"/>
  <c r="V39"/>
  <c r="U39"/>
  <c r="A39"/>
  <c r="AC38"/>
  <c r="AB38"/>
  <c r="AA38"/>
  <c r="Z38"/>
  <c r="Y38"/>
  <c r="X38"/>
  <c r="W38"/>
  <c r="V38"/>
  <c r="U38"/>
  <c r="A38"/>
  <c r="AC37"/>
  <c r="AB37"/>
  <c r="AA37"/>
  <c r="Z37"/>
  <c r="Y37"/>
  <c r="X37"/>
  <c r="W37"/>
  <c r="V37"/>
  <c r="U37"/>
  <c r="A37"/>
  <c r="AC36"/>
  <c r="AB36"/>
  <c r="AA36"/>
  <c r="Z36"/>
  <c r="Y36"/>
  <c r="X36"/>
  <c r="W36"/>
  <c r="V36"/>
  <c r="U36"/>
  <c r="A36"/>
  <c r="AC35"/>
  <c r="AB35"/>
  <c r="AA35"/>
  <c r="Z35"/>
  <c r="Y35"/>
  <c r="X35"/>
  <c r="W35"/>
  <c r="V35"/>
  <c r="U35"/>
  <c r="A35"/>
  <c r="AC34"/>
  <c r="AB34"/>
  <c r="AA34"/>
  <c r="Z34"/>
  <c r="Y34"/>
  <c r="X34"/>
  <c r="W34"/>
  <c r="V34"/>
  <c r="U34"/>
  <c r="A34"/>
  <c r="AC33"/>
  <c r="AB33"/>
  <c r="AA33"/>
  <c r="Z33"/>
  <c r="Y33"/>
  <c r="X33"/>
  <c r="W33"/>
  <c r="V33"/>
  <c r="U33"/>
  <c r="A33"/>
  <c r="AC32"/>
  <c r="AB32"/>
  <c r="AA32"/>
  <c r="Z32"/>
  <c r="Y32"/>
  <c r="X32"/>
  <c r="W32"/>
  <c r="V32"/>
  <c r="U32"/>
  <c r="A32"/>
  <c r="AC31"/>
  <c r="AB31"/>
  <c r="AA31"/>
  <c r="Z31"/>
  <c r="Y31"/>
  <c r="X31"/>
  <c r="W31"/>
  <c r="V31"/>
  <c r="U31"/>
  <c r="A31"/>
  <c r="AC30"/>
  <c r="AB30"/>
  <c r="AA30"/>
  <c r="Z30"/>
  <c r="Y30"/>
  <c r="X30"/>
  <c r="W30"/>
  <c r="V30"/>
  <c r="U30"/>
  <c r="A30"/>
  <c r="AC29"/>
  <c r="AB29"/>
  <c r="AA29"/>
  <c r="Z29"/>
  <c r="Y29"/>
  <c r="X29"/>
  <c r="W29"/>
  <c r="V29"/>
  <c r="U29"/>
  <c r="A29"/>
  <c r="AC28"/>
  <c r="AB28"/>
  <c r="AA28"/>
  <c r="Z28"/>
  <c r="Y28"/>
  <c r="X28"/>
  <c r="W28"/>
  <c r="V28"/>
  <c r="U28"/>
  <c r="A28"/>
  <c r="AC27"/>
  <c r="AB27"/>
  <c r="AA27"/>
  <c r="Z27"/>
  <c r="Y27"/>
  <c r="X27"/>
  <c r="W27"/>
  <c r="V27"/>
  <c r="U27"/>
  <c r="A27"/>
  <c r="AC26"/>
  <c r="AB26"/>
  <c r="AA26"/>
  <c r="Z26"/>
  <c r="Y26"/>
  <c r="X26"/>
  <c r="W26"/>
  <c r="V26"/>
  <c r="U26"/>
  <c r="A26"/>
  <c r="AC25"/>
  <c r="AB25"/>
  <c r="AA25"/>
  <c r="Z25"/>
  <c r="Y25"/>
  <c r="X25"/>
  <c r="W25"/>
  <c r="V25"/>
  <c r="U25"/>
  <c r="A25"/>
  <c r="AC24"/>
  <c r="AB24"/>
  <c r="AA24"/>
  <c r="Z24"/>
  <c r="Y24"/>
  <c r="X24"/>
  <c r="W24"/>
  <c r="V24"/>
  <c r="U24"/>
  <c r="A24"/>
  <c r="AC23"/>
  <c r="AB23"/>
  <c r="AA23"/>
  <c r="Z23"/>
  <c r="Y23"/>
  <c r="X23"/>
  <c r="W23"/>
  <c r="V23"/>
  <c r="U23"/>
  <c r="A23"/>
  <c r="AC22"/>
  <c r="AB22"/>
  <c r="AA22"/>
  <c r="Z22"/>
  <c r="Y22"/>
  <c r="X22"/>
  <c r="W22"/>
  <c r="V22"/>
  <c r="U22"/>
  <c r="A22"/>
  <c r="AC21"/>
  <c r="AB21"/>
  <c r="AA21"/>
  <c r="Z21"/>
  <c r="Y21"/>
  <c r="X21"/>
  <c r="W21"/>
  <c r="V21"/>
  <c r="U21"/>
  <c r="A21"/>
  <c r="AC20"/>
  <c r="AB20"/>
  <c r="AA20"/>
  <c r="Z20"/>
  <c r="Y20"/>
  <c r="X20"/>
  <c r="W20"/>
  <c r="V20"/>
  <c r="U20"/>
  <c r="A20"/>
  <c r="AC19"/>
  <c r="AB19"/>
  <c r="AA19"/>
  <c r="Z19"/>
  <c r="Y19"/>
  <c r="X19"/>
  <c r="W19"/>
  <c r="V19"/>
  <c r="U19"/>
  <c r="A19"/>
  <c r="AC18"/>
  <c r="AB18"/>
  <c r="Z18"/>
  <c r="X18"/>
  <c r="V18"/>
  <c r="AA18"/>
  <c r="A18"/>
  <c r="AB17"/>
  <c r="Z17"/>
  <c r="X17"/>
  <c r="V17"/>
  <c r="AC17"/>
  <c r="A17"/>
  <c r="AB16"/>
  <c r="Z16"/>
  <c r="X16"/>
  <c r="V16"/>
  <c r="AC16"/>
  <c r="A16"/>
  <c r="AB15"/>
  <c r="Z15"/>
  <c r="X15"/>
  <c r="V15"/>
  <c r="AC15"/>
  <c r="A15"/>
  <c r="AB14"/>
  <c r="Z14"/>
  <c r="X14"/>
  <c r="V14"/>
  <c r="AC14"/>
  <c r="A14"/>
  <c r="AB13"/>
  <c r="Z13"/>
  <c r="X13"/>
  <c r="V13"/>
  <c r="AC13"/>
  <c r="A13"/>
  <c r="AB12"/>
  <c r="Z12"/>
  <c r="X12"/>
  <c r="V12"/>
  <c r="AC12"/>
  <c r="A12"/>
  <c r="AB11"/>
  <c r="Z11"/>
  <c r="X11"/>
  <c r="V11"/>
  <c r="AC11"/>
  <c r="A11"/>
  <c r="AA10"/>
  <c r="W10"/>
  <c r="AC10"/>
  <c r="A10"/>
  <c r="AC9"/>
  <c r="AA9"/>
  <c r="Y9"/>
  <c r="W9"/>
  <c r="U9"/>
  <c r="Z9"/>
  <c r="A9"/>
  <c r="AC8"/>
  <c r="AA8"/>
  <c r="Y8"/>
  <c r="W8"/>
  <c r="U8"/>
  <c r="AB8"/>
  <c r="A8"/>
  <c r="AC7"/>
  <c r="AA7"/>
  <c r="Y7"/>
  <c r="W7"/>
  <c r="U7"/>
  <c r="AB7"/>
  <c r="A7"/>
  <c r="AC6"/>
  <c r="AA6"/>
  <c r="Y6"/>
  <c r="W6"/>
  <c r="U6"/>
  <c r="AB6"/>
  <c r="A6"/>
  <c r="AC5"/>
  <c r="AA5"/>
  <c r="Y5"/>
  <c r="W5"/>
  <c r="U5"/>
  <c r="AB5"/>
  <c r="A5"/>
  <c r="AC4"/>
  <c r="AA4"/>
  <c r="Y4"/>
  <c r="W4"/>
  <c r="U4"/>
  <c r="AB4"/>
  <c r="A4"/>
  <c r="AC3"/>
  <c r="AA3"/>
  <c r="Y3"/>
  <c r="W3"/>
  <c r="U3"/>
  <c r="AB3"/>
  <c r="A3"/>
  <c r="AC2"/>
  <c r="AA2"/>
  <c r="Y2"/>
  <c r="W2"/>
  <c r="U2"/>
  <c r="AB2"/>
  <c r="A2"/>
  <c r="AC1"/>
  <c r="AA1"/>
  <c r="Y1"/>
  <c r="W1"/>
  <c r="U1"/>
  <c r="S1"/>
  <c r="R1"/>
  <c r="AB1" s="1"/>
  <c r="Q1"/>
  <c r="P1"/>
  <c r="Z1" s="1"/>
  <c r="O1"/>
  <c r="N1"/>
  <c r="X1" s="1"/>
  <c r="M1"/>
  <c r="L1"/>
  <c r="V1" s="1"/>
  <c r="K1"/>
  <c r="AA3" i="12"/>
  <c r="AB3"/>
  <c r="AC3"/>
  <c r="AA4"/>
  <c r="AB4"/>
  <c r="AC4"/>
  <c r="AA5"/>
  <c r="AB5"/>
  <c r="AC5"/>
  <c r="AA6"/>
  <c r="AB6"/>
  <c r="AC6"/>
  <c r="AA7"/>
  <c r="AB7"/>
  <c r="AC7"/>
  <c r="AA8"/>
  <c r="AB8"/>
  <c r="AC8"/>
  <c r="AA9"/>
  <c r="AB9"/>
  <c r="AC9"/>
  <c r="AA10"/>
  <c r="AB10"/>
  <c r="AC10"/>
  <c r="AA11"/>
  <c r="AB11"/>
  <c r="AC11"/>
  <c r="AA12"/>
  <c r="AB12"/>
  <c r="AC12"/>
  <c r="AA13"/>
  <c r="AB13"/>
  <c r="AC13"/>
  <c r="AA14"/>
  <c r="AB14"/>
  <c r="AC14"/>
  <c r="AA15"/>
  <c r="AB15"/>
  <c r="AC15"/>
  <c r="AA16"/>
  <c r="AB16"/>
  <c r="AC16"/>
  <c r="AA17"/>
  <c r="AB17"/>
  <c r="AC17"/>
  <c r="AA18"/>
  <c r="AB18"/>
  <c r="AC18"/>
  <c r="AA19"/>
  <c r="AB19"/>
  <c r="AC19"/>
  <c r="AA20"/>
  <c r="AB20"/>
  <c r="AC20"/>
  <c r="AA21"/>
  <c r="AB21"/>
  <c r="AC21"/>
  <c r="AA22"/>
  <c r="AB22"/>
  <c r="AC22"/>
  <c r="AA23"/>
  <c r="AB23"/>
  <c r="AC23"/>
  <c r="AA24"/>
  <c r="AB24"/>
  <c r="AC24"/>
  <c r="AA25"/>
  <c r="AB25"/>
  <c r="AC25"/>
  <c r="AA26"/>
  <c r="AB26"/>
  <c r="AC26"/>
  <c r="AA27"/>
  <c r="AB27"/>
  <c r="AC27"/>
  <c r="AA28"/>
  <c r="AB28"/>
  <c r="AC28"/>
  <c r="AA29"/>
  <c r="AB29"/>
  <c r="AC29"/>
  <c r="AA30"/>
  <c r="AB30"/>
  <c r="AC30"/>
  <c r="AA31"/>
  <c r="AB31"/>
  <c r="AC31"/>
  <c r="AA32"/>
  <c r="AB32"/>
  <c r="AC32"/>
  <c r="AA33"/>
  <c r="AB33"/>
  <c r="AC33"/>
  <c r="AA34"/>
  <c r="AB34"/>
  <c r="AC34"/>
  <c r="AA35"/>
  <c r="AB35"/>
  <c r="AC35"/>
  <c r="AA36"/>
  <c r="AB36"/>
  <c r="AC36"/>
  <c r="AA37"/>
  <c r="AB37"/>
  <c r="AC37"/>
  <c r="AA38"/>
  <c r="AB38"/>
  <c r="AC38"/>
  <c r="AA39"/>
  <c r="AB39"/>
  <c r="AC39"/>
  <c r="AA40"/>
  <c r="AB40"/>
  <c r="AC40"/>
  <c r="AA41"/>
  <c r="AB41"/>
  <c r="AC41"/>
  <c r="AA42"/>
  <c r="AB42"/>
  <c r="AC42"/>
  <c r="AA43"/>
  <c r="AB43"/>
  <c r="AC43"/>
  <c r="AA44"/>
  <c r="AB44"/>
  <c r="AC44"/>
  <c r="AA45"/>
  <c r="AB45"/>
  <c r="AC45"/>
  <c r="AA46"/>
  <c r="AB46"/>
  <c r="AC46"/>
  <c r="AA47"/>
  <c r="AB47"/>
  <c r="AC47"/>
  <c r="AA48"/>
  <c r="AB48"/>
  <c r="AC48"/>
  <c r="AA49"/>
  <c r="AB49"/>
  <c r="AC49"/>
  <c r="AA50"/>
  <c r="AB50"/>
  <c r="AC50"/>
  <c r="AA51"/>
  <c r="AB51"/>
  <c r="AC51"/>
  <c r="AA52"/>
  <c r="AB52"/>
  <c r="AC52"/>
  <c r="AA53"/>
  <c r="AB53"/>
  <c r="AC53"/>
  <c r="AA54"/>
  <c r="AB54"/>
  <c r="AC54"/>
  <c r="AA55"/>
  <c r="AB55"/>
  <c r="AC55"/>
  <c r="AA56"/>
  <c r="AB56"/>
  <c r="AC56"/>
  <c r="AA57"/>
  <c r="AB57"/>
  <c r="AC57"/>
  <c r="AA58"/>
  <c r="AB58"/>
  <c r="AC58"/>
  <c r="AA59"/>
  <c r="AB59"/>
  <c r="AC59"/>
  <c r="AA60"/>
  <c r="AB60"/>
  <c r="AC60"/>
  <c r="AA61"/>
  <c r="AB61"/>
  <c r="AC61"/>
  <c r="AA62"/>
  <c r="AB62"/>
  <c r="AC62"/>
  <c r="AA63"/>
  <c r="AB63"/>
  <c r="AC63"/>
  <c r="AA64"/>
  <c r="AB64"/>
  <c r="AC64"/>
  <c r="AA65"/>
  <c r="AB65"/>
  <c r="AC65"/>
  <c r="AA66"/>
  <c r="AB66"/>
  <c r="AC66"/>
  <c r="AA67"/>
  <c r="AB67"/>
  <c r="AC67"/>
  <c r="AA68"/>
  <c r="AB68"/>
  <c r="AC68"/>
  <c r="AA69"/>
  <c r="AB69"/>
  <c r="AC69"/>
  <c r="AA70"/>
  <c r="AB70"/>
  <c r="AC70"/>
  <c r="AA71"/>
  <c r="AB71"/>
  <c r="AC71"/>
  <c r="AA72"/>
  <c r="AB72"/>
  <c r="AC72"/>
  <c r="AA73"/>
  <c r="AB73"/>
  <c r="AC73"/>
  <c r="AA74"/>
  <c r="AB74"/>
  <c r="AC74"/>
  <c r="AA75"/>
  <c r="AB75"/>
  <c r="AC75"/>
  <c r="AA76"/>
  <c r="AB76"/>
  <c r="AC76"/>
  <c r="AA77"/>
  <c r="AB77"/>
  <c r="AC77"/>
  <c r="AA78"/>
  <c r="AB78"/>
  <c r="AC78"/>
  <c r="AA79"/>
  <c r="AB79"/>
  <c r="AC79"/>
  <c r="AA80"/>
  <c r="AB80"/>
  <c r="AC80"/>
  <c r="AA81"/>
  <c r="AB81"/>
  <c r="AC81"/>
  <c r="AA82"/>
  <c r="AB82"/>
  <c r="AC82"/>
  <c r="AA83"/>
  <c r="AB83"/>
  <c r="AC83"/>
  <c r="AA84"/>
  <c r="AB84"/>
  <c r="AC84"/>
  <c r="AA85"/>
  <c r="AB85"/>
  <c r="AC85"/>
  <c r="AA86"/>
  <c r="AB86"/>
  <c r="AC86"/>
  <c r="AA87"/>
  <c r="AB87"/>
  <c r="AC87"/>
  <c r="AA88"/>
  <c r="AB88"/>
  <c r="AC88"/>
  <c r="AA89"/>
  <c r="AB89"/>
  <c r="AC89"/>
  <c r="AA90"/>
  <c r="AB90"/>
  <c r="AC90"/>
  <c r="AA91"/>
  <c r="AB91"/>
  <c r="AC91"/>
  <c r="AA92"/>
  <c r="AB92"/>
  <c r="AC92"/>
  <c r="AA93"/>
  <c r="AB93"/>
  <c r="AC93"/>
  <c r="AA94"/>
  <c r="AB94"/>
  <c r="AC94"/>
  <c r="AA95"/>
  <c r="AB95"/>
  <c r="AC95"/>
  <c r="AA96"/>
  <c r="AB96"/>
  <c r="AC96"/>
  <c r="AA97"/>
  <c r="AB97"/>
  <c r="AC97"/>
  <c r="AA98"/>
  <c r="AB98"/>
  <c r="AC98"/>
  <c r="AA99"/>
  <c r="AB99"/>
  <c r="AC99"/>
  <c r="AA100"/>
  <c r="AB100"/>
  <c r="AC100"/>
  <c r="AA101"/>
  <c r="AB101"/>
  <c r="AC101"/>
  <c r="AA102"/>
  <c r="AB102"/>
  <c r="AC102"/>
  <c r="AA103"/>
  <c r="AB103"/>
  <c r="AC103"/>
  <c r="AA104"/>
  <c r="AB104"/>
  <c r="AC104"/>
  <c r="AA105"/>
  <c r="AB105"/>
  <c r="AC105"/>
  <c r="AA106"/>
  <c r="AB106"/>
  <c r="AC106"/>
  <c r="AA107"/>
  <c r="AB107"/>
  <c r="AC107"/>
  <c r="AA108"/>
  <c r="AB108"/>
  <c r="AC108"/>
  <c r="AA109"/>
  <c r="AB109"/>
  <c r="AC109"/>
  <c r="AA110"/>
  <c r="AB110"/>
  <c r="AC110"/>
  <c r="AA111"/>
  <c r="AB111"/>
  <c r="AC111"/>
  <c r="AA112"/>
  <c r="AB112"/>
  <c r="AC112"/>
  <c r="AA113"/>
  <c r="AB113"/>
  <c r="AC113"/>
  <c r="AA114"/>
  <c r="AB114"/>
  <c r="AC114"/>
  <c r="AA115"/>
  <c r="AB115"/>
  <c r="AC115"/>
  <c r="AA116"/>
  <c r="AB116"/>
  <c r="AC116"/>
  <c r="AA117"/>
  <c r="AB117"/>
  <c r="AC117"/>
  <c r="AA118"/>
  <c r="AB118"/>
  <c r="AC118"/>
  <c r="AA119"/>
  <c r="AB119"/>
  <c r="AC119"/>
  <c r="AA120"/>
  <c r="AB120"/>
  <c r="AC120"/>
  <c r="AA121"/>
  <c r="AB121"/>
  <c r="AC121"/>
  <c r="AA122"/>
  <c r="AB122"/>
  <c r="AC122"/>
  <c r="AA123"/>
  <c r="AB123"/>
  <c r="AC123"/>
  <c r="AA124"/>
  <c r="AB124"/>
  <c r="AC124"/>
  <c r="AA125"/>
  <c r="AB125"/>
  <c r="AC125"/>
  <c r="AA126"/>
  <c r="AB126"/>
  <c r="AC126"/>
  <c r="AA127"/>
  <c r="AB127"/>
  <c r="AC127"/>
  <c r="AA128"/>
  <c r="AB128"/>
  <c r="AC128"/>
  <c r="AA129"/>
  <c r="AB129"/>
  <c r="AC129"/>
  <c r="AA130"/>
  <c r="AB130"/>
  <c r="AC130"/>
  <c r="AA131"/>
  <c r="AB131"/>
  <c r="AC131"/>
  <c r="AA132"/>
  <c r="AB132"/>
  <c r="AC132"/>
  <c r="AA133"/>
  <c r="AB133"/>
  <c r="AC133"/>
  <c r="AA134"/>
  <c r="AB134"/>
  <c r="AC134"/>
  <c r="AA135"/>
  <c r="AB135"/>
  <c r="AC135"/>
  <c r="AA136"/>
  <c r="AB136"/>
  <c r="AC136"/>
  <c r="AA137"/>
  <c r="AB137"/>
  <c r="AC137"/>
  <c r="AA138"/>
  <c r="AB138"/>
  <c r="AC138"/>
  <c r="AA139"/>
  <c r="AB139"/>
  <c r="AC139"/>
  <c r="AA140"/>
  <c r="AB140"/>
  <c r="AC140"/>
  <c r="AA141"/>
  <c r="AB141"/>
  <c r="AC141"/>
  <c r="AA142"/>
  <c r="AB142"/>
  <c r="AC142"/>
  <c r="AA143"/>
  <c r="AB143"/>
  <c r="AC143"/>
  <c r="AA144"/>
  <c r="AB144"/>
  <c r="AC144"/>
  <c r="AA145"/>
  <c r="AB145"/>
  <c r="AC145"/>
  <c r="AA146"/>
  <c r="AB146"/>
  <c r="AC146"/>
  <c r="AA147"/>
  <c r="AB147"/>
  <c r="AC147"/>
  <c r="AA148"/>
  <c r="AB148"/>
  <c r="AC148"/>
  <c r="AA149"/>
  <c r="AB149"/>
  <c r="AC149"/>
  <c r="AA150"/>
  <c r="AB150"/>
  <c r="AC150"/>
  <c r="AA151"/>
  <c r="AB151"/>
  <c r="AC151"/>
  <c r="AA152"/>
  <c r="AB152"/>
  <c r="AC152"/>
  <c r="AA153"/>
  <c r="AB153"/>
  <c r="AC153"/>
  <c r="AA154"/>
  <c r="AB154"/>
  <c r="AC154"/>
  <c r="AA155"/>
  <c r="AB155"/>
  <c r="AC155"/>
  <c r="AA156"/>
  <c r="AB156"/>
  <c r="AC156"/>
  <c r="AA157"/>
  <c r="AB157"/>
  <c r="AC157"/>
  <c r="AA158"/>
  <c r="AB158"/>
  <c r="AC158"/>
  <c r="AA159"/>
  <c r="AB159"/>
  <c r="AC159"/>
  <c r="AA160"/>
  <c r="AB160"/>
  <c r="AC160"/>
  <c r="AA161"/>
  <c r="AB161"/>
  <c r="AC161"/>
  <c r="AC2"/>
  <c r="AB2"/>
  <c r="AA2"/>
  <c r="Y3"/>
  <c r="Z3"/>
  <c r="Y4"/>
  <c r="Z4"/>
  <c r="Y5"/>
  <c r="Z5"/>
  <c r="Y6"/>
  <c r="Z6"/>
  <c r="Y7"/>
  <c r="Z7"/>
  <c r="Y8"/>
  <c r="Z8"/>
  <c r="Y9"/>
  <c r="Z9"/>
  <c r="Y10"/>
  <c r="Z10"/>
  <c r="Y11"/>
  <c r="Z11"/>
  <c r="Y12"/>
  <c r="Z12"/>
  <c r="Y13"/>
  <c r="Z13"/>
  <c r="Y14"/>
  <c r="Z14"/>
  <c r="Y15"/>
  <c r="Z15"/>
  <c r="Y16"/>
  <c r="Z16"/>
  <c r="Y17"/>
  <c r="Z17"/>
  <c r="Y18"/>
  <c r="Z18"/>
  <c r="Y19"/>
  <c r="Z19"/>
  <c r="Y20"/>
  <c r="Z20"/>
  <c r="Y21"/>
  <c r="Z21"/>
  <c r="Y22"/>
  <c r="Z22"/>
  <c r="Y23"/>
  <c r="Z23"/>
  <c r="Y24"/>
  <c r="Z24"/>
  <c r="Y25"/>
  <c r="Z25"/>
  <c r="Y26"/>
  <c r="Z26"/>
  <c r="Y27"/>
  <c r="Z27"/>
  <c r="Y28"/>
  <c r="Z28"/>
  <c r="Y29"/>
  <c r="Z29"/>
  <c r="Y30"/>
  <c r="Z30"/>
  <c r="Y31"/>
  <c r="Z31"/>
  <c r="Y32"/>
  <c r="Z32"/>
  <c r="Y33"/>
  <c r="Z33"/>
  <c r="Y34"/>
  <c r="Z34"/>
  <c r="Y35"/>
  <c r="Z35"/>
  <c r="Y36"/>
  <c r="Z36"/>
  <c r="Y37"/>
  <c r="Z37"/>
  <c r="Y38"/>
  <c r="Z38"/>
  <c r="Y39"/>
  <c r="Z39"/>
  <c r="Y40"/>
  <c r="Z40"/>
  <c r="Y41"/>
  <c r="Z41"/>
  <c r="Y42"/>
  <c r="Z42"/>
  <c r="Y43"/>
  <c r="Z43"/>
  <c r="Y44"/>
  <c r="Z44"/>
  <c r="Y45"/>
  <c r="Z45"/>
  <c r="Y46"/>
  <c r="Z46"/>
  <c r="Y47"/>
  <c r="Z47"/>
  <c r="Y48"/>
  <c r="Z48"/>
  <c r="Y49"/>
  <c r="Z49"/>
  <c r="Y50"/>
  <c r="Z50"/>
  <c r="Y51"/>
  <c r="Z51"/>
  <c r="Y52"/>
  <c r="Z52"/>
  <c r="Y53"/>
  <c r="Z53"/>
  <c r="Y54"/>
  <c r="Z54"/>
  <c r="Y55"/>
  <c r="Z55"/>
  <c r="Y56"/>
  <c r="Z56"/>
  <c r="Y57"/>
  <c r="Z57"/>
  <c r="Y58"/>
  <c r="Z58"/>
  <c r="Y59"/>
  <c r="Z59"/>
  <c r="Y60"/>
  <c r="Z60"/>
  <c r="Y61"/>
  <c r="Z61"/>
  <c r="Y62"/>
  <c r="Z62"/>
  <c r="Y63"/>
  <c r="Z63"/>
  <c r="Y64"/>
  <c r="Z64"/>
  <c r="Y65"/>
  <c r="Z65"/>
  <c r="Y66"/>
  <c r="Z66"/>
  <c r="Y67"/>
  <c r="Z67"/>
  <c r="Y68"/>
  <c r="Z68"/>
  <c r="Y69"/>
  <c r="Z69"/>
  <c r="Y70"/>
  <c r="Z70"/>
  <c r="Y71"/>
  <c r="Z71"/>
  <c r="Y72"/>
  <c r="Z72"/>
  <c r="Y73"/>
  <c r="Z73"/>
  <c r="Y74"/>
  <c r="Z74"/>
  <c r="Y75"/>
  <c r="Z75"/>
  <c r="Y76"/>
  <c r="Z76"/>
  <c r="Y77"/>
  <c r="Z77"/>
  <c r="Y78"/>
  <c r="Z78"/>
  <c r="Y79"/>
  <c r="Z79"/>
  <c r="Y80"/>
  <c r="Z80"/>
  <c r="Y81"/>
  <c r="Z81"/>
  <c r="Y82"/>
  <c r="Z82"/>
  <c r="Y83"/>
  <c r="Z83"/>
  <c r="Y84"/>
  <c r="Z84"/>
  <c r="Y85"/>
  <c r="Z85"/>
  <c r="Y86"/>
  <c r="Z86"/>
  <c r="Y87"/>
  <c r="Z87"/>
  <c r="Y88"/>
  <c r="Z88"/>
  <c r="Y89"/>
  <c r="Z89"/>
  <c r="Y90"/>
  <c r="Z90"/>
  <c r="Y91"/>
  <c r="Z91"/>
  <c r="Y92"/>
  <c r="Z92"/>
  <c r="Y93"/>
  <c r="Z93"/>
  <c r="Y94"/>
  <c r="Z94"/>
  <c r="Y95"/>
  <c r="Z95"/>
  <c r="Y96"/>
  <c r="Z96"/>
  <c r="Y97"/>
  <c r="Z97"/>
  <c r="Y98"/>
  <c r="Z98"/>
  <c r="Y99"/>
  <c r="Z99"/>
  <c r="Y100"/>
  <c r="Z100"/>
  <c r="Y101"/>
  <c r="Z101"/>
  <c r="Y102"/>
  <c r="Z102"/>
  <c r="Y103"/>
  <c r="Z103"/>
  <c r="Y104"/>
  <c r="Z104"/>
  <c r="Y105"/>
  <c r="Z105"/>
  <c r="Y106"/>
  <c r="Z106"/>
  <c r="Y107"/>
  <c r="Z107"/>
  <c r="Y108"/>
  <c r="Z108"/>
  <c r="Y109"/>
  <c r="Z109"/>
  <c r="Y110"/>
  <c r="Z110"/>
  <c r="Y111"/>
  <c r="Z111"/>
  <c r="Y112"/>
  <c r="Z112"/>
  <c r="Y113"/>
  <c r="Z113"/>
  <c r="Y114"/>
  <c r="Z114"/>
  <c r="Y115"/>
  <c r="Z115"/>
  <c r="Y116"/>
  <c r="Z116"/>
  <c r="Y117"/>
  <c r="Z117"/>
  <c r="Y118"/>
  <c r="Z118"/>
  <c r="Y119"/>
  <c r="Z119"/>
  <c r="Y120"/>
  <c r="Z120"/>
  <c r="Y121"/>
  <c r="Z121"/>
  <c r="Y122"/>
  <c r="Z122"/>
  <c r="Y123"/>
  <c r="Z123"/>
  <c r="Y124"/>
  <c r="Z124"/>
  <c r="Y125"/>
  <c r="Z125"/>
  <c r="Y126"/>
  <c r="Z126"/>
  <c r="Y127"/>
  <c r="Z127"/>
  <c r="Y128"/>
  <c r="Z128"/>
  <c r="Y129"/>
  <c r="Z129"/>
  <c r="Y130"/>
  <c r="Z130"/>
  <c r="Y131"/>
  <c r="Z131"/>
  <c r="Y132"/>
  <c r="Z132"/>
  <c r="Y133"/>
  <c r="Z133"/>
  <c r="Y134"/>
  <c r="Z134"/>
  <c r="Y135"/>
  <c r="Z135"/>
  <c r="Y136"/>
  <c r="Z136"/>
  <c r="Y137"/>
  <c r="Z137"/>
  <c r="Y138"/>
  <c r="Z138"/>
  <c r="Y139"/>
  <c r="Z139"/>
  <c r="Y140"/>
  <c r="Z140"/>
  <c r="Y141"/>
  <c r="Z141"/>
  <c r="Y142"/>
  <c r="Z142"/>
  <c r="Y143"/>
  <c r="Z143"/>
  <c r="Y144"/>
  <c r="Z144"/>
  <c r="Y145"/>
  <c r="Z145"/>
  <c r="Y146"/>
  <c r="Z146"/>
  <c r="Y147"/>
  <c r="Z147"/>
  <c r="Y148"/>
  <c r="Z148"/>
  <c r="Y149"/>
  <c r="Z149"/>
  <c r="Y150"/>
  <c r="Z150"/>
  <c r="Y151"/>
  <c r="Z151"/>
  <c r="Y152"/>
  <c r="Z152"/>
  <c r="Y153"/>
  <c r="Z153"/>
  <c r="Y154"/>
  <c r="Z154"/>
  <c r="Y155"/>
  <c r="Z155"/>
  <c r="Y156"/>
  <c r="Z156"/>
  <c r="Y157"/>
  <c r="Z157"/>
  <c r="Y158"/>
  <c r="Z158"/>
  <c r="Y159"/>
  <c r="Z159"/>
  <c r="Y160"/>
  <c r="Z160"/>
  <c r="Y161"/>
  <c r="Z161"/>
  <c r="Z2"/>
  <c r="Y2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2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2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3"/>
  <c r="V1"/>
  <c r="W1"/>
  <c r="X1"/>
  <c r="Y1"/>
  <c r="Z1"/>
  <c r="AA1"/>
  <c r="AB1"/>
  <c r="AC1"/>
  <c r="U1"/>
  <c r="L147"/>
  <c r="M147"/>
  <c r="N147"/>
  <c r="O147"/>
  <c r="P147"/>
  <c r="Q147"/>
  <c r="R147"/>
  <c r="S147"/>
  <c r="L148"/>
  <c r="M148"/>
  <c r="N148"/>
  <c r="O148"/>
  <c r="P148"/>
  <c r="Q148"/>
  <c r="R148"/>
  <c r="S148"/>
  <c r="L149"/>
  <c r="M149"/>
  <c r="N149"/>
  <c r="O149"/>
  <c r="P149"/>
  <c r="Q149"/>
  <c r="R149"/>
  <c r="S149"/>
  <c r="L150"/>
  <c r="M150"/>
  <c r="N150"/>
  <c r="O150"/>
  <c r="P150"/>
  <c r="Q150"/>
  <c r="R150"/>
  <c r="S150"/>
  <c r="L151"/>
  <c r="M151"/>
  <c r="N151"/>
  <c r="O151"/>
  <c r="P151"/>
  <c r="Q151"/>
  <c r="R151"/>
  <c r="S151"/>
  <c r="L152"/>
  <c r="M152"/>
  <c r="N152"/>
  <c r="O152"/>
  <c r="P152"/>
  <c r="Q152"/>
  <c r="R152"/>
  <c r="S152"/>
  <c r="L153"/>
  <c r="M153"/>
  <c r="N153"/>
  <c r="O153"/>
  <c r="P153"/>
  <c r="Q153"/>
  <c r="R153"/>
  <c r="S153"/>
  <c r="L154"/>
  <c r="M154"/>
  <c r="N154"/>
  <c r="O154"/>
  <c r="P154"/>
  <c r="Q154"/>
  <c r="R154"/>
  <c r="S154"/>
  <c r="L155"/>
  <c r="M155"/>
  <c r="N155"/>
  <c r="O155"/>
  <c r="P155"/>
  <c r="Q155"/>
  <c r="R155"/>
  <c r="S155"/>
  <c r="L156"/>
  <c r="M156"/>
  <c r="N156"/>
  <c r="O156"/>
  <c r="P156"/>
  <c r="Q156"/>
  <c r="R156"/>
  <c r="S156"/>
  <c r="L157"/>
  <c r="M157"/>
  <c r="N157"/>
  <c r="O157"/>
  <c r="P157"/>
  <c r="Q157"/>
  <c r="R157"/>
  <c r="S157"/>
  <c r="M146"/>
  <c r="N146"/>
  <c r="O146"/>
  <c r="P146"/>
  <c r="Q146"/>
  <c r="R146"/>
  <c r="S146"/>
  <c r="L146"/>
  <c r="L135"/>
  <c r="M135"/>
  <c r="N135"/>
  <c r="O135"/>
  <c r="P135"/>
  <c r="Q135"/>
  <c r="R135"/>
  <c r="S135"/>
  <c r="L136"/>
  <c r="M136"/>
  <c r="N136"/>
  <c r="O136"/>
  <c r="P136"/>
  <c r="Q136"/>
  <c r="R136"/>
  <c r="S136"/>
  <c r="L137"/>
  <c r="M137"/>
  <c r="N137"/>
  <c r="O137"/>
  <c r="P137"/>
  <c r="Q137"/>
  <c r="R137"/>
  <c r="S137"/>
  <c r="L138"/>
  <c r="M138"/>
  <c r="N138"/>
  <c r="O138"/>
  <c r="P138"/>
  <c r="Q138"/>
  <c r="R138"/>
  <c r="S138"/>
  <c r="L139"/>
  <c r="M139"/>
  <c r="N139"/>
  <c r="O139"/>
  <c r="P139"/>
  <c r="Q139"/>
  <c r="R139"/>
  <c r="S139"/>
  <c r="L140"/>
  <c r="M140"/>
  <c r="N140"/>
  <c r="O140"/>
  <c r="P140"/>
  <c r="Q140"/>
  <c r="R140"/>
  <c r="S140"/>
  <c r="L141"/>
  <c r="M141"/>
  <c r="N141"/>
  <c r="O141"/>
  <c r="P141"/>
  <c r="Q141"/>
  <c r="R141"/>
  <c r="S141"/>
  <c r="L142"/>
  <c r="M142"/>
  <c r="N142"/>
  <c r="O142"/>
  <c r="P142"/>
  <c r="Q142"/>
  <c r="R142"/>
  <c r="S142"/>
  <c r="L143"/>
  <c r="M143"/>
  <c r="N143"/>
  <c r="O143"/>
  <c r="P143"/>
  <c r="Q143"/>
  <c r="R143"/>
  <c r="S143"/>
  <c r="L144"/>
  <c r="M144"/>
  <c r="N144"/>
  <c r="O144"/>
  <c r="P144"/>
  <c r="Q144"/>
  <c r="R144"/>
  <c r="S144"/>
  <c r="L145"/>
  <c r="M145"/>
  <c r="N145"/>
  <c r="O145"/>
  <c r="P145"/>
  <c r="Q145"/>
  <c r="R145"/>
  <c r="S145"/>
  <c r="M134"/>
  <c r="N134"/>
  <c r="O134"/>
  <c r="P134"/>
  <c r="Q134"/>
  <c r="R134"/>
  <c r="S134"/>
  <c r="L134"/>
  <c r="L123"/>
  <c r="M123"/>
  <c r="N123"/>
  <c r="O123"/>
  <c r="P123"/>
  <c r="Q123"/>
  <c r="R123"/>
  <c r="S123"/>
  <c r="L124"/>
  <c r="M124"/>
  <c r="N124"/>
  <c r="O124"/>
  <c r="P124"/>
  <c r="Q124"/>
  <c r="R124"/>
  <c r="S124"/>
  <c r="L125"/>
  <c r="M125"/>
  <c r="N125"/>
  <c r="O125"/>
  <c r="P125"/>
  <c r="Q125"/>
  <c r="R125"/>
  <c r="S125"/>
  <c r="L126"/>
  <c r="M126"/>
  <c r="N126"/>
  <c r="O126"/>
  <c r="P126"/>
  <c r="Q126"/>
  <c r="R126"/>
  <c r="S126"/>
  <c r="L127"/>
  <c r="M127"/>
  <c r="N127"/>
  <c r="O127"/>
  <c r="P127"/>
  <c r="Q127"/>
  <c r="R127"/>
  <c r="S127"/>
  <c r="L128"/>
  <c r="M128"/>
  <c r="N128"/>
  <c r="O128"/>
  <c r="P128"/>
  <c r="Q128"/>
  <c r="R128"/>
  <c r="S128"/>
  <c r="L129"/>
  <c r="M129"/>
  <c r="N129"/>
  <c r="O129"/>
  <c r="P129"/>
  <c r="Q129"/>
  <c r="R129"/>
  <c r="S129"/>
  <c r="L130"/>
  <c r="M130"/>
  <c r="N130"/>
  <c r="O130"/>
  <c r="P130"/>
  <c r="Q130"/>
  <c r="R130"/>
  <c r="S130"/>
  <c r="L131"/>
  <c r="M131"/>
  <c r="N131"/>
  <c r="O131"/>
  <c r="P131"/>
  <c r="Q131"/>
  <c r="R131"/>
  <c r="S131"/>
  <c r="L132"/>
  <c r="M132"/>
  <c r="N132"/>
  <c r="O132"/>
  <c r="P132"/>
  <c r="Q132"/>
  <c r="R132"/>
  <c r="S132"/>
  <c r="L133"/>
  <c r="M133"/>
  <c r="N133"/>
  <c r="O133"/>
  <c r="P133"/>
  <c r="Q133"/>
  <c r="R133"/>
  <c r="S133"/>
  <c r="M122"/>
  <c r="N122"/>
  <c r="O122"/>
  <c r="P122"/>
  <c r="Q122"/>
  <c r="R122"/>
  <c r="S122"/>
  <c r="L122"/>
  <c r="L111"/>
  <c r="M111"/>
  <c r="N111"/>
  <c r="O111"/>
  <c r="P111"/>
  <c r="Q111"/>
  <c r="R111"/>
  <c r="S111"/>
  <c r="L112"/>
  <c r="M112"/>
  <c r="N112"/>
  <c r="O112"/>
  <c r="P112"/>
  <c r="Q112"/>
  <c r="R112"/>
  <c r="S112"/>
  <c r="L113"/>
  <c r="M113"/>
  <c r="N113"/>
  <c r="O113"/>
  <c r="P113"/>
  <c r="Q113"/>
  <c r="R113"/>
  <c r="S113"/>
  <c r="L114"/>
  <c r="M114"/>
  <c r="N114"/>
  <c r="O114"/>
  <c r="P114"/>
  <c r="Q114"/>
  <c r="R114"/>
  <c r="S114"/>
  <c r="L115"/>
  <c r="M115"/>
  <c r="N115"/>
  <c r="O115"/>
  <c r="P115"/>
  <c r="Q115"/>
  <c r="R115"/>
  <c r="S115"/>
  <c r="L116"/>
  <c r="M116"/>
  <c r="N116"/>
  <c r="O116"/>
  <c r="P116"/>
  <c r="Q116"/>
  <c r="R116"/>
  <c r="S116"/>
  <c r="L117"/>
  <c r="M117"/>
  <c r="N117"/>
  <c r="O117"/>
  <c r="P117"/>
  <c r="Q117"/>
  <c r="R117"/>
  <c r="S117"/>
  <c r="L118"/>
  <c r="M118"/>
  <c r="N118"/>
  <c r="O118"/>
  <c r="P118"/>
  <c r="Q118"/>
  <c r="R118"/>
  <c r="S118"/>
  <c r="L119"/>
  <c r="M119"/>
  <c r="N119"/>
  <c r="O119"/>
  <c r="P119"/>
  <c r="Q119"/>
  <c r="R119"/>
  <c r="S119"/>
  <c r="L120"/>
  <c r="M120"/>
  <c r="N120"/>
  <c r="O120"/>
  <c r="P120"/>
  <c r="Q120"/>
  <c r="R120"/>
  <c r="S120"/>
  <c r="L121"/>
  <c r="M121"/>
  <c r="N121"/>
  <c r="O121"/>
  <c r="P121"/>
  <c r="Q121"/>
  <c r="R121"/>
  <c r="S121"/>
  <c r="L110"/>
  <c r="L99"/>
  <c r="M99"/>
  <c r="N99"/>
  <c r="O99"/>
  <c r="P99"/>
  <c r="Q99"/>
  <c r="R99"/>
  <c r="S99"/>
  <c r="L100"/>
  <c r="M100"/>
  <c r="N100"/>
  <c r="O100"/>
  <c r="P100"/>
  <c r="Q100"/>
  <c r="R100"/>
  <c r="S100"/>
  <c r="L101"/>
  <c r="M101"/>
  <c r="N101"/>
  <c r="O101"/>
  <c r="P101"/>
  <c r="Q101"/>
  <c r="R101"/>
  <c r="S101"/>
  <c r="L102"/>
  <c r="M102"/>
  <c r="N102"/>
  <c r="O102"/>
  <c r="P102"/>
  <c r="Q102"/>
  <c r="R102"/>
  <c r="S102"/>
  <c r="L103"/>
  <c r="M103"/>
  <c r="N103"/>
  <c r="O103"/>
  <c r="P103"/>
  <c r="Q103"/>
  <c r="R103"/>
  <c r="S103"/>
  <c r="L104"/>
  <c r="M104"/>
  <c r="N104"/>
  <c r="O104"/>
  <c r="P104"/>
  <c r="Q104"/>
  <c r="R104"/>
  <c r="S104"/>
  <c r="L105"/>
  <c r="M105"/>
  <c r="N105"/>
  <c r="O105"/>
  <c r="P105"/>
  <c r="Q105"/>
  <c r="R105"/>
  <c r="S105"/>
  <c r="L106"/>
  <c r="M106"/>
  <c r="N106"/>
  <c r="O106"/>
  <c r="P106"/>
  <c r="Q106"/>
  <c r="R106"/>
  <c r="S106"/>
  <c r="L107"/>
  <c r="M107"/>
  <c r="N107"/>
  <c r="O107"/>
  <c r="P107"/>
  <c r="Q107"/>
  <c r="R107"/>
  <c r="S107"/>
  <c r="L108"/>
  <c r="M108"/>
  <c r="N108"/>
  <c r="O108"/>
  <c r="P108"/>
  <c r="Q108"/>
  <c r="R108"/>
  <c r="S108"/>
  <c r="L109"/>
  <c r="M109"/>
  <c r="N109"/>
  <c r="O109"/>
  <c r="P109"/>
  <c r="Q109"/>
  <c r="R109"/>
  <c r="S109"/>
  <c r="M98"/>
  <c r="N98"/>
  <c r="O98"/>
  <c r="P98"/>
  <c r="Q98"/>
  <c r="R98"/>
  <c r="S98"/>
  <c r="L98"/>
  <c r="L87"/>
  <c r="M87"/>
  <c r="N87"/>
  <c r="O87"/>
  <c r="P87"/>
  <c r="Q87"/>
  <c r="R87"/>
  <c r="S87"/>
  <c r="L88"/>
  <c r="M88"/>
  <c r="N88"/>
  <c r="O88"/>
  <c r="P88"/>
  <c r="Q88"/>
  <c r="R88"/>
  <c r="S88"/>
  <c r="L89"/>
  <c r="M89"/>
  <c r="N89"/>
  <c r="O89"/>
  <c r="P89"/>
  <c r="Q89"/>
  <c r="R89"/>
  <c r="S89"/>
  <c r="L90"/>
  <c r="M90"/>
  <c r="N90"/>
  <c r="O90"/>
  <c r="P90"/>
  <c r="Q90"/>
  <c r="R90"/>
  <c r="S90"/>
  <c r="L91"/>
  <c r="M91"/>
  <c r="N91"/>
  <c r="O91"/>
  <c r="P91"/>
  <c r="Q91"/>
  <c r="R91"/>
  <c r="S91"/>
  <c r="L92"/>
  <c r="M92"/>
  <c r="N92"/>
  <c r="O92"/>
  <c r="P92"/>
  <c r="Q92"/>
  <c r="R92"/>
  <c r="S92"/>
  <c r="L93"/>
  <c r="M93"/>
  <c r="N93"/>
  <c r="O93"/>
  <c r="P93"/>
  <c r="Q93"/>
  <c r="R93"/>
  <c r="S93"/>
  <c r="L94"/>
  <c r="M94"/>
  <c r="N94"/>
  <c r="O94"/>
  <c r="P94"/>
  <c r="Q94"/>
  <c r="R94"/>
  <c r="S94"/>
  <c r="L95"/>
  <c r="M95"/>
  <c r="N95"/>
  <c r="O95"/>
  <c r="P95"/>
  <c r="Q95"/>
  <c r="R95"/>
  <c r="S95"/>
  <c r="L96"/>
  <c r="M96"/>
  <c r="N96"/>
  <c r="O96"/>
  <c r="P96"/>
  <c r="Q96"/>
  <c r="R96"/>
  <c r="S96"/>
  <c r="L97"/>
  <c r="M97"/>
  <c r="N97"/>
  <c r="O97"/>
  <c r="P97"/>
  <c r="Q97"/>
  <c r="R97"/>
  <c r="S97"/>
  <c r="M86"/>
  <c r="N86"/>
  <c r="O86"/>
  <c r="P86"/>
  <c r="Q86"/>
  <c r="R86"/>
  <c r="S86"/>
  <c r="L86"/>
  <c r="L75"/>
  <c r="M75"/>
  <c r="N75"/>
  <c r="O75"/>
  <c r="P75"/>
  <c r="Q75"/>
  <c r="R75"/>
  <c r="S75"/>
  <c r="L76"/>
  <c r="M76"/>
  <c r="N76"/>
  <c r="O76"/>
  <c r="P76"/>
  <c r="Q76"/>
  <c r="R76"/>
  <c r="S76"/>
  <c r="L77"/>
  <c r="M77"/>
  <c r="N77"/>
  <c r="O77"/>
  <c r="P77"/>
  <c r="Q77"/>
  <c r="R77"/>
  <c r="S77"/>
  <c r="L78"/>
  <c r="M78"/>
  <c r="N78"/>
  <c r="O78"/>
  <c r="P78"/>
  <c r="Q78"/>
  <c r="R78"/>
  <c r="S78"/>
  <c r="L79"/>
  <c r="M79"/>
  <c r="N79"/>
  <c r="O79"/>
  <c r="P79"/>
  <c r="Q79"/>
  <c r="R79"/>
  <c r="S79"/>
  <c r="L80"/>
  <c r="M80"/>
  <c r="N80"/>
  <c r="O80"/>
  <c r="P80"/>
  <c r="Q80"/>
  <c r="R80"/>
  <c r="S80"/>
  <c r="L81"/>
  <c r="M81"/>
  <c r="N81"/>
  <c r="O81"/>
  <c r="P81"/>
  <c r="Q81"/>
  <c r="R81"/>
  <c r="S81"/>
  <c r="L82"/>
  <c r="M82"/>
  <c r="N82"/>
  <c r="O82"/>
  <c r="P82"/>
  <c r="Q82"/>
  <c r="R82"/>
  <c r="S82"/>
  <c r="L83"/>
  <c r="M83"/>
  <c r="N83"/>
  <c r="O83"/>
  <c r="P83"/>
  <c r="Q83"/>
  <c r="R83"/>
  <c r="S83"/>
  <c r="L84"/>
  <c r="M84"/>
  <c r="N84"/>
  <c r="O84"/>
  <c r="P84"/>
  <c r="Q84"/>
  <c r="R84"/>
  <c r="S84"/>
  <c r="L85"/>
  <c r="M85"/>
  <c r="N85"/>
  <c r="O85"/>
  <c r="P85"/>
  <c r="Q85"/>
  <c r="R85"/>
  <c r="S85"/>
  <c r="M74"/>
  <c r="N74"/>
  <c r="O74"/>
  <c r="P74"/>
  <c r="Q74"/>
  <c r="R74"/>
  <c r="S74"/>
  <c r="L74"/>
  <c r="L63"/>
  <c r="M63"/>
  <c r="N63"/>
  <c r="O63"/>
  <c r="P63"/>
  <c r="Q63"/>
  <c r="R63"/>
  <c r="S63"/>
  <c r="L64"/>
  <c r="M64"/>
  <c r="N64"/>
  <c r="O64"/>
  <c r="P64"/>
  <c r="Q64"/>
  <c r="R64"/>
  <c r="S64"/>
  <c r="L65"/>
  <c r="M65"/>
  <c r="N65"/>
  <c r="O65"/>
  <c r="P65"/>
  <c r="Q65"/>
  <c r="R65"/>
  <c r="S65"/>
  <c r="L66"/>
  <c r="M66"/>
  <c r="N66"/>
  <c r="O66"/>
  <c r="P66"/>
  <c r="Q66"/>
  <c r="R66"/>
  <c r="S66"/>
  <c r="L67"/>
  <c r="M67"/>
  <c r="N67"/>
  <c r="O67"/>
  <c r="P67"/>
  <c r="Q67"/>
  <c r="R67"/>
  <c r="S67"/>
  <c r="L68"/>
  <c r="M68"/>
  <c r="N68"/>
  <c r="O68"/>
  <c r="P68"/>
  <c r="Q68"/>
  <c r="R68"/>
  <c r="S68"/>
  <c r="L69"/>
  <c r="M69"/>
  <c r="N69"/>
  <c r="O69"/>
  <c r="P69"/>
  <c r="Q69"/>
  <c r="R69"/>
  <c r="S69"/>
  <c r="L70"/>
  <c r="M70"/>
  <c r="N70"/>
  <c r="O70"/>
  <c r="P70"/>
  <c r="Q70"/>
  <c r="R70"/>
  <c r="S70"/>
  <c r="L71"/>
  <c r="M71"/>
  <c r="N71"/>
  <c r="O71"/>
  <c r="P71"/>
  <c r="Q71"/>
  <c r="R71"/>
  <c r="S71"/>
  <c r="L72"/>
  <c r="M72"/>
  <c r="N72"/>
  <c r="O72"/>
  <c r="P72"/>
  <c r="Q72"/>
  <c r="R72"/>
  <c r="S72"/>
  <c r="L73"/>
  <c r="M73"/>
  <c r="N73"/>
  <c r="O73"/>
  <c r="P73"/>
  <c r="Q73"/>
  <c r="R73"/>
  <c r="S73"/>
  <c r="M62"/>
  <c r="N62"/>
  <c r="O62"/>
  <c r="P62"/>
  <c r="Q62"/>
  <c r="R62"/>
  <c r="S62"/>
  <c r="L62"/>
  <c r="L51"/>
  <c r="M51"/>
  <c r="N51"/>
  <c r="O51"/>
  <c r="P51"/>
  <c r="Q51"/>
  <c r="R51"/>
  <c r="S51"/>
  <c r="L52"/>
  <c r="M52"/>
  <c r="N52"/>
  <c r="O52"/>
  <c r="P52"/>
  <c r="Q52"/>
  <c r="R52"/>
  <c r="S52"/>
  <c r="L53"/>
  <c r="M53"/>
  <c r="N53"/>
  <c r="O53"/>
  <c r="P53"/>
  <c r="Q53"/>
  <c r="R53"/>
  <c r="S53"/>
  <c r="L54"/>
  <c r="M54"/>
  <c r="N54"/>
  <c r="O54"/>
  <c r="P54"/>
  <c r="Q54"/>
  <c r="R54"/>
  <c r="S54"/>
  <c r="L55"/>
  <c r="M55"/>
  <c r="N55"/>
  <c r="O55"/>
  <c r="P55"/>
  <c r="Q55"/>
  <c r="R55"/>
  <c r="S55"/>
  <c r="L56"/>
  <c r="M56"/>
  <c r="N56"/>
  <c r="O56"/>
  <c r="P56"/>
  <c r="Q56"/>
  <c r="R56"/>
  <c r="S56"/>
  <c r="L57"/>
  <c r="M57"/>
  <c r="N57"/>
  <c r="O57"/>
  <c r="P57"/>
  <c r="Q57"/>
  <c r="R57"/>
  <c r="S57"/>
  <c r="L58"/>
  <c r="M58"/>
  <c r="N58"/>
  <c r="O58"/>
  <c r="P58"/>
  <c r="Q58"/>
  <c r="R58"/>
  <c r="S58"/>
  <c r="L59"/>
  <c r="M59"/>
  <c r="N59"/>
  <c r="O59"/>
  <c r="P59"/>
  <c r="Q59"/>
  <c r="R59"/>
  <c r="S59"/>
  <c r="L60"/>
  <c r="M60"/>
  <c r="N60"/>
  <c r="O60"/>
  <c r="P60"/>
  <c r="Q60"/>
  <c r="R60"/>
  <c r="S60"/>
  <c r="L61"/>
  <c r="M61"/>
  <c r="N61"/>
  <c r="O61"/>
  <c r="P61"/>
  <c r="Q61"/>
  <c r="R61"/>
  <c r="S61"/>
  <c r="M50"/>
  <c r="N50"/>
  <c r="O50"/>
  <c r="P50"/>
  <c r="Q50"/>
  <c r="R50"/>
  <c r="S50"/>
  <c r="L50"/>
  <c r="L39"/>
  <c r="M39"/>
  <c r="N39"/>
  <c r="O39"/>
  <c r="P39"/>
  <c r="Q39"/>
  <c r="R39"/>
  <c r="S39"/>
  <c r="L40"/>
  <c r="M40"/>
  <c r="N40"/>
  <c r="O40"/>
  <c r="P40"/>
  <c r="Q40"/>
  <c r="R40"/>
  <c r="S40"/>
  <c r="L41"/>
  <c r="M41"/>
  <c r="N41"/>
  <c r="O41"/>
  <c r="P41"/>
  <c r="Q41"/>
  <c r="R41"/>
  <c r="S41"/>
  <c r="L42"/>
  <c r="M42"/>
  <c r="N42"/>
  <c r="O42"/>
  <c r="P42"/>
  <c r="Q42"/>
  <c r="R42"/>
  <c r="S42"/>
  <c r="L43"/>
  <c r="M43"/>
  <c r="N43"/>
  <c r="O43"/>
  <c r="P43"/>
  <c r="Q43"/>
  <c r="R43"/>
  <c r="S43"/>
  <c r="L44"/>
  <c r="M44"/>
  <c r="N44"/>
  <c r="O44"/>
  <c r="P44"/>
  <c r="Q44"/>
  <c r="R44"/>
  <c r="S44"/>
  <c r="L45"/>
  <c r="M45"/>
  <c r="N45"/>
  <c r="O45"/>
  <c r="P45"/>
  <c r="Q45"/>
  <c r="R45"/>
  <c r="S45"/>
  <c r="L46"/>
  <c r="M46"/>
  <c r="N46"/>
  <c r="O46"/>
  <c r="P46"/>
  <c r="Q46"/>
  <c r="R46"/>
  <c r="S46"/>
  <c r="L47"/>
  <c r="M47"/>
  <c r="N47"/>
  <c r="O47"/>
  <c r="P47"/>
  <c r="Q47"/>
  <c r="R47"/>
  <c r="S47"/>
  <c r="L48"/>
  <c r="M48"/>
  <c r="N48"/>
  <c r="O48"/>
  <c r="P48"/>
  <c r="Q48"/>
  <c r="R48"/>
  <c r="S48"/>
  <c r="L49"/>
  <c r="M49"/>
  <c r="N49"/>
  <c r="O49"/>
  <c r="P49"/>
  <c r="Q49"/>
  <c r="R49"/>
  <c r="S49"/>
  <c r="M38"/>
  <c r="N38"/>
  <c r="O38"/>
  <c r="P38"/>
  <c r="Q38"/>
  <c r="R38"/>
  <c r="S38"/>
  <c r="K27"/>
  <c r="L27"/>
  <c r="M27"/>
  <c r="N27"/>
  <c r="O27"/>
  <c r="P27"/>
  <c r="Q27"/>
  <c r="R27"/>
  <c r="S27"/>
  <c r="K28"/>
  <c r="L28"/>
  <c r="M28"/>
  <c r="N28"/>
  <c r="O28"/>
  <c r="P28"/>
  <c r="Q28"/>
  <c r="R28"/>
  <c r="S28"/>
  <c r="K29"/>
  <c r="L29"/>
  <c r="M29"/>
  <c r="N29"/>
  <c r="O29"/>
  <c r="P29"/>
  <c r="Q29"/>
  <c r="R29"/>
  <c r="S29"/>
  <c r="K30"/>
  <c r="L30"/>
  <c r="M30"/>
  <c r="N30"/>
  <c r="O30"/>
  <c r="P30"/>
  <c r="Q30"/>
  <c r="R30"/>
  <c r="S30"/>
  <c r="K31"/>
  <c r="L31"/>
  <c r="M31"/>
  <c r="N31"/>
  <c r="O31"/>
  <c r="P31"/>
  <c r="Q31"/>
  <c r="R31"/>
  <c r="S31"/>
  <c r="K32"/>
  <c r="L32"/>
  <c r="M32"/>
  <c r="N32"/>
  <c r="O32"/>
  <c r="P32"/>
  <c r="Q32"/>
  <c r="R32"/>
  <c r="S32"/>
  <c r="K33"/>
  <c r="L33"/>
  <c r="M33"/>
  <c r="N33"/>
  <c r="O33"/>
  <c r="P33"/>
  <c r="Q33"/>
  <c r="R33"/>
  <c r="S33"/>
  <c r="K34"/>
  <c r="L34"/>
  <c r="M34"/>
  <c r="N34"/>
  <c r="O34"/>
  <c r="P34"/>
  <c r="Q34"/>
  <c r="R34"/>
  <c r="S34"/>
  <c r="K35"/>
  <c r="L35"/>
  <c r="M35"/>
  <c r="N35"/>
  <c r="O35"/>
  <c r="P35"/>
  <c r="Q35"/>
  <c r="R35"/>
  <c r="S35"/>
  <c r="K36"/>
  <c r="L36"/>
  <c r="M36"/>
  <c r="N36"/>
  <c r="O36"/>
  <c r="P36"/>
  <c r="Q36"/>
  <c r="R36"/>
  <c r="S36"/>
  <c r="K37"/>
  <c r="L37"/>
  <c r="M37"/>
  <c r="N37"/>
  <c r="O37"/>
  <c r="P37"/>
  <c r="Q37"/>
  <c r="R37"/>
  <c r="S37"/>
  <c r="L26"/>
  <c r="M26"/>
  <c r="N26"/>
  <c r="O26"/>
  <c r="P26"/>
  <c r="Q26"/>
  <c r="R26"/>
  <c r="S26"/>
  <c r="K15"/>
  <c r="L15"/>
  <c r="M15"/>
  <c r="N15"/>
  <c r="O15"/>
  <c r="P15"/>
  <c r="Q15"/>
  <c r="R15"/>
  <c r="S15"/>
  <c r="K16"/>
  <c r="L16"/>
  <c r="M16"/>
  <c r="N16"/>
  <c r="O16"/>
  <c r="P16"/>
  <c r="Q16"/>
  <c r="R16"/>
  <c r="S16"/>
  <c r="K17"/>
  <c r="L17"/>
  <c r="M17"/>
  <c r="N17"/>
  <c r="O17"/>
  <c r="P17"/>
  <c r="Q17"/>
  <c r="R17"/>
  <c r="S17"/>
  <c r="K18"/>
  <c r="L18"/>
  <c r="M18"/>
  <c r="N18"/>
  <c r="O18"/>
  <c r="P18"/>
  <c r="Q18"/>
  <c r="R18"/>
  <c r="S18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4"/>
  <c r="M14"/>
  <c r="N14"/>
  <c r="O14"/>
  <c r="P14"/>
  <c r="Q14"/>
  <c r="R14"/>
  <c r="S14"/>
  <c r="K147"/>
  <c r="K148"/>
  <c r="K149"/>
  <c r="K150"/>
  <c r="K151"/>
  <c r="K152"/>
  <c r="K153"/>
  <c r="K154"/>
  <c r="K155"/>
  <c r="K156"/>
  <c r="K157"/>
  <c r="K146"/>
  <c r="K135"/>
  <c r="K136"/>
  <c r="K137"/>
  <c r="K138"/>
  <c r="K139"/>
  <c r="K140"/>
  <c r="K141"/>
  <c r="K142"/>
  <c r="K143"/>
  <c r="K144"/>
  <c r="K145"/>
  <c r="K134"/>
  <c r="K123"/>
  <c r="K124"/>
  <c r="K125"/>
  <c r="K126"/>
  <c r="K127"/>
  <c r="K128"/>
  <c r="K129"/>
  <c r="K130"/>
  <c r="K131"/>
  <c r="K132"/>
  <c r="K133"/>
  <c r="K122"/>
  <c r="K111"/>
  <c r="K112"/>
  <c r="K113"/>
  <c r="K114"/>
  <c r="K115"/>
  <c r="K116"/>
  <c r="K117"/>
  <c r="K118"/>
  <c r="K119"/>
  <c r="K120"/>
  <c r="K121"/>
  <c r="K110"/>
  <c r="K99"/>
  <c r="K100"/>
  <c r="K101"/>
  <c r="K102"/>
  <c r="K103"/>
  <c r="K104"/>
  <c r="K105"/>
  <c r="K106"/>
  <c r="K107"/>
  <c r="K108"/>
  <c r="K109"/>
  <c r="M110"/>
  <c r="N110"/>
  <c r="O110"/>
  <c r="P110"/>
  <c r="Q110"/>
  <c r="R110"/>
  <c r="S110"/>
  <c r="K98"/>
  <c r="K87"/>
  <c r="K88"/>
  <c r="K89"/>
  <c r="K90"/>
  <c r="K91"/>
  <c r="K92"/>
  <c r="K93"/>
  <c r="K94"/>
  <c r="K95"/>
  <c r="K96"/>
  <c r="K97"/>
  <c r="K86"/>
  <c r="K75"/>
  <c r="K76"/>
  <c r="K77"/>
  <c r="K78"/>
  <c r="K79"/>
  <c r="K80"/>
  <c r="K81"/>
  <c r="K82"/>
  <c r="K83"/>
  <c r="K84"/>
  <c r="K85"/>
  <c r="K74"/>
  <c r="K63"/>
  <c r="K64"/>
  <c r="K65"/>
  <c r="K66"/>
  <c r="K67"/>
  <c r="K68"/>
  <c r="K69"/>
  <c r="K70"/>
  <c r="K71"/>
  <c r="K72"/>
  <c r="K73"/>
  <c r="K62"/>
  <c r="K51"/>
  <c r="K52"/>
  <c r="K53"/>
  <c r="K54"/>
  <c r="K55"/>
  <c r="K56"/>
  <c r="K57"/>
  <c r="K58"/>
  <c r="K59"/>
  <c r="K60"/>
  <c r="K61"/>
  <c r="K50"/>
  <c r="K39"/>
  <c r="K40"/>
  <c r="K41"/>
  <c r="K42"/>
  <c r="K43"/>
  <c r="K44"/>
  <c r="K45"/>
  <c r="K46"/>
  <c r="K47"/>
  <c r="K48"/>
  <c r="K49"/>
  <c r="L38"/>
  <c r="K38"/>
  <c r="K26"/>
  <c r="K14"/>
  <c r="K3"/>
  <c r="L3"/>
  <c r="M3"/>
  <c r="N3"/>
  <c r="O3"/>
  <c r="P3"/>
  <c r="Q3"/>
  <c r="R3"/>
  <c r="S3"/>
  <c r="K4"/>
  <c r="L4"/>
  <c r="M4"/>
  <c r="N4"/>
  <c r="O4"/>
  <c r="P4"/>
  <c r="Q4"/>
  <c r="R4"/>
  <c r="S4"/>
  <c r="K5"/>
  <c r="L5"/>
  <c r="M5"/>
  <c r="N5"/>
  <c r="O5"/>
  <c r="P5"/>
  <c r="Q5"/>
  <c r="R5"/>
  <c r="S5"/>
  <c r="K6"/>
  <c r="L6"/>
  <c r="M6"/>
  <c r="N6"/>
  <c r="O6"/>
  <c r="P6"/>
  <c r="Q6"/>
  <c r="R6"/>
  <c r="S6"/>
  <c r="K7"/>
  <c r="L7"/>
  <c r="M7"/>
  <c r="N7"/>
  <c r="O7"/>
  <c r="P7"/>
  <c r="Q7"/>
  <c r="R7"/>
  <c r="S7"/>
  <c r="K8"/>
  <c r="L8"/>
  <c r="M8"/>
  <c r="N8"/>
  <c r="O8"/>
  <c r="P8"/>
  <c r="Q8"/>
  <c r="R8"/>
  <c r="S8"/>
  <c r="K9"/>
  <c r="L9"/>
  <c r="M9"/>
  <c r="N9"/>
  <c r="O9"/>
  <c r="P9"/>
  <c r="Q9"/>
  <c r="R9"/>
  <c r="S9"/>
  <c r="K10"/>
  <c r="L10"/>
  <c r="M10"/>
  <c r="N10"/>
  <c r="O10"/>
  <c r="P10"/>
  <c r="Q10"/>
  <c r="R10"/>
  <c r="S10"/>
  <c r="K11"/>
  <c r="L11"/>
  <c r="M11"/>
  <c r="N11"/>
  <c r="O11"/>
  <c r="P11"/>
  <c r="Q11"/>
  <c r="R11"/>
  <c r="S11"/>
  <c r="K12"/>
  <c r="L12"/>
  <c r="M12"/>
  <c r="N12"/>
  <c r="O12"/>
  <c r="P12"/>
  <c r="Q12"/>
  <c r="R12"/>
  <c r="S12"/>
  <c r="K13"/>
  <c r="L13"/>
  <c r="M13"/>
  <c r="N13"/>
  <c r="O13"/>
  <c r="P13"/>
  <c r="Q13"/>
  <c r="R13"/>
  <c r="S13"/>
  <c r="L2"/>
  <c r="M2"/>
  <c r="N2"/>
  <c r="O2"/>
  <c r="P2"/>
  <c r="Q2"/>
  <c r="R2"/>
  <c r="S2"/>
  <c r="K2"/>
  <c r="Q1"/>
  <c r="R1"/>
  <c r="S1"/>
  <c r="L1"/>
  <c r="M1"/>
  <c r="N1"/>
  <c r="O1"/>
  <c r="P1"/>
  <c r="K1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2"/>
  <c r="B215" i="10"/>
  <c r="C215"/>
  <c r="D215"/>
  <c r="E215"/>
  <c r="F215"/>
  <c r="G215"/>
  <c r="H215"/>
  <c r="I215"/>
  <c r="K216"/>
  <c r="K217"/>
  <c r="K218"/>
  <c r="K219"/>
  <c r="K220"/>
  <c r="K221"/>
  <c r="K222"/>
  <c r="K223"/>
  <c r="K224"/>
  <c r="Q1"/>
  <c r="H179"/>
  <c r="Q176" l="1"/>
  <c r="Q177"/>
  <c r="Q175"/>
  <c r="AE131" i="23"/>
  <c r="H131" i="11" s="1"/>
  <c r="AE14" i="23"/>
  <c r="H14" i="11" s="1"/>
  <c r="AE74" i="23"/>
  <c r="H74" i="11" s="1"/>
  <c r="AE162" i="14"/>
  <c r="AE4" i="23"/>
  <c r="H4" i="11" s="1"/>
  <c r="AE118" i="23"/>
  <c r="H118" i="11" s="1"/>
  <c r="AE119" i="23"/>
  <c r="H119" i="11" s="1"/>
  <c r="AE10" i="23"/>
  <c r="H10" i="11" s="1"/>
  <c r="AE52" i="23"/>
  <c r="H52" i="11" s="1"/>
  <c r="AE47" i="23"/>
  <c r="H47" i="11" s="1"/>
  <c r="AE8" i="23"/>
  <c r="H8" i="11" s="1"/>
  <c r="AE110" i="23"/>
  <c r="H110" i="11" s="1"/>
  <c r="AE29" i="23"/>
  <c r="H29" i="11" s="1"/>
  <c r="AE54" i="23"/>
  <c r="H54" i="11" s="1"/>
  <c r="AE122" i="23"/>
  <c r="H122" i="11" s="1"/>
  <c r="AE41" i="23"/>
  <c r="H41" i="11" s="1"/>
  <c r="AE105" i="23"/>
  <c r="H105" i="11" s="1"/>
  <c r="AE84" i="23"/>
  <c r="H84" i="11" s="1"/>
  <c r="AE3" i="23"/>
  <c r="H3" i="11" s="1"/>
  <c r="AE156" i="23"/>
  <c r="AE135"/>
  <c r="H135" i="11" s="1"/>
  <c r="AE6" i="23"/>
  <c r="H6" i="11" s="1"/>
  <c r="AE20" i="23"/>
  <c r="H20" i="11" s="1"/>
  <c r="AE134" i="23"/>
  <c r="H134" i="11" s="1"/>
  <c r="AE37" i="23"/>
  <c r="H37" i="11" s="1"/>
  <c r="AE34" i="23"/>
  <c r="H34" i="11" s="1"/>
  <c r="AE31" i="23"/>
  <c r="H31" i="11" s="1"/>
  <c r="AE150" i="23"/>
  <c r="H150" i="11" s="1"/>
  <c r="AE32" i="23"/>
  <c r="H32" i="11" s="1"/>
  <c r="AE13" i="23"/>
  <c r="H13" i="11" s="1"/>
  <c r="AE141" i="23"/>
  <c r="H141" i="11" s="1"/>
  <c r="AE78" i="23"/>
  <c r="H78" i="11" s="1"/>
  <c r="AE146" i="23"/>
  <c r="H146" i="11" s="1"/>
  <c r="AE65" i="23"/>
  <c r="H65" i="11" s="1"/>
  <c r="AE129" i="23"/>
  <c r="H129" i="11" s="1"/>
  <c r="AE48" i="23"/>
  <c r="H48" i="11" s="1"/>
  <c r="AE108" i="23"/>
  <c r="H108" i="11" s="1"/>
  <c r="AE27" i="23"/>
  <c r="H27" i="11" s="1"/>
  <c r="AE123" i="23"/>
  <c r="H123" i="11" s="1"/>
  <c r="AE158" i="23"/>
  <c r="AE36"/>
  <c r="H36" i="11" s="1"/>
  <c r="AE21" i="23"/>
  <c r="H21" i="11" s="1"/>
  <c r="AE76" i="23"/>
  <c r="H76" i="11" s="1"/>
  <c r="AE28" i="23"/>
  <c r="H28" i="11" s="1"/>
  <c r="AE60" i="23"/>
  <c r="H60" i="11" s="1"/>
  <c r="AE55" i="23"/>
  <c r="H55" i="11" s="1"/>
  <c r="AE159" i="23"/>
  <c r="AE12"/>
  <c r="H12" i="11" s="1"/>
  <c r="AE71" i="23"/>
  <c r="H71" i="11" s="1"/>
  <c r="AE85" i="23"/>
  <c r="H85" i="11" s="1"/>
  <c r="AE18" i="23"/>
  <c r="H18" i="11" s="1"/>
  <c r="AE68" i="23"/>
  <c r="H68" i="11" s="1"/>
  <c r="AE144" i="23"/>
  <c r="H144" i="11" s="1"/>
  <c r="AE63" i="23"/>
  <c r="H63" i="11" s="1"/>
  <c r="AE127" i="23"/>
  <c r="H127" i="11" s="1"/>
  <c r="AE53" i="23"/>
  <c r="H53" i="11" s="1"/>
  <c r="AE16" i="23"/>
  <c r="H16" i="11" s="1"/>
  <c r="AE66" i="23"/>
  <c r="H66" i="11" s="1"/>
  <c r="AE126" i="23"/>
  <c r="H126" i="11" s="1"/>
  <c r="AE45" i="23"/>
  <c r="H45" i="11" s="1"/>
  <c r="AE109" i="23"/>
  <c r="H109" i="11" s="1"/>
  <c r="AE149" i="23"/>
  <c r="H149" i="11" s="1"/>
  <c r="AE62" i="23"/>
  <c r="H62" i="11" s="1"/>
  <c r="AE98" i="23"/>
  <c r="H98" i="11" s="1"/>
  <c r="AE130" i="23"/>
  <c r="H130" i="11" s="1"/>
  <c r="AE17" i="23"/>
  <c r="H17" i="11" s="1"/>
  <c r="AE49" i="23"/>
  <c r="H49" i="11" s="1"/>
  <c r="AE81" i="23"/>
  <c r="H81" i="11" s="1"/>
  <c r="AE113" i="23"/>
  <c r="H113" i="11" s="1"/>
  <c r="AE145" i="23"/>
  <c r="H145" i="11" s="1"/>
  <c r="AE157" i="23"/>
  <c r="AE64"/>
  <c r="H64" i="11" s="1"/>
  <c r="AE92" i="23"/>
  <c r="H92" i="11" s="1"/>
  <c r="AE124" i="23"/>
  <c r="H124" i="11" s="1"/>
  <c r="AE11" i="23"/>
  <c r="H11" i="11" s="1"/>
  <c r="AE43" i="23"/>
  <c r="H43" i="11" s="1"/>
  <c r="AE75" i="23"/>
  <c r="H75" i="11" s="1"/>
  <c r="AE107" i="23"/>
  <c r="H107" i="11" s="1"/>
  <c r="AE139" i="23"/>
  <c r="H139" i="11" s="1"/>
  <c r="AE148" i="23"/>
  <c r="H148" i="11" s="1"/>
  <c r="AE152" i="23"/>
  <c r="AE22"/>
  <c r="H22" i="11" s="1"/>
  <c r="AE7" i="23"/>
  <c r="H7" i="11" s="1"/>
  <c r="AE120" i="23"/>
  <c r="H120" i="11" s="1"/>
  <c r="AE69" i="23"/>
  <c r="H69" i="11" s="1"/>
  <c r="AE128" i="23"/>
  <c r="H128" i="11" s="1"/>
  <c r="AE111" i="23"/>
  <c r="H111" i="11" s="1"/>
  <c r="AE153" i="23"/>
  <c r="AE50"/>
  <c r="H50" i="11" s="1"/>
  <c r="AE93" i="23"/>
  <c r="H93" i="11" s="1"/>
  <c r="AE161" i="23"/>
  <c r="AE90"/>
  <c r="H90" i="11" s="1"/>
  <c r="AE9" i="23"/>
  <c r="H9" i="11" s="1"/>
  <c r="AE73" i="23"/>
  <c r="H73" i="11" s="1"/>
  <c r="AE137" i="23"/>
  <c r="H137" i="11" s="1"/>
  <c r="AE56" i="23"/>
  <c r="H56" i="11" s="1"/>
  <c r="AE116" i="23"/>
  <c r="H116" i="11" s="1"/>
  <c r="AE35" i="23"/>
  <c r="H35" i="11" s="1"/>
  <c r="AE67" i="23"/>
  <c r="H67" i="11" s="1"/>
  <c r="AE99" i="23"/>
  <c r="H99" i="11" s="1"/>
  <c r="AE151" i="23"/>
  <c r="H151" i="11" s="1"/>
  <c r="AE147" i="23"/>
  <c r="H147" i="11" s="1"/>
  <c r="AE86" i="23"/>
  <c r="H86" i="11" s="1"/>
  <c r="AE23" i="23"/>
  <c r="H23" i="11" s="1"/>
  <c r="AE136" i="23"/>
  <c r="H136" i="11" s="1"/>
  <c r="AE44" i="23"/>
  <c r="H44" i="11" s="1"/>
  <c r="AE2" i="23"/>
  <c r="H2" i="11" s="1"/>
  <c r="AE112" i="23"/>
  <c r="H112" i="11" s="1"/>
  <c r="AE95" i="23"/>
  <c r="H95" i="11" s="1"/>
  <c r="AE133" i="23"/>
  <c r="H133" i="11" s="1"/>
  <c r="AE94" i="23"/>
  <c r="H94" i="11" s="1"/>
  <c r="AE77" i="23"/>
  <c r="H77" i="11" s="1"/>
  <c r="AE46" i="23"/>
  <c r="H46" i="11" s="1"/>
  <c r="AE114" i="23"/>
  <c r="H114" i="11" s="1"/>
  <c r="AE33" i="23"/>
  <c r="H33" i="11" s="1"/>
  <c r="AE97" i="23"/>
  <c r="H97" i="11" s="1"/>
  <c r="AE80" i="23"/>
  <c r="H80" i="11" s="1"/>
  <c r="AE140" i="23"/>
  <c r="H140" i="11" s="1"/>
  <c r="AE59" i="23"/>
  <c r="H59" i="11" s="1"/>
  <c r="AE91" i="23"/>
  <c r="H91" i="11" s="1"/>
  <c r="AE155" i="23"/>
  <c r="AE162" i="12"/>
  <c r="AE5" i="23"/>
  <c r="H5" i="11" s="1"/>
  <c r="AE42" i="23"/>
  <c r="H42" i="11" s="1"/>
  <c r="AE39" i="23"/>
  <c r="H39" i="11" s="1"/>
  <c r="AE88" i="23"/>
  <c r="H88" i="11" s="1"/>
  <c r="AE102" i="23"/>
  <c r="H102" i="11" s="1"/>
  <c r="AE104" i="23"/>
  <c r="H104" i="11" s="1"/>
  <c r="AE87" i="23"/>
  <c r="H87" i="11" s="1"/>
  <c r="AE30" i="23"/>
  <c r="H30" i="11" s="1"/>
  <c r="AE58" i="23"/>
  <c r="H58" i="11" s="1"/>
  <c r="AE103" i="23"/>
  <c r="H103" i="11" s="1"/>
  <c r="AE117" i="23"/>
  <c r="H117" i="11" s="1"/>
  <c r="AE26" i="23"/>
  <c r="H26" i="11" s="1"/>
  <c r="AE96" i="23"/>
  <c r="H96" i="11" s="1"/>
  <c r="AE15" i="23"/>
  <c r="H15" i="11" s="1"/>
  <c r="AE79" i="23"/>
  <c r="H79" i="11" s="1"/>
  <c r="AE143" i="23"/>
  <c r="H143" i="11" s="1"/>
  <c r="AE101" i="23"/>
  <c r="H101" i="11" s="1"/>
  <c r="AE24" i="23"/>
  <c r="H24" i="11" s="1"/>
  <c r="AE82" i="23"/>
  <c r="H82" i="11" s="1"/>
  <c r="AE142" i="23"/>
  <c r="H142" i="11" s="1"/>
  <c r="AE61" i="23"/>
  <c r="H61" i="11" s="1"/>
  <c r="AE125" i="23"/>
  <c r="H125" i="11" s="1"/>
  <c r="AE38" i="23"/>
  <c r="H38" i="11" s="1"/>
  <c r="AE70" i="23"/>
  <c r="H70" i="11" s="1"/>
  <c r="AE106" i="23"/>
  <c r="H106" i="11" s="1"/>
  <c r="AE138" i="23"/>
  <c r="H138" i="11" s="1"/>
  <c r="AE25" i="23"/>
  <c r="H25" i="11" s="1"/>
  <c r="AE57" i="23"/>
  <c r="H57" i="11" s="1"/>
  <c r="AE89" i="23"/>
  <c r="H89" i="11" s="1"/>
  <c r="AE121" i="23"/>
  <c r="H121" i="11" s="1"/>
  <c r="AE154" i="23"/>
  <c r="AE40"/>
  <c r="H40" i="11" s="1"/>
  <c r="AE72" i="23"/>
  <c r="H72" i="11" s="1"/>
  <c r="AE100" i="23"/>
  <c r="H100" i="11" s="1"/>
  <c r="AE132" i="23"/>
  <c r="H132" i="11" s="1"/>
  <c r="AE19" i="23"/>
  <c r="H19" i="11" s="1"/>
  <c r="AE51" i="23"/>
  <c r="H51" i="11" s="1"/>
  <c r="AE83" i="23"/>
  <c r="H83" i="11" s="1"/>
  <c r="AE115" i="23"/>
  <c r="H115" i="11" s="1"/>
  <c r="AE160" i="23"/>
  <c r="Q174" i="10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171"/>
  <c r="Q170"/>
  <c r="Q169"/>
  <c r="Q168"/>
  <c r="Q167"/>
  <c r="Q166"/>
  <c r="Q165"/>
  <c r="Q164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173"/>
  <c r="Q172"/>
  <c r="Q163"/>
  <c r="Q162"/>
  <c r="AE34" i="12"/>
  <c r="B34" i="11" s="1"/>
  <c r="AE26" i="12"/>
  <c r="B26" i="11" s="1"/>
  <c r="AE22" i="12"/>
  <c r="B22" i="11" s="1"/>
  <c r="AE18" i="12"/>
  <c r="B18" i="11" s="1"/>
  <c r="AE14" i="12"/>
  <c r="B14" i="11" s="1"/>
  <c r="AE10" i="12"/>
  <c r="B10" i="11" s="1"/>
  <c r="AE6" i="12"/>
  <c r="B6" i="11" s="1"/>
  <c r="AE159" i="17"/>
  <c r="AE160"/>
  <c r="AE161"/>
  <c r="AE112" i="16"/>
  <c r="F112" i="11" s="1"/>
  <c r="AE113" i="16"/>
  <c r="F113" i="11" s="1"/>
  <c r="AE114" i="16"/>
  <c r="F114" i="11" s="1"/>
  <c r="AE115" i="16"/>
  <c r="F115" i="11" s="1"/>
  <c r="AE116" i="16"/>
  <c r="F116" i="11" s="1"/>
  <c r="AE117" i="16"/>
  <c r="F117" i="11" s="1"/>
  <c r="AE10" i="17"/>
  <c r="G10" i="11" s="1"/>
  <c r="AE11" i="17"/>
  <c r="G11" i="11" s="1"/>
  <c r="AE12" i="17"/>
  <c r="G12" i="11" s="1"/>
  <c r="AE13" i="17"/>
  <c r="G13" i="11" s="1"/>
  <c r="AE15" i="17"/>
  <c r="G15" i="11" s="1"/>
  <c r="AE16" i="17"/>
  <c r="G16" i="11" s="1"/>
  <c r="AE17" i="17"/>
  <c r="G17" i="11" s="1"/>
  <c r="AE18" i="17"/>
  <c r="G18" i="11" s="1"/>
  <c r="AE19" i="17"/>
  <c r="G19" i="11" s="1"/>
  <c r="AE20" i="17"/>
  <c r="G20" i="11" s="1"/>
  <c r="AE21" i="17"/>
  <c r="G21" i="11" s="1"/>
  <c r="AE22" i="17"/>
  <c r="G22" i="11" s="1"/>
  <c r="AE25" i="17"/>
  <c r="G25" i="11" s="1"/>
  <c r="AE112" i="17"/>
  <c r="G112" i="11" s="1"/>
  <c r="AE113" i="17"/>
  <c r="G113" i="11" s="1"/>
  <c r="AE114" i="17"/>
  <c r="G114" i="11" s="1"/>
  <c r="AE115" i="17"/>
  <c r="G115" i="11" s="1"/>
  <c r="AE116" i="17"/>
  <c r="G116" i="11" s="1"/>
  <c r="AE117" i="17"/>
  <c r="G117" i="11" s="1"/>
  <c r="AE118" i="17"/>
  <c r="G118" i="11" s="1"/>
  <c r="AE119" i="17"/>
  <c r="G119" i="11" s="1"/>
  <c r="AE120" i="17"/>
  <c r="G120" i="11" s="1"/>
  <c r="AE121" i="17"/>
  <c r="G121" i="11" s="1"/>
  <c r="AE122" i="17"/>
  <c r="G122" i="11" s="1"/>
  <c r="AE123" i="17"/>
  <c r="G123" i="11" s="1"/>
  <c r="AE124" i="17"/>
  <c r="G124" i="11" s="1"/>
  <c r="AE125" i="17"/>
  <c r="G125" i="11" s="1"/>
  <c r="AE126" i="17"/>
  <c r="G126" i="11" s="1"/>
  <c r="AE127" i="17"/>
  <c r="G127" i="11" s="1"/>
  <c r="AE128" i="17"/>
  <c r="G128" i="11" s="1"/>
  <c r="AE129" i="17"/>
  <c r="G129" i="11" s="1"/>
  <c r="AE130" i="17"/>
  <c r="G130" i="11" s="1"/>
  <c r="AE131" i="17"/>
  <c r="G131" i="11" s="1"/>
  <c r="AE132" i="17"/>
  <c r="G132" i="11" s="1"/>
  <c r="AE133" i="17"/>
  <c r="G133" i="11" s="1"/>
  <c r="AE134" i="17"/>
  <c r="G134" i="11" s="1"/>
  <c r="AE135" i="17"/>
  <c r="G135" i="11" s="1"/>
  <c r="AE136" i="17"/>
  <c r="G136" i="11" s="1"/>
  <c r="AE137" i="17"/>
  <c r="G137" i="11" s="1"/>
  <c r="AE138" i="17"/>
  <c r="G138" i="11" s="1"/>
  <c r="AE139" i="17"/>
  <c r="G139" i="11" s="1"/>
  <c r="AE140" i="17"/>
  <c r="G140" i="11" s="1"/>
  <c r="AE141" i="17"/>
  <c r="G141" i="11" s="1"/>
  <c r="AE142" i="17"/>
  <c r="G142" i="11" s="1"/>
  <c r="AE143" i="17"/>
  <c r="G143" i="11" s="1"/>
  <c r="AE144" i="17"/>
  <c r="G144" i="11" s="1"/>
  <c r="AE145" i="17"/>
  <c r="G145" i="11" s="1"/>
  <c r="AE146" i="17"/>
  <c r="G146" i="11" s="1"/>
  <c r="AE147" i="17"/>
  <c r="G147" i="11" s="1"/>
  <c r="AE148" i="17"/>
  <c r="G148" i="11" s="1"/>
  <c r="AE149" i="17"/>
  <c r="G149" i="11" s="1"/>
  <c r="AE150" i="17"/>
  <c r="G150" i="11" s="1"/>
  <c r="AE151" i="17"/>
  <c r="G151" i="11" s="1"/>
  <c r="AE152" i="17"/>
  <c r="AE153"/>
  <c r="AE154"/>
  <c r="AE155"/>
  <c r="AE156"/>
  <c r="AE157"/>
  <c r="AE158"/>
  <c r="AE112" i="15"/>
  <c r="E112" i="11" s="1"/>
  <c r="AE113" i="15"/>
  <c r="E113" i="11" s="1"/>
  <c r="AE114" i="15"/>
  <c r="E114" i="11" s="1"/>
  <c r="AE115" i="15"/>
  <c r="E115" i="11" s="1"/>
  <c r="AE116" i="15"/>
  <c r="E116" i="11" s="1"/>
  <c r="AE117" i="15"/>
  <c r="E117" i="11" s="1"/>
  <c r="AE118" i="15"/>
  <c r="E118" i="11" s="1"/>
  <c r="AE119" i="15"/>
  <c r="E119" i="11" s="1"/>
  <c r="AE120" i="15"/>
  <c r="E120" i="11" s="1"/>
  <c r="AE121" i="15"/>
  <c r="E121" i="11" s="1"/>
  <c r="AE122" i="15"/>
  <c r="E122" i="11" s="1"/>
  <c r="AE123" i="15"/>
  <c r="E123" i="11" s="1"/>
  <c r="AE124" i="15"/>
  <c r="E124" i="11" s="1"/>
  <c r="AE125" i="15"/>
  <c r="E125" i="11" s="1"/>
  <c r="AE126" i="15"/>
  <c r="E126" i="11" s="1"/>
  <c r="AE127" i="15"/>
  <c r="E127" i="11" s="1"/>
  <c r="AE128" i="15"/>
  <c r="E128" i="11" s="1"/>
  <c r="AE129" i="15"/>
  <c r="E129" i="11" s="1"/>
  <c r="AE130" i="15"/>
  <c r="E130" i="11" s="1"/>
  <c r="AE131" i="15"/>
  <c r="E131" i="11" s="1"/>
  <c r="AE132" i="15"/>
  <c r="E132" i="11" s="1"/>
  <c r="AE133" i="15"/>
  <c r="E133" i="11" s="1"/>
  <c r="AE134" i="15"/>
  <c r="E134" i="11" s="1"/>
  <c r="AE135" i="15"/>
  <c r="E135" i="11" s="1"/>
  <c r="AE136" i="15"/>
  <c r="E136" i="11" s="1"/>
  <c r="AE137" i="15"/>
  <c r="E137" i="11" s="1"/>
  <c r="AE138" i="15"/>
  <c r="E138" i="11" s="1"/>
  <c r="AE139" i="15"/>
  <c r="E139" i="11" s="1"/>
  <c r="AE140" i="15"/>
  <c r="E140" i="11" s="1"/>
  <c r="AE141" i="15"/>
  <c r="E141" i="11" s="1"/>
  <c r="AE142" i="15"/>
  <c r="E142" i="11" s="1"/>
  <c r="AE143" i="15"/>
  <c r="E143" i="11" s="1"/>
  <c r="AE144" i="15"/>
  <c r="E144" i="11" s="1"/>
  <c r="AE145" i="15"/>
  <c r="E145" i="11" s="1"/>
  <c r="AE146" i="15"/>
  <c r="E146" i="11" s="1"/>
  <c r="AE23" i="17"/>
  <c r="G23" i="11" s="1"/>
  <c r="AE24" i="17"/>
  <c r="G24" i="11" s="1"/>
  <c r="AE26" i="17"/>
  <c r="G26" i="11" s="1"/>
  <c r="AE81" i="16"/>
  <c r="F81" i="11" s="1"/>
  <c r="AE84" i="16"/>
  <c r="F84" i="11" s="1"/>
  <c r="AE85" i="16"/>
  <c r="F85" i="11" s="1"/>
  <c r="AE99" i="16"/>
  <c r="F99" i="11" s="1"/>
  <c r="AE50" i="12"/>
  <c r="B50" i="11" s="1"/>
  <c r="AE30" i="12"/>
  <c r="B30" i="11" s="1"/>
  <c r="AE24" i="12"/>
  <c r="B24" i="11" s="1"/>
  <c r="AE20" i="12"/>
  <c r="B20" i="11" s="1"/>
  <c r="AE16" i="12"/>
  <c r="B16" i="11" s="1"/>
  <c r="AE12" i="12"/>
  <c r="B12" i="11" s="1"/>
  <c r="AE8" i="12"/>
  <c r="B8" i="11" s="1"/>
  <c r="AE4" i="12"/>
  <c r="B4" i="11" s="1"/>
  <c r="AE13" i="12"/>
  <c r="B13" i="11" s="1"/>
  <c r="AE11" i="12"/>
  <c r="B11" i="11" s="1"/>
  <c r="AE9" i="12"/>
  <c r="B9" i="11" s="1"/>
  <c r="AE7" i="12"/>
  <c r="B7" i="11" s="1"/>
  <c r="AE5" i="12"/>
  <c r="B5" i="11" s="1"/>
  <c r="AE27" i="17"/>
  <c r="G27" i="11" s="1"/>
  <c r="AE28" i="17"/>
  <c r="G28" i="11" s="1"/>
  <c r="AE29" i="17"/>
  <c r="G29" i="11" s="1"/>
  <c r="AE30" i="17"/>
  <c r="G30" i="11" s="1"/>
  <c r="AE31" i="17"/>
  <c r="G31" i="11" s="1"/>
  <c r="AE32" i="17"/>
  <c r="G32" i="11" s="1"/>
  <c r="AE33" i="17"/>
  <c r="G33" i="11" s="1"/>
  <c r="AE14" i="17"/>
  <c r="G14" i="11" s="1"/>
  <c r="V2" i="17"/>
  <c r="X2"/>
  <c r="Z2"/>
  <c r="V3"/>
  <c r="X3"/>
  <c r="Z3"/>
  <c r="V4"/>
  <c r="X4"/>
  <c r="Z4"/>
  <c r="V5"/>
  <c r="X5"/>
  <c r="Z5"/>
  <c r="V6"/>
  <c r="X6"/>
  <c r="Z6"/>
  <c r="V7"/>
  <c r="X7"/>
  <c r="Z7"/>
  <c r="V8"/>
  <c r="X8"/>
  <c r="Z8"/>
  <c r="AA9"/>
  <c r="AC9"/>
  <c r="V9"/>
  <c r="X9"/>
  <c r="AB9"/>
  <c r="V34"/>
  <c r="X34"/>
  <c r="V35"/>
  <c r="X35"/>
  <c r="Z35"/>
  <c r="V36"/>
  <c r="X36"/>
  <c r="Z36"/>
  <c r="V37"/>
  <c r="X37"/>
  <c r="Z37"/>
  <c r="V38"/>
  <c r="X38"/>
  <c r="Z38"/>
  <c r="V39"/>
  <c r="X39"/>
  <c r="Z39"/>
  <c r="V40"/>
  <c r="X40"/>
  <c r="Z40"/>
  <c r="V41"/>
  <c r="X41"/>
  <c r="Z41"/>
  <c r="V42"/>
  <c r="X42"/>
  <c r="Z42"/>
  <c r="V43"/>
  <c r="X43"/>
  <c r="Z43"/>
  <c r="V44"/>
  <c r="X44"/>
  <c r="Z44"/>
  <c r="V45"/>
  <c r="X45"/>
  <c r="Z45"/>
  <c r="V46"/>
  <c r="X46"/>
  <c r="Z46"/>
  <c r="V47"/>
  <c r="X47"/>
  <c r="Z47"/>
  <c r="V48"/>
  <c r="X48"/>
  <c r="Z48"/>
  <c r="V49"/>
  <c r="X49"/>
  <c r="Z49"/>
  <c r="V50"/>
  <c r="X50"/>
  <c r="Z50"/>
  <c r="V51"/>
  <c r="X51"/>
  <c r="Z51"/>
  <c r="V52"/>
  <c r="X52"/>
  <c r="Z52"/>
  <c r="V53"/>
  <c r="X53"/>
  <c r="Z53"/>
  <c r="V54"/>
  <c r="X54"/>
  <c r="Z54"/>
  <c r="V55"/>
  <c r="X55"/>
  <c r="Z55"/>
  <c r="V56"/>
  <c r="X56"/>
  <c r="Z56"/>
  <c r="V57"/>
  <c r="X57"/>
  <c r="Z57"/>
  <c r="V58"/>
  <c r="X58"/>
  <c r="Z58"/>
  <c r="V59"/>
  <c r="X59"/>
  <c r="Z59"/>
  <c r="V60"/>
  <c r="X60"/>
  <c r="Z60"/>
  <c r="V61"/>
  <c r="X61"/>
  <c r="Z61"/>
  <c r="V62"/>
  <c r="X62"/>
  <c r="Z62"/>
  <c r="V63"/>
  <c r="X63"/>
  <c r="Z63"/>
  <c r="V64"/>
  <c r="X64"/>
  <c r="Z64"/>
  <c r="V65"/>
  <c r="X65"/>
  <c r="Z65"/>
  <c r="V66"/>
  <c r="X66"/>
  <c r="Z66"/>
  <c r="V67"/>
  <c r="X67"/>
  <c r="Z67"/>
  <c r="V68"/>
  <c r="X68"/>
  <c r="Z68"/>
  <c r="V69"/>
  <c r="X69"/>
  <c r="Z69"/>
  <c r="V70"/>
  <c r="X70"/>
  <c r="Z70"/>
  <c r="V71"/>
  <c r="X71"/>
  <c r="Z71"/>
  <c r="V72"/>
  <c r="X72"/>
  <c r="Z72"/>
  <c r="V73"/>
  <c r="X73"/>
  <c r="Z73"/>
  <c r="V74"/>
  <c r="X74"/>
  <c r="Z74"/>
  <c r="V75"/>
  <c r="X75"/>
  <c r="Z75"/>
  <c r="V76"/>
  <c r="X76"/>
  <c r="Z76"/>
  <c r="V77"/>
  <c r="X77"/>
  <c r="Z77"/>
  <c r="V78"/>
  <c r="X78"/>
  <c r="Z78"/>
  <c r="V79"/>
  <c r="X79"/>
  <c r="Z79"/>
  <c r="V80"/>
  <c r="X80"/>
  <c r="Z80"/>
  <c r="V81"/>
  <c r="X81"/>
  <c r="Z81"/>
  <c r="V82"/>
  <c r="X82"/>
  <c r="Z82"/>
  <c r="V83"/>
  <c r="X83"/>
  <c r="Z83"/>
  <c r="V84"/>
  <c r="X84"/>
  <c r="Z84"/>
  <c r="V85"/>
  <c r="X85"/>
  <c r="Z85"/>
  <c r="V86"/>
  <c r="X86"/>
  <c r="Z86"/>
  <c r="V87"/>
  <c r="X87"/>
  <c r="Z87"/>
  <c r="V88"/>
  <c r="X88"/>
  <c r="Z88"/>
  <c r="V89"/>
  <c r="X89"/>
  <c r="Z89"/>
  <c r="V90"/>
  <c r="X90"/>
  <c r="Z90"/>
  <c r="V91"/>
  <c r="X91"/>
  <c r="Z91"/>
  <c r="V92"/>
  <c r="X92"/>
  <c r="Z92"/>
  <c r="V93"/>
  <c r="X93"/>
  <c r="Z93"/>
  <c r="V94"/>
  <c r="X94"/>
  <c r="Z94"/>
  <c r="V95"/>
  <c r="X95"/>
  <c r="Z95"/>
  <c r="V96"/>
  <c r="X96"/>
  <c r="Z96"/>
  <c r="V97"/>
  <c r="X97"/>
  <c r="Z97"/>
  <c r="V98"/>
  <c r="X98"/>
  <c r="Z98"/>
  <c r="V99"/>
  <c r="X99"/>
  <c r="Z99"/>
  <c r="V100"/>
  <c r="X100"/>
  <c r="Z100"/>
  <c r="V101"/>
  <c r="X101"/>
  <c r="Z101"/>
  <c r="V102"/>
  <c r="X102"/>
  <c r="Z102"/>
  <c r="V103"/>
  <c r="X103"/>
  <c r="Z103"/>
  <c r="V104"/>
  <c r="X104"/>
  <c r="Z104"/>
  <c r="V105"/>
  <c r="X105"/>
  <c r="Z105"/>
  <c r="V106"/>
  <c r="X106"/>
  <c r="Z106"/>
  <c r="V107"/>
  <c r="X107"/>
  <c r="Z107"/>
  <c r="V108"/>
  <c r="X108"/>
  <c r="Z108"/>
  <c r="V109"/>
  <c r="X109"/>
  <c r="Z109"/>
  <c r="V110"/>
  <c r="X110"/>
  <c r="Z110"/>
  <c r="AC111"/>
  <c r="V111"/>
  <c r="X111"/>
  <c r="Z111"/>
  <c r="AE97" i="16"/>
  <c r="F97" i="11" s="1"/>
  <c r="AE95" i="16"/>
  <c r="F95" i="11" s="1"/>
  <c r="AE93" i="16"/>
  <c r="F93" i="11" s="1"/>
  <c r="AE91" i="16"/>
  <c r="F91" i="11" s="1"/>
  <c r="AE89" i="16"/>
  <c r="F89" i="11" s="1"/>
  <c r="AE87" i="16"/>
  <c r="F87" i="11" s="1"/>
  <c r="AE88" i="16"/>
  <c r="F88" i="11" s="1"/>
  <c r="AE90" i="16"/>
  <c r="F90" i="11" s="1"/>
  <c r="AE92" i="16"/>
  <c r="F92" i="11" s="1"/>
  <c r="AE94" i="16"/>
  <c r="F94" i="11" s="1"/>
  <c r="AE96" i="16"/>
  <c r="F96" i="11" s="1"/>
  <c r="AE98" i="16"/>
  <c r="F98" i="11" s="1"/>
  <c r="AE86" i="16"/>
  <c r="F86" i="11" s="1"/>
  <c r="AE82" i="16"/>
  <c r="F82" i="11" s="1"/>
  <c r="AE83" i="16"/>
  <c r="F83" i="11" s="1"/>
  <c r="AB26" i="16"/>
  <c r="AB17"/>
  <c r="Z17"/>
  <c r="X17"/>
  <c r="V17"/>
  <c r="U2"/>
  <c r="W2"/>
  <c r="Y2"/>
  <c r="AA2"/>
  <c r="U3"/>
  <c r="W3"/>
  <c r="Y3"/>
  <c r="AA3"/>
  <c r="U4"/>
  <c r="W4"/>
  <c r="Y4"/>
  <c r="AA4"/>
  <c r="U5"/>
  <c r="W5"/>
  <c r="Y5"/>
  <c r="AA5"/>
  <c r="U6"/>
  <c r="W6"/>
  <c r="Y6"/>
  <c r="AA6"/>
  <c r="U7"/>
  <c r="W7"/>
  <c r="Y7"/>
  <c r="AA7"/>
  <c r="U8"/>
  <c r="W8"/>
  <c r="Y8"/>
  <c r="AA8"/>
  <c r="U9"/>
  <c r="W9"/>
  <c r="Y9"/>
  <c r="AA9"/>
  <c r="U10"/>
  <c r="W10"/>
  <c r="Y10"/>
  <c r="AA10"/>
  <c r="U13"/>
  <c r="W13"/>
  <c r="Y13"/>
  <c r="AA13"/>
  <c r="AC13"/>
  <c r="X13"/>
  <c r="AB13"/>
  <c r="U15"/>
  <c r="W15"/>
  <c r="Y15"/>
  <c r="AA15"/>
  <c r="AC15"/>
  <c r="X15"/>
  <c r="AB15"/>
  <c r="U17"/>
  <c r="W17"/>
  <c r="Y17"/>
  <c r="AA17"/>
  <c r="AC17"/>
  <c r="W11"/>
  <c r="Y11"/>
  <c r="AA11"/>
  <c r="AC11"/>
  <c r="U12"/>
  <c r="W12"/>
  <c r="Y12"/>
  <c r="AA12"/>
  <c r="AC12"/>
  <c r="X12"/>
  <c r="V13"/>
  <c r="U14"/>
  <c r="W14"/>
  <c r="Y14"/>
  <c r="AA14"/>
  <c r="AC14"/>
  <c r="X14"/>
  <c r="V15"/>
  <c r="U16"/>
  <c r="W16"/>
  <c r="Y16"/>
  <c r="AA16"/>
  <c r="AC16"/>
  <c r="X16"/>
  <c r="V18"/>
  <c r="X18"/>
  <c r="Z18"/>
  <c r="V19"/>
  <c r="X19"/>
  <c r="Z19"/>
  <c r="V20"/>
  <c r="X20"/>
  <c r="Z20"/>
  <c r="V21"/>
  <c r="X21"/>
  <c r="Z21"/>
  <c r="V22"/>
  <c r="X22"/>
  <c r="Z22"/>
  <c r="V23"/>
  <c r="X23"/>
  <c r="Z23"/>
  <c r="V24"/>
  <c r="X24"/>
  <c r="Z24"/>
  <c r="V25"/>
  <c r="X25"/>
  <c r="Z25"/>
  <c r="V26"/>
  <c r="X26"/>
  <c r="Z26"/>
  <c r="V27"/>
  <c r="X27"/>
  <c r="Z27"/>
  <c r="V28"/>
  <c r="X28"/>
  <c r="Z28"/>
  <c r="V29"/>
  <c r="X29"/>
  <c r="Z29"/>
  <c r="V30"/>
  <c r="X30"/>
  <c r="Z30"/>
  <c r="V31"/>
  <c r="X31"/>
  <c r="Z31"/>
  <c r="V32"/>
  <c r="X32"/>
  <c r="Z32"/>
  <c r="V33"/>
  <c r="X33"/>
  <c r="Z33"/>
  <c r="V34"/>
  <c r="X34"/>
  <c r="Z34"/>
  <c r="V35"/>
  <c r="X35"/>
  <c r="Z35"/>
  <c r="V36"/>
  <c r="X36"/>
  <c r="Z36"/>
  <c r="V37"/>
  <c r="X37"/>
  <c r="Z37"/>
  <c r="V38"/>
  <c r="X38"/>
  <c r="Z38"/>
  <c r="V39"/>
  <c r="X39"/>
  <c r="Z39"/>
  <c r="V40"/>
  <c r="X40"/>
  <c r="Z40"/>
  <c r="V41"/>
  <c r="X41"/>
  <c r="Z41"/>
  <c r="V42"/>
  <c r="X42"/>
  <c r="Z42"/>
  <c r="V43"/>
  <c r="X43"/>
  <c r="Z43"/>
  <c r="V44"/>
  <c r="X44"/>
  <c r="Z44"/>
  <c r="V45"/>
  <c r="X45"/>
  <c r="Z45"/>
  <c r="V46"/>
  <c r="X46"/>
  <c r="Z46"/>
  <c r="V47"/>
  <c r="X47"/>
  <c r="Z47"/>
  <c r="V48"/>
  <c r="X48"/>
  <c r="Z48"/>
  <c r="V49"/>
  <c r="X49"/>
  <c r="Z49"/>
  <c r="V50"/>
  <c r="X50"/>
  <c r="Z50"/>
  <c r="V51"/>
  <c r="X51"/>
  <c r="Z51"/>
  <c r="V52"/>
  <c r="X52"/>
  <c r="Z52"/>
  <c r="V53"/>
  <c r="X53"/>
  <c r="Z53"/>
  <c r="V54"/>
  <c r="X54"/>
  <c r="Z54"/>
  <c r="V55"/>
  <c r="X55"/>
  <c r="Z55"/>
  <c r="V56"/>
  <c r="X56"/>
  <c r="Z56"/>
  <c r="V57"/>
  <c r="X57"/>
  <c r="Z57"/>
  <c r="V58"/>
  <c r="X58"/>
  <c r="Z58"/>
  <c r="V59"/>
  <c r="X59"/>
  <c r="Z59"/>
  <c r="V60"/>
  <c r="X60"/>
  <c r="Z60"/>
  <c r="V61"/>
  <c r="X61"/>
  <c r="Z61"/>
  <c r="V62"/>
  <c r="X62"/>
  <c r="Z62"/>
  <c r="V63"/>
  <c r="X63"/>
  <c r="Z63"/>
  <c r="V64"/>
  <c r="X64"/>
  <c r="Z64"/>
  <c r="V65"/>
  <c r="X65"/>
  <c r="Z65"/>
  <c r="V66"/>
  <c r="X66"/>
  <c r="Z66"/>
  <c r="V67"/>
  <c r="X67"/>
  <c r="Z67"/>
  <c r="V68"/>
  <c r="X68"/>
  <c r="Z68"/>
  <c r="V69"/>
  <c r="X69"/>
  <c r="Z69"/>
  <c r="V70"/>
  <c r="X70"/>
  <c r="Z70"/>
  <c r="V71"/>
  <c r="X71"/>
  <c r="Z71"/>
  <c r="V72"/>
  <c r="X72"/>
  <c r="Z72"/>
  <c r="V73"/>
  <c r="X73"/>
  <c r="Z73"/>
  <c r="V74"/>
  <c r="X74"/>
  <c r="Z74"/>
  <c r="V75"/>
  <c r="X75"/>
  <c r="Z75"/>
  <c r="V76"/>
  <c r="X76"/>
  <c r="Z76"/>
  <c r="V77"/>
  <c r="X77"/>
  <c r="Z77"/>
  <c r="V78"/>
  <c r="X78"/>
  <c r="Z78"/>
  <c r="V79"/>
  <c r="X79"/>
  <c r="Z79"/>
  <c r="V80"/>
  <c r="X80"/>
  <c r="Z80"/>
  <c r="V100"/>
  <c r="X100"/>
  <c r="Z100"/>
  <c r="V101"/>
  <c r="X101"/>
  <c r="Z101"/>
  <c r="V102"/>
  <c r="X102"/>
  <c r="Z102"/>
  <c r="V103"/>
  <c r="X103"/>
  <c r="Z103"/>
  <c r="V104"/>
  <c r="X104"/>
  <c r="Z104"/>
  <c r="V105"/>
  <c r="X105"/>
  <c r="Z105"/>
  <c r="V106"/>
  <c r="X106"/>
  <c r="Z106"/>
  <c r="V107"/>
  <c r="X107"/>
  <c r="Z107"/>
  <c r="V108"/>
  <c r="X108"/>
  <c r="Z108"/>
  <c r="V109"/>
  <c r="X109"/>
  <c r="Z109"/>
  <c r="V110"/>
  <c r="X110"/>
  <c r="Z110"/>
  <c r="AC111"/>
  <c r="V111"/>
  <c r="X111"/>
  <c r="Z111"/>
  <c r="AE118"/>
  <c r="F118" i="11" s="1"/>
  <c r="AE119" i="16"/>
  <c r="F119" i="11" s="1"/>
  <c r="AE120" i="16"/>
  <c r="F120" i="11" s="1"/>
  <c r="AE121" i="16"/>
  <c r="F121" i="11" s="1"/>
  <c r="AE122" i="16"/>
  <c r="F122" i="11" s="1"/>
  <c r="AE123" i="16"/>
  <c r="F123" i="11" s="1"/>
  <c r="AE124" i="16"/>
  <c r="F124" i="11" s="1"/>
  <c r="AE125" i="16"/>
  <c r="F125" i="11" s="1"/>
  <c r="AE126" i="16"/>
  <c r="F126" i="11" s="1"/>
  <c r="AE127" i="16"/>
  <c r="F127" i="11" s="1"/>
  <c r="AE128" i="16"/>
  <c r="F128" i="11" s="1"/>
  <c r="AE129" i="16"/>
  <c r="F129" i="11" s="1"/>
  <c r="AE130" i="16"/>
  <c r="F130" i="11" s="1"/>
  <c r="AE131" i="16"/>
  <c r="F131" i="11" s="1"/>
  <c r="AE132" i="16"/>
  <c r="F132" i="11" s="1"/>
  <c r="AE133" i="16"/>
  <c r="F133" i="11" s="1"/>
  <c r="AE134" i="16"/>
  <c r="F134" i="11" s="1"/>
  <c r="AE135" i="16"/>
  <c r="F135" i="11" s="1"/>
  <c r="AE136" i="16"/>
  <c r="F136" i="11" s="1"/>
  <c r="AE137" i="16"/>
  <c r="F137" i="11" s="1"/>
  <c r="AE138" i="16"/>
  <c r="F138" i="11" s="1"/>
  <c r="AE139" i="16"/>
  <c r="F139" i="11" s="1"/>
  <c r="AE140" i="16"/>
  <c r="F140" i="11" s="1"/>
  <c r="AE141" i="16"/>
  <c r="F141" i="11" s="1"/>
  <c r="AE142" i="16"/>
  <c r="F142" i="11" s="1"/>
  <c r="AE143" i="16"/>
  <c r="F143" i="11" s="1"/>
  <c r="AE144" i="16"/>
  <c r="F144" i="11" s="1"/>
  <c r="AE145" i="16"/>
  <c r="F145" i="11" s="1"/>
  <c r="AE146" i="16"/>
  <c r="F146" i="11" s="1"/>
  <c r="AE147" i="16"/>
  <c r="F147" i="11" s="1"/>
  <c r="AE148" i="16"/>
  <c r="F148" i="11" s="1"/>
  <c r="AE149" i="16"/>
  <c r="F149" i="11" s="1"/>
  <c r="AE150" i="16"/>
  <c r="F150" i="11" s="1"/>
  <c r="AE151" i="16"/>
  <c r="F151" i="11" s="1"/>
  <c r="AE152" i="16"/>
  <c r="AE153"/>
  <c r="AE154"/>
  <c r="U155"/>
  <c r="W155"/>
  <c r="Y155"/>
  <c r="AA155"/>
  <c r="U156"/>
  <c r="W156"/>
  <c r="Y156"/>
  <c r="AA156"/>
  <c r="W157"/>
  <c r="Y157"/>
  <c r="AA157"/>
  <c r="U158"/>
  <c r="Y158"/>
  <c r="AA158"/>
  <c r="U159"/>
  <c r="W159"/>
  <c r="AA159"/>
  <c r="U160"/>
  <c r="W160"/>
  <c r="Y160"/>
  <c r="U161"/>
  <c r="W161"/>
  <c r="Y161"/>
  <c r="AA161"/>
  <c r="AE3" i="12"/>
  <c r="B3" i="11" s="1"/>
  <c r="AE161" i="12"/>
  <c r="AE160"/>
  <c r="AE159"/>
  <c r="AE158"/>
  <c r="AE157"/>
  <c r="AE156"/>
  <c r="AE155"/>
  <c r="AE154"/>
  <c r="AE153"/>
  <c r="AE152"/>
  <c r="AE151"/>
  <c r="B151" i="11" s="1"/>
  <c r="AE150" i="12"/>
  <c r="B150" i="11" s="1"/>
  <c r="AE149" i="12"/>
  <c r="B149" i="11" s="1"/>
  <c r="AE148" i="12"/>
  <c r="B148" i="11" s="1"/>
  <c r="AE147" i="12"/>
  <c r="B147" i="11" s="1"/>
  <c r="AE146" i="12"/>
  <c r="B146" i="11" s="1"/>
  <c r="AE145" i="12"/>
  <c r="B145" i="11" s="1"/>
  <c r="AE144" i="12"/>
  <c r="B144" i="11" s="1"/>
  <c r="AE143" i="12"/>
  <c r="B143" i="11" s="1"/>
  <c r="AE142" i="12"/>
  <c r="B142" i="11" s="1"/>
  <c r="AE141" i="12"/>
  <c r="B141" i="11" s="1"/>
  <c r="AE140" i="12"/>
  <c r="B140" i="11" s="1"/>
  <c r="AE139" i="12"/>
  <c r="B139" i="11" s="1"/>
  <c r="AE138" i="12"/>
  <c r="B138" i="11" s="1"/>
  <c r="AE137" i="12"/>
  <c r="B137" i="11" s="1"/>
  <c r="AE136" i="12"/>
  <c r="B136" i="11" s="1"/>
  <c r="AE135" i="12"/>
  <c r="B135" i="11" s="1"/>
  <c r="AE134" i="12"/>
  <c r="B134" i="11" s="1"/>
  <c r="AE133" i="12"/>
  <c r="B133" i="11" s="1"/>
  <c r="AE132" i="12"/>
  <c r="B132" i="11" s="1"/>
  <c r="AE131" i="12"/>
  <c r="B131" i="11" s="1"/>
  <c r="AE130" i="12"/>
  <c r="B130" i="11" s="1"/>
  <c r="AE129" i="12"/>
  <c r="B129" i="11" s="1"/>
  <c r="AE128" i="12"/>
  <c r="B128" i="11" s="1"/>
  <c r="AE127" i="12"/>
  <c r="B127" i="11" s="1"/>
  <c r="AE126" i="12"/>
  <c r="B126" i="11" s="1"/>
  <c r="AE125" i="12"/>
  <c r="B125" i="11" s="1"/>
  <c r="AE124" i="12"/>
  <c r="B124" i="11" s="1"/>
  <c r="AE123" i="12"/>
  <c r="B123" i="11" s="1"/>
  <c r="AE122" i="12"/>
  <c r="B122" i="11" s="1"/>
  <c r="AE121" i="12"/>
  <c r="B121" i="11" s="1"/>
  <c r="AE120" i="12"/>
  <c r="B120" i="11" s="1"/>
  <c r="AE119" i="12"/>
  <c r="B119" i="11" s="1"/>
  <c r="AE118" i="12"/>
  <c r="B118" i="11" s="1"/>
  <c r="AE117" i="12"/>
  <c r="B117" i="11" s="1"/>
  <c r="AE116" i="12"/>
  <c r="B116" i="11" s="1"/>
  <c r="AE115" i="12"/>
  <c r="B115" i="11" s="1"/>
  <c r="AE114" i="12"/>
  <c r="B114" i="11" s="1"/>
  <c r="AE113" i="12"/>
  <c r="B113" i="11" s="1"/>
  <c r="AE112" i="12"/>
  <c r="B112" i="11" s="1"/>
  <c r="AE111" i="12"/>
  <c r="B111" i="11" s="1"/>
  <c r="AE110" i="12"/>
  <c r="B110" i="11" s="1"/>
  <c r="AE109" i="12"/>
  <c r="B109" i="11" s="1"/>
  <c r="AE108" i="12"/>
  <c r="B108" i="11" s="1"/>
  <c r="AE107" i="12"/>
  <c r="B107" i="11" s="1"/>
  <c r="AE106" i="12"/>
  <c r="B106" i="11" s="1"/>
  <c r="AE105" i="12"/>
  <c r="B105" i="11" s="1"/>
  <c r="AE104" i="12"/>
  <c r="B104" i="11" s="1"/>
  <c r="AE103" i="12"/>
  <c r="B103" i="11" s="1"/>
  <c r="AE102" i="12"/>
  <c r="B102" i="11" s="1"/>
  <c r="AE101" i="12"/>
  <c r="B101" i="11" s="1"/>
  <c r="AE100" i="12"/>
  <c r="B100" i="11" s="1"/>
  <c r="AE99" i="12"/>
  <c r="B99" i="11" s="1"/>
  <c r="AE98" i="12"/>
  <c r="B98" i="11" s="1"/>
  <c r="AE97" i="12"/>
  <c r="B97" i="11" s="1"/>
  <c r="AE96" i="12"/>
  <c r="B96" i="11" s="1"/>
  <c r="AE95" i="12"/>
  <c r="B95" i="11" s="1"/>
  <c r="AE94" i="12"/>
  <c r="B94" i="11" s="1"/>
  <c r="AE93" i="12"/>
  <c r="B93" i="11" s="1"/>
  <c r="AE92" i="12"/>
  <c r="B92" i="11" s="1"/>
  <c r="AE91" i="12"/>
  <c r="B91" i="11" s="1"/>
  <c r="AE90" i="12"/>
  <c r="B90" i="11" s="1"/>
  <c r="AE89" i="12"/>
  <c r="B89" i="11" s="1"/>
  <c r="AE88" i="12"/>
  <c r="B88" i="11" s="1"/>
  <c r="AE87" i="12"/>
  <c r="B87" i="11" s="1"/>
  <c r="AE86" i="12"/>
  <c r="B86" i="11" s="1"/>
  <c r="AE85" i="12"/>
  <c r="B85" i="11" s="1"/>
  <c r="AE84" i="12"/>
  <c r="B84" i="11" s="1"/>
  <c r="AE83" i="12"/>
  <c r="B83" i="11" s="1"/>
  <c r="AE82" i="12"/>
  <c r="B82" i="11" s="1"/>
  <c r="AE81" i="12"/>
  <c r="B81" i="11" s="1"/>
  <c r="AE80" i="12"/>
  <c r="B80" i="11" s="1"/>
  <c r="AE79" i="12"/>
  <c r="B79" i="11" s="1"/>
  <c r="AE78" i="12"/>
  <c r="B78" i="11" s="1"/>
  <c r="AE77" i="12"/>
  <c r="B77" i="11" s="1"/>
  <c r="AE76" i="12"/>
  <c r="B76" i="11" s="1"/>
  <c r="AE75" i="12"/>
  <c r="B75" i="11" s="1"/>
  <c r="AE74" i="12"/>
  <c r="B74" i="11" s="1"/>
  <c r="AE73" i="12"/>
  <c r="B73" i="11" s="1"/>
  <c r="AE72" i="12"/>
  <c r="B72" i="11" s="1"/>
  <c r="AE71" i="12"/>
  <c r="B71" i="11" s="1"/>
  <c r="AE70" i="12"/>
  <c r="B70" i="11" s="1"/>
  <c r="AE69" i="12"/>
  <c r="B69" i="11" s="1"/>
  <c r="AE68" i="12"/>
  <c r="B68" i="11" s="1"/>
  <c r="AE67" i="12"/>
  <c r="B67" i="11" s="1"/>
  <c r="AE66" i="12"/>
  <c r="B66" i="11" s="1"/>
  <c r="AE65" i="12"/>
  <c r="B65" i="11" s="1"/>
  <c r="AE64" i="12"/>
  <c r="B64" i="11" s="1"/>
  <c r="AE63" i="12"/>
  <c r="B63" i="11" s="1"/>
  <c r="AE62" i="12"/>
  <c r="B62" i="11" s="1"/>
  <c r="AE61" i="12"/>
  <c r="B61" i="11" s="1"/>
  <c r="AE60" i="12"/>
  <c r="B60" i="11" s="1"/>
  <c r="AE59" i="12"/>
  <c r="B59" i="11" s="1"/>
  <c r="AE58" i="12"/>
  <c r="B58" i="11" s="1"/>
  <c r="AE57" i="12"/>
  <c r="B57" i="11" s="1"/>
  <c r="AE56" i="12"/>
  <c r="B56" i="11" s="1"/>
  <c r="AE55" i="12"/>
  <c r="B55" i="11" s="1"/>
  <c r="AE54" i="12"/>
  <c r="B54" i="11" s="1"/>
  <c r="AE53" i="12"/>
  <c r="B53" i="11" s="1"/>
  <c r="AE52" i="12"/>
  <c r="B52" i="11" s="1"/>
  <c r="AE51" i="12"/>
  <c r="B51" i="11" s="1"/>
  <c r="AE49" i="12"/>
  <c r="B49" i="11" s="1"/>
  <c r="AE48" i="12"/>
  <c r="B48" i="11" s="1"/>
  <c r="AE47" i="12"/>
  <c r="B47" i="11" s="1"/>
  <c r="AE46" i="12"/>
  <c r="B46" i="11" s="1"/>
  <c r="AE45" i="12"/>
  <c r="B45" i="11" s="1"/>
  <c r="AE44" i="12"/>
  <c r="B44" i="11" s="1"/>
  <c r="AE43" i="12"/>
  <c r="B43" i="11" s="1"/>
  <c r="AE42" i="12"/>
  <c r="B42" i="11" s="1"/>
  <c r="AE41" i="12"/>
  <c r="B41" i="11" s="1"/>
  <c r="AE40" i="12"/>
  <c r="B40" i="11" s="1"/>
  <c r="AE39" i="12"/>
  <c r="B39" i="11" s="1"/>
  <c r="AE38" i="12"/>
  <c r="B38" i="11" s="1"/>
  <c r="AE37" i="12"/>
  <c r="B37" i="11" s="1"/>
  <c r="AE36" i="12"/>
  <c r="B36" i="11" s="1"/>
  <c r="AE35" i="12"/>
  <c r="B35" i="11" s="1"/>
  <c r="AE33" i="12"/>
  <c r="B33" i="11" s="1"/>
  <c r="AE32" i="12"/>
  <c r="B32" i="11" s="1"/>
  <c r="AE31" i="12"/>
  <c r="B31" i="11" s="1"/>
  <c r="AE29" i="12"/>
  <c r="B29" i="11" s="1"/>
  <c r="AE28" i="12"/>
  <c r="B28" i="11" s="1"/>
  <c r="AE27" i="12"/>
  <c r="B27" i="11" s="1"/>
  <c r="AE25" i="12"/>
  <c r="B25" i="11" s="1"/>
  <c r="AE23" i="12"/>
  <c r="B23" i="11" s="1"/>
  <c r="AE21" i="12"/>
  <c r="B21" i="11" s="1"/>
  <c r="AE19" i="12"/>
  <c r="B19" i="11" s="1"/>
  <c r="AE17" i="12"/>
  <c r="B17" i="11" s="1"/>
  <c r="AE15" i="12"/>
  <c r="B15" i="11" s="1"/>
  <c r="AE147" i="15"/>
  <c r="E147" i="11" s="1"/>
  <c r="AE148" i="15"/>
  <c r="E148" i="11" s="1"/>
  <c r="AE149" i="15"/>
  <c r="E149" i="11" s="1"/>
  <c r="AE150" i="15"/>
  <c r="E150" i="11" s="1"/>
  <c r="AE151" i="15"/>
  <c r="E151" i="11" s="1"/>
  <c r="AE152" i="15"/>
  <c r="V2"/>
  <c r="X2"/>
  <c r="Z2"/>
  <c r="V3"/>
  <c r="X3"/>
  <c r="Z3"/>
  <c r="V4"/>
  <c r="X4"/>
  <c r="Z4"/>
  <c r="V5"/>
  <c r="X5"/>
  <c r="Z5"/>
  <c r="V6"/>
  <c r="X6"/>
  <c r="Z6"/>
  <c r="V7"/>
  <c r="X7"/>
  <c r="Z7"/>
  <c r="V8"/>
  <c r="X8"/>
  <c r="Z8"/>
  <c r="Y9"/>
  <c r="AA9"/>
  <c r="AC9"/>
  <c r="V9"/>
  <c r="X9"/>
  <c r="U11"/>
  <c r="W11"/>
  <c r="Y11"/>
  <c r="AA11"/>
  <c r="AC11"/>
  <c r="X11"/>
  <c r="AB11"/>
  <c r="U13"/>
  <c r="W13"/>
  <c r="Y13"/>
  <c r="AA13"/>
  <c r="AC13"/>
  <c r="X13"/>
  <c r="AB13"/>
  <c r="U15"/>
  <c r="W15"/>
  <c r="Y15"/>
  <c r="AA15"/>
  <c r="AC15"/>
  <c r="X15"/>
  <c r="AB15"/>
  <c r="U17"/>
  <c r="W17"/>
  <c r="Y17"/>
  <c r="AA17"/>
  <c r="AC17"/>
  <c r="X17"/>
  <c r="AB17"/>
  <c r="U19"/>
  <c r="W19"/>
  <c r="Y19"/>
  <c r="AA19"/>
  <c r="AC19"/>
  <c r="X19"/>
  <c r="AB19"/>
  <c r="U21"/>
  <c r="W21"/>
  <c r="Y21"/>
  <c r="AA21"/>
  <c r="AC21"/>
  <c r="X21"/>
  <c r="AB21"/>
  <c r="U23"/>
  <c r="W23"/>
  <c r="Y23"/>
  <c r="AA23"/>
  <c r="AC23"/>
  <c r="X23"/>
  <c r="AB23"/>
  <c r="U25"/>
  <c r="W25"/>
  <c r="Y25"/>
  <c r="AA25"/>
  <c r="AC25"/>
  <c r="X25"/>
  <c r="AB25"/>
  <c r="U27"/>
  <c r="W27"/>
  <c r="Y27"/>
  <c r="AA27"/>
  <c r="AC27"/>
  <c r="X27"/>
  <c r="AB27"/>
  <c r="U29"/>
  <c r="W29"/>
  <c r="Y29"/>
  <c r="AA29"/>
  <c r="AC29"/>
  <c r="X29"/>
  <c r="AB29"/>
  <c r="U31"/>
  <c r="W31"/>
  <c r="Y31"/>
  <c r="AA31"/>
  <c r="AC31"/>
  <c r="X31"/>
  <c r="AB31"/>
  <c r="AB32"/>
  <c r="Z32"/>
  <c r="X32"/>
  <c r="U10"/>
  <c r="W10"/>
  <c r="Y10"/>
  <c r="AA10"/>
  <c r="AC10"/>
  <c r="X10"/>
  <c r="V11"/>
  <c r="U12"/>
  <c r="W12"/>
  <c r="Y12"/>
  <c r="AA12"/>
  <c r="AC12"/>
  <c r="X12"/>
  <c r="V13"/>
  <c r="U14"/>
  <c r="W14"/>
  <c r="Y14"/>
  <c r="AA14"/>
  <c r="AC14"/>
  <c r="X14"/>
  <c r="V15"/>
  <c r="U16"/>
  <c r="W16"/>
  <c r="Y16"/>
  <c r="AA16"/>
  <c r="AC16"/>
  <c r="X16"/>
  <c r="V17"/>
  <c r="U18"/>
  <c r="W18"/>
  <c r="Y18"/>
  <c r="AA18"/>
  <c r="AC18"/>
  <c r="X18"/>
  <c r="V19"/>
  <c r="U20"/>
  <c r="W20"/>
  <c r="Y20"/>
  <c r="AA20"/>
  <c r="AC20"/>
  <c r="X20"/>
  <c r="V21"/>
  <c r="U22"/>
  <c r="W22"/>
  <c r="Y22"/>
  <c r="AA22"/>
  <c r="AC22"/>
  <c r="X22"/>
  <c r="V23"/>
  <c r="U24"/>
  <c r="W24"/>
  <c r="Y24"/>
  <c r="AA24"/>
  <c r="AC24"/>
  <c r="X24"/>
  <c r="V25"/>
  <c r="U26"/>
  <c r="W26"/>
  <c r="Y26"/>
  <c r="AA26"/>
  <c r="AC26"/>
  <c r="X26"/>
  <c r="V27"/>
  <c r="U28"/>
  <c r="W28"/>
  <c r="Y28"/>
  <c r="AA28"/>
  <c r="AC28"/>
  <c r="X28"/>
  <c r="V29"/>
  <c r="U30"/>
  <c r="W30"/>
  <c r="Y30"/>
  <c r="AA30"/>
  <c r="AC30"/>
  <c r="X30"/>
  <c r="V31"/>
  <c r="U32"/>
  <c r="W32"/>
  <c r="Y32"/>
  <c r="AA32"/>
  <c r="AC32"/>
  <c r="V33"/>
  <c r="X33"/>
  <c r="Z33"/>
  <c r="V34"/>
  <c r="X34"/>
  <c r="Z34"/>
  <c r="V35"/>
  <c r="X35"/>
  <c r="Z35"/>
  <c r="V36"/>
  <c r="X36"/>
  <c r="Z36"/>
  <c r="V37"/>
  <c r="X37"/>
  <c r="Z37"/>
  <c r="V38"/>
  <c r="X38"/>
  <c r="Z38"/>
  <c r="V39"/>
  <c r="X39"/>
  <c r="Z39"/>
  <c r="V40"/>
  <c r="X40"/>
  <c r="Z40"/>
  <c r="V41"/>
  <c r="X41"/>
  <c r="Z41"/>
  <c r="V42"/>
  <c r="X42"/>
  <c r="Z42"/>
  <c r="V43"/>
  <c r="X43"/>
  <c r="Z43"/>
  <c r="V44"/>
  <c r="X44"/>
  <c r="Z44"/>
  <c r="V45"/>
  <c r="X45"/>
  <c r="Z45"/>
  <c r="V46"/>
  <c r="X46"/>
  <c r="Z46"/>
  <c r="V47"/>
  <c r="X47"/>
  <c r="Z47"/>
  <c r="V48"/>
  <c r="X48"/>
  <c r="Z48"/>
  <c r="V49"/>
  <c r="X49"/>
  <c r="Z49"/>
  <c r="V50"/>
  <c r="X50"/>
  <c r="Z50"/>
  <c r="V51"/>
  <c r="X51"/>
  <c r="Z51"/>
  <c r="V52"/>
  <c r="X52"/>
  <c r="Z52"/>
  <c r="V53"/>
  <c r="X53"/>
  <c r="Z53"/>
  <c r="V54"/>
  <c r="X54"/>
  <c r="Z54"/>
  <c r="V55"/>
  <c r="X55"/>
  <c r="Z55"/>
  <c r="V56"/>
  <c r="X56"/>
  <c r="Z56"/>
  <c r="V57"/>
  <c r="X57"/>
  <c r="Z57"/>
  <c r="V58"/>
  <c r="X58"/>
  <c r="Z58"/>
  <c r="V59"/>
  <c r="X59"/>
  <c r="Z59"/>
  <c r="V60"/>
  <c r="X60"/>
  <c r="Z60"/>
  <c r="V61"/>
  <c r="X61"/>
  <c r="Z61"/>
  <c r="V62"/>
  <c r="X62"/>
  <c r="Z62"/>
  <c r="V63"/>
  <c r="X63"/>
  <c r="Z63"/>
  <c r="V64"/>
  <c r="X64"/>
  <c r="Z64"/>
  <c r="V65"/>
  <c r="X65"/>
  <c r="Z65"/>
  <c r="V66"/>
  <c r="X66"/>
  <c r="Z66"/>
  <c r="V67"/>
  <c r="X67"/>
  <c r="Z67"/>
  <c r="V68"/>
  <c r="X68"/>
  <c r="Z68"/>
  <c r="V69"/>
  <c r="X69"/>
  <c r="Z69"/>
  <c r="V70"/>
  <c r="X70"/>
  <c r="Z70"/>
  <c r="V71"/>
  <c r="X71"/>
  <c r="Z71"/>
  <c r="V72"/>
  <c r="X72"/>
  <c r="Z72"/>
  <c r="V73"/>
  <c r="X73"/>
  <c r="Z73"/>
  <c r="V74"/>
  <c r="X74"/>
  <c r="Z74"/>
  <c r="V75"/>
  <c r="X75"/>
  <c r="Z75"/>
  <c r="V76"/>
  <c r="X76"/>
  <c r="Z76"/>
  <c r="V77"/>
  <c r="X77"/>
  <c r="Z77"/>
  <c r="V78"/>
  <c r="X78"/>
  <c r="Z78"/>
  <c r="V79"/>
  <c r="X79"/>
  <c r="Z79"/>
  <c r="V80"/>
  <c r="X80"/>
  <c r="Z80"/>
  <c r="V81"/>
  <c r="X81"/>
  <c r="Z81"/>
  <c r="V82"/>
  <c r="X82"/>
  <c r="Z82"/>
  <c r="V83"/>
  <c r="X83"/>
  <c r="Z83"/>
  <c r="V84"/>
  <c r="X84"/>
  <c r="Z84"/>
  <c r="V85"/>
  <c r="X85"/>
  <c r="Z85"/>
  <c r="V86"/>
  <c r="X86"/>
  <c r="Z86"/>
  <c r="V87"/>
  <c r="X87"/>
  <c r="Z87"/>
  <c r="V88"/>
  <c r="X88"/>
  <c r="Z88"/>
  <c r="V89"/>
  <c r="X89"/>
  <c r="Z89"/>
  <c r="V90"/>
  <c r="X90"/>
  <c r="Z90"/>
  <c r="V91"/>
  <c r="X91"/>
  <c r="Z91"/>
  <c r="V92"/>
  <c r="X92"/>
  <c r="Z92"/>
  <c r="V93"/>
  <c r="X93"/>
  <c r="Z93"/>
  <c r="V94"/>
  <c r="X94"/>
  <c r="Z94"/>
  <c r="V95"/>
  <c r="X95"/>
  <c r="Z95"/>
  <c r="V96"/>
  <c r="X96"/>
  <c r="Z96"/>
  <c r="V97"/>
  <c r="X97"/>
  <c r="Z97"/>
  <c r="V98"/>
  <c r="X98"/>
  <c r="Z98"/>
  <c r="V99"/>
  <c r="X99"/>
  <c r="Z99"/>
  <c r="V100"/>
  <c r="X100"/>
  <c r="Z100"/>
  <c r="V101"/>
  <c r="X101"/>
  <c r="Z101"/>
  <c r="V102"/>
  <c r="X102"/>
  <c r="Z102"/>
  <c r="V103"/>
  <c r="X103"/>
  <c r="Z103"/>
  <c r="V104"/>
  <c r="X104"/>
  <c r="Z104"/>
  <c r="V105"/>
  <c r="X105"/>
  <c r="Z105"/>
  <c r="V106"/>
  <c r="X106"/>
  <c r="Z106"/>
  <c r="V107"/>
  <c r="X107"/>
  <c r="Z107"/>
  <c r="V108"/>
  <c r="X108"/>
  <c r="Z108"/>
  <c r="V109"/>
  <c r="X109"/>
  <c r="Z109"/>
  <c r="V110"/>
  <c r="X110"/>
  <c r="Z110"/>
  <c r="AC111"/>
  <c r="V111"/>
  <c r="X111"/>
  <c r="Z111"/>
  <c r="AE153"/>
  <c r="V154"/>
  <c r="X154"/>
  <c r="Z154"/>
  <c r="V155"/>
  <c r="X155"/>
  <c r="Z155"/>
  <c r="V156"/>
  <c r="X156"/>
  <c r="Z156"/>
  <c r="V157"/>
  <c r="X157"/>
  <c r="Z157"/>
  <c r="V158"/>
  <c r="X158"/>
  <c r="Z158"/>
  <c r="V159"/>
  <c r="X159"/>
  <c r="Z159"/>
  <c r="V160"/>
  <c r="X160"/>
  <c r="Z160"/>
  <c r="V161"/>
  <c r="X161"/>
  <c r="Z161"/>
  <c r="AE19" i="13"/>
  <c r="C19" i="11" s="1"/>
  <c r="AE20" i="13"/>
  <c r="C20" i="11" s="1"/>
  <c r="AE21" i="13"/>
  <c r="C21" i="11" s="1"/>
  <c r="AE22" i="13"/>
  <c r="C22" i="11" s="1"/>
  <c r="AE23" i="13"/>
  <c r="C23" i="11" s="1"/>
  <c r="AE24" i="13"/>
  <c r="C24" i="11" s="1"/>
  <c r="AE25" i="13"/>
  <c r="C25" i="11" s="1"/>
  <c r="AE26" i="13"/>
  <c r="C26" i="11" s="1"/>
  <c r="AE27" i="13"/>
  <c r="C27" i="11" s="1"/>
  <c r="AE28" i="13"/>
  <c r="C28" i="11" s="1"/>
  <c r="AE29" i="13"/>
  <c r="C29" i="11" s="1"/>
  <c r="AE30" i="13"/>
  <c r="C30" i="11" s="1"/>
  <c r="AE31" i="13"/>
  <c r="C31" i="11" s="1"/>
  <c r="AE32" i="13"/>
  <c r="C32" i="11" s="1"/>
  <c r="AE33" i="13"/>
  <c r="C33" i="11" s="1"/>
  <c r="AE34" i="13"/>
  <c r="C34" i="11" s="1"/>
  <c r="AE35" i="13"/>
  <c r="C35" i="11" s="1"/>
  <c r="AE36" i="13"/>
  <c r="C36" i="11" s="1"/>
  <c r="AE37" i="13"/>
  <c r="C37" i="11" s="1"/>
  <c r="AE38" i="13"/>
  <c r="C38" i="11" s="1"/>
  <c r="AE39" i="13"/>
  <c r="C39" i="11" s="1"/>
  <c r="AE40" i="13"/>
  <c r="C40" i="11" s="1"/>
  <c r="AE41" i="13"/>
  <c r="C41" i="11" s="1"/>
  <c r="AE42" i="13"/>
  <c r="C42" i="11" s="1"/>
  <c r="AE43" i="13"/>
  <c r="C43" i="11" s="1"/>
  <c r="AE44" i="13"/>
  <c r="C44" i="11" s="1"/>
  <c r="AE45" i="13"/>
  <c r="C45" i="11" s="1"/>
  <c r="AE46" i="13"/>
  <c r="C46" i="11" s="1"/>
  <c r="AE47" i="13"/>
  <c r="C47" i="11" s="1"/>
  <c r="AE48" i="13"/>
  <c r="C48" i="11" s="1"/>
  <c r="AE49" i="13"/>
  <c r="C49" i="11" s="1"/>
  <c r="AE50" i="13"/>
  <c r="C50" i="11" s="1"/>
  <c r="AE51" i="13"/>
  <c r="C51" i="11" s="1"/>
  <c r="AE52" i="13"/>
  <c r="C52" i="11" s="1"/>
  <c r="AE112" i="13"/>
  <c r="C112" i="11" s="1"/>
  <c r="AE113" i="13"/>
  <c r="C113" i="11" s="1"/>
  <c r="AE114" i="13"/>
  <c r="C114" i="11" s="1"/>
  <c r="AE115" i="13"/>
  <c r="C115" i="11" s="1"/>
  <c r="AE116" i="13"/>
  <c r="C116" i="11" s="1"/>
  <c r="AE117" i="13"/>
  <c r="C117" i="11" s="1"/>
  <c r="AE118" i="13"/>
  <c r="C118" i="11" s="1"/>
  <c r="AE119" i="13"/>
  <c r="C119" i="11" s="1"/>
  <c r="AE120" i="13"/>
  <c r="C120" i="11" s="1"/>
  <c r="AE121" i="13"/>
  <c r="C121" i="11" s="1"/>
  <c r="AE122" i="13"/>
  <c r="C122" i="11" s="1"/>
  <c r="AE123" i="13"/>
  <c r="C123" i="11" s="1"/>
  <c r="AE124" i="13"/>
  <c r="C124" i="11" s="1"/>
  <c r="AE125" i="13"/>
  <c r="C125" i="11" s="1"/>
  <c r="AE126" i="13"/>
  <c r="C126" i="11" s="1"/>
  <c r="AE127" i="13"/>
  <c r="C127" i="11" s="1"/>
  <c r="AE128" i="13"/>
  <c r="C128" i="11" s="1"/>
  <c r="AE129" i="13"/>
  <c r="C129" i="11" s="1"/>
  <c r="AE130" i="13"/>
  <c r="C130" i="11" s="1"/>
  <c r="AE131" i="13"/>
  <c r="C131" i="11" s="1"/>
  <c r="AE132" i="13"/>
  <c r="C132" i="11" s="1"/>
  <c r="AE133" i="13"/>
  <c r="C133" i="11" s="1"/>
  <c r="AE134" i="13"/>
  <c r="C134" i="11" s="1"/>
  <c r="AE137" i="13"/>
  <c r="C137" i="11" s="1"/>
  <c r="AE138" i="13"/>
  <c r="C138" i="11" s="1"/>
  <c r="AE139" i="13"/>
  <c r="C139" i="11" s="1"/>
  <c r="AE140" i="13"/>
  <c r="C140" i="11" s="1"/>
  <c r="AE141" i="13"/>
  <c r="C141" i="11" s="1"/>
  <c r="AE142" i="13"/>
  <c r="C142" i="11" s="1"/>
  <c r="AE143" i="13"/>
  <c r="C143" i="11" s="1"/>
  <c r="AE144" i="13"/>
  <c r="C144" i="11" s="1"/>
  <c r="AE145" i="13"/>
  <c r="C145" i="11" s="1"/>
  <c r="AE146" i="13"/>
  <c r="C146" i="11" s="1"/>
  <c r="AE147" i="13"/>
  <c r="C147" i="11" s="1"/>
  <c r="AE148" i="13"/>
  <c r="C148" i="11" s="1"/>
  <c r="AE149" i="13"/>
  <c r="C149" i="11" s="1"/>
  <c r="AE150" i="13"/>
  <c r="C150" i="11" s="1"/>
  <c r="AE151" i="13"/>
  <c r="C151" i="11" s="1"/>
  <c r="AE152" i="13"/>
  <c r="AE153"/>
  <c r="AE154"/>
  <c r="AE155"/>
  <c r="AE156"/>
  <c r="AE157"/>
  <c r="AE158"/>
  <c r="AE159"/>
  <c r="AE160"/>
  <c r="AE161"/>
  <c r="V2" i="14"/>
  <c r="X2"/>
  <c r="Z2"/>
  <c r="V3"/>
  <c r="X3"/>
  <c r="Z3"/>
  <c r="V4"/>
  <c r="X4"/>
  <c r="Z4"/>
  <c r="V5"/>
  <c r="X5"/>
  <c r="Z5"/>
  <c r="V6"/>
  <c r="X6"/>
  <c r="Z6"/>
  <c r="V7"/>
  <c r="X7"/>
  <c r="Z7"/>
  <c r="V8"/>
  <c r="X8"/>
  <c r="Z8"/>
  <c r="V9"/>
  <c r="X9"/>
  <c r="Z9"/>
  <c r="V10"/>
  <c r="X10"/>
  <c r="Z10"/>
  <c r="V11"/>
  <c r="X11"/>
  <c r="Z11"/>
  <c r="V12"/>
  <c r="X12"/>
  <c r="Z12"/>
  <c r="V13"/>
  <c r="X13"/>
  <c r="Z13"/>
  <c r="V14"/>
  <c r="X14"/>
  <c r="Z14"/>
  <c r="V15"/>
  <c r="X15"/>
  <c r="Z15"/>
  <c r="V16"/>
  <c r="X16"/>
  <c r="Z16"/>
  <c r="V17"/>
  <c r="X17"/>
  <c r="Z17"/>
  <c r="V18"/>
  <c r="X18"/>
  <c r="Z18"/>
  <c r="V19"/>
  <c r="X19"/>
  <c r="Z19"/>
  <c r="V20"/>
  <c r="X20"/>
  <c r="Z20"/>
  <c r="V21"/>
  <c r="X21"/>
  <c r="Z21"/>
  <c r="V22"/>
  <c r="X22"/>
  <c r="Z22"/>
  <c r="V23"/>
  <c r="X23"/>
  <c r="Z23"/>
  <c r="V24"/>
  <c r="X24"/>
  <c r="Z24"/>
  <c r="V25"/>
  <c r="X25"/>
  <c r="Z25"/>
  <c r="V26"/>
  <c r="X26"/>
  <c r="Z26"/>
  <c r="V27"/>
  <c r="X27"/>
  <c r="Z27"/>
  <c r="V28"/>
  <c r="X28"/>
  <c r="Z28"/>
  <c r="V29"/>
  <c r="X29"/>
  <c r="Z29"/>
  <c r="V30"/>
  <c r="X30"/>
  <c r="Z30"/>
  <c r="V31"/>
  <c r="X31"/>
  <c r="Z31"/>
  <c r="V32"/>
  <c r="X32"/>
  <c r="Z32"/>
  <c r="V33"/>
  <c r="X33"/>
  <c r="Z33"/>
  <c r="V34"/>
  <c r="X34"/>
  <c r="Z34"/>
  <c r="V35"/>
  <c r="X35"/>
  <c r="Z35"/>
  <c r="V36"/>
  <c r="X36"/>
  <c r="Z36"/>
  <c r="V37"/>
  <c r="X37"/>
  <c r="Z37"/>
  <c r="V38"/>
  <c r="X38"/>
  <c r="Z38"/>
  <c r="V39"/>
  <c r="X39"/>
  <c r="Z39"/>
  <c r="V40"/>
  <c r="X40"/>
  <c r="Z40"/>
  <c r="V41"/>
  <c r="X41"/>
  <c r="Z41"/>
  <c r="V42"/>
  <c r="X42"/>
  <c r="Z42"/>
  <c r="V43"/>
  <c r="X43"/>
  <c r="Z43"/>
  <c r="V44"/>
  <c r="X44"/>
  <c r="Z44"/>
  <c r="V45"/>
  <c r="X45"/>
  <c r="Z45"/>
  <c r="V46"/>
  <c r="X46"/>
  <c r="Z46"/>
  <c r="V47"/>
  <c r="X47"/>
  <c r="Z47"/>
  <c r="V48"/>
  <c r="X48"/>
  <c r="Z48"/>
  <c r="V49"/>
  <c r="X49"/>
  <c r="Z49"/>
  <c r="V50"/>
  <c r="X50"/>
  <c r="Z50"/>
  <c r="U51"/>
  <c r="W51"/>
  <c r="Y51"/>
  <c r="AA51"/>
  <c r="AC51"/>
  <c r="X51"/>
  <c r="AB51"/>
  <c r="U53"/>
  <c r="W53"/>
  <c r="Y53"/>
  <c r="AA53"/>
  <c r="AC53"/>
  <c r="X53"/>
  <c r="AB53"/>
  <c r="U55"/>
  <c r="W55"/>
  <c r="Y55"/>
  <c r="AA55"/>
  <c r="AC55"/>
  <c r="X55"/>
  <c r="AB55"/>
  <c r="U57"/>
  <c r="W57"/>
  <c r="Y57"/>
  <c r="AA57"/>
  <c r="AC57"/>
  <c r="X57"/>
  <c r="AB57"/>
  <c r="U59"/>
  <c r="W59"/>
  <c r="Y59"/>
  <c r="AA59"/>
  <c r="AC59"/>
  <c r="X59"/>
  <c r="AB59"/>
  <c r="U61"/>
  <c r="W61"/>
  <c r="Y61"/>
  <c r="AA61"/>
  <c r="AC61"/>
  <c r="X61"/>
  <c r="AB61"/>
  <c r="U63"/>
  <c r="W63"/>
  <c r="Y63"/>
  <c r="AA63"/>
  <c r="AC63"/>
  <c r="X63"/>
  <c r="AB63"/>
  <c r="U65"/>
  <c r="W65"/>
  <c r="Y65"/>
  <c r="AA65"/>
  <c r="AC65"/>
  <c r="X65"/>
  <c r="AB65"/>
  <c r="U67"/>
  <c r="W67"/>
  <c r="Y67"/>
  <c r="AA67"/>
  <c r="AC67"/>
  <c r="X67"/>
  <c r="AB67"/>
  <c r="U69"/>
  <c r="W69"/>
  <c r="Y69"/>
  <c r="AA69"/>
  <c r="AC69"/>
  <c r="X69"/>
  <c r="AB69"/>
  <c r="U71"/>
  <c r="W71"/>
  <c r="Y71"/>
  <c r="AA71"/>
  <c r="AC71"/>
  <c r="X71"/>
  <c r="AB71"/>
  <c r="U73"/>
  <c r="W73"/>
  <c r="Y73"/>
  <c r="AA73"/>
  <c r="AC73"/>
  <c r="X73"/>
  <c r="AB73"/>
  <c r="U75"/>
  <c r="W75"/>
  <c r="Y75"/>
  <c r="AA75"/>
  <c r="AC75"/>
  <c r="X75"/>
  <c r="AB75"/>
  <c r="U77"/>
  <c r="W77"/>
  <c r="Y77"/>
  <c r="AA77"/>
  <c r="AC77"/>
  <c r="X77"/>
  <c r="AB77"/>
  <c r="U79"/>
  <c r="W79"/>
  <c r="Y79"/>
  <c r="AA79"/>
  <c r="AC79"/>
  <c r="X79"/>
  <c r="AB79"/>
  <c r="U81"/>
  <c r="W81"/>
  <c r="Y81"/>
  <c r="AA81"/>
  <c r="AC81"/>
  <c r="X81"/>
  <c r="AB81"/>
  <c r="U83"/>
  <c r="W83"/>
  <c r="Y83"/>
  <c r="AA83"/>
  <c r="AC83"/>
  <c r="X83"/>
  <c r="AB83"/>
  <c r="U85"/>
  <c r="W85"/>
  <c r="Y85"/>
  <c r="AA85"/>
  <c r="AC85"/>
  <c r="X85"/>
  <c r="AB85"/>
  <c r="U87"/>
  <c r="W87"/>
  <c r="Y87"/>
  <c r="AA87"/>
  <c r="AC87"/>
  <c r="X87"/>
  <c r="AB87"/>
  <c r="U89"/>
  <c r="W89"/>
  <c r="Y89"/>
  <c r="AA89"/>
  <c r="AC89"/>
  <c r="X89"/>
  <c r="AB89"/>
  <c r="AB90"/>
  <c r="Z90"/>
  <c r="X90"/>
  <c r="V51"/>
  <c r="U52"/>
  <c r="W52"/>
  <c r="Y52"/>
  <c r="AA52"/>
  <c r="AC52"/>
  <c r="X52"/>
  <c r="V53"/>
  <c r="U54"/>
  <c r="W54"/>
  <c r="Y54"/>
  <c r="AA54"/>
  <c r="AC54"/>
  <c r="X54"/>
  <c r="V55"/>
  <c r="U56"/>
  <c r="W56"/>
  <c r="Y56"/>
  <c r="AA56"/>
  <c r="AC56"/>
  <c r="X56"/>
  <c r="V57"/>
  <c r="U58"/>
  <c r="W58"/>
  <c r="Y58"/>
  <c r="AA58"/>
  <c r="AC58"/>
  <c r="X58"/>
  <c r="V59"/>
  <c r="U60"/>
  <c r="W60"/>
  <c r="Y60"/>
  <c r="AA60"/>
  <c r="AC60"/>
  <c r="X60"/>
  <c r="V61"/>
  <c r="U62"/>
  <c r="W62"/>
  <c r="Y62"/>
  <c r="AA62"/>
  <c r="AC62"/>
  <c r="X62"/>
  <c r="V63"/>
  <c r="U64"/>
  <c r="W64"/>
  <c r="Y64"/>
  <c r="AA64"/>
  <c r="AC64"/>
  <c r="X64"/>
  <c r="V65"/>
  <c r="U66"/>
  <c r="W66"/>
  <c r="Y66"/>
  <c r="AA66"/>
  <c r="AC66"/>
  <c r="X66"/>
  <c r="V67"/>
  <c r="U68"/>
  <c r="W68"/>
  <c r="Y68"/>
  <c r="AA68"/>
  <c r="AC68"/>
  <c r="X68"/>
  <c r="V69"/>
  <c r="U70"/>
  <c r="W70"/>
  <c r="Y70"/>
  <c r="AA70"/>
  <c r="AC70"/>
  <c r="X70"/>
  <c r="V71"/>
  <c r="U72"/>
  <c r="W72"/>
  <c r="Y72"/>
  <c r="AA72"/>
  <c r="AC72"/>
  <c r="X72"/>
  <c r="V73"/>
  <c r="U74"/>
  <c r="W74"/>
  <c r="Y74"/>
  <c r="AA74"/>
  <c r="AC74"/>
  <c r="X74"/>
  <c r="V75"/>
  <c r="U76"/>
  <c r="W76"/>
  <c r="Y76"/>
  <c r="AA76"/>
  <c r="AC76"/>
  <c r="X76"/>
  <c r="V77"/>
  <c r="U78"/>
  <c r="W78"/>
  <c r="Y78"/>
  <c r="AA78"/>
  <c r="AC78"/>
  <c r="X78"/>
  <c r="V79"/>
  <c r="U80"/>
  <c r="W80"/>
  <c r="Y80"/>
  <c r="AA80"/>
  <c r="AC80"/>
  <c r="X80"/>
  <c r="V81"/>
  <c r="U82"/>
  <c r="W82"/>
  <c r="Y82"/>
  <c r="AA82"/>
  <c r="AC82"/>
  <c r="X82"/>
  <c r="V83"/>
  <c r="U84"/>
  <c r="W84"/>
  <c r="Y84"/>
  <c r="AA84"/>
  <c r="AC84"/>
  <c r="X84"/>
  <c r="V85"/>
  <c r="U86"/>
  <c r="W86"/>
  <c r="Y86"/>
  <c r="AA86"/>
  <c r="AC86"/>
  <c r="X86"/>
  <c r="V87"/>
  <c r="U88"/>
  <c r="W88"/>
  <c r="Y88"/>
  <c r="AA88"/>
  <c r="AC88"/>
  <c r="X88"/>
  <c r="V89"/>
  <c r="U90"/>
  <c r="W90"/>
  <c r="Y90"/>
  <c r="AA90"/>
  <c r="AC90"/>
  <c r="V91"/>
  <c r="X91"/>
  <c r="Z91"/>
  <c r="V92"/>
  <c r="X92"/>
  <c r="Z92"/>
  <c r="V93"/>
  <c r="X93"/>
  <c r="Z93"/>
  <c r="V94"/>
  <c r="X94"/>
  <c r="Z94"/>
  <c r="V95"/>
  <c r="X95"/>
  <c r="Z95"/>
  <c r="V96"/>
  <c r="X96"/>
  <c r="Z96"/>
  <c r="V97"/>
  <c r="X97"/>
  <c r="Z97"/>
  <c r="V98"/>
  <c r="X98"/>
  <c r="Z98"/>
  <c r="V99"/>
  <c r="X99"/>
  <c r="Z99"/>
  <c r="V100"/>
  <c r="X100"/>
  <c r="Z100"/>
  <c r="V101"/>
  <c r="X101"/>
  <c r="Z101"/>
  <c r="V102"/>
  <c r="X102"/>
  <c r="Z102"/>
  <c r="V103"/>
  <c r="X103"/>
  <c r="Z103"/>
  <c r="V104"/>
  <c r="X104"/>
  <c r="Z104"/>
  <c r="V105"/>
  <c r="X105"/>
  <c r="Z105"/>
  <c r="V106"/>
  <c r="X106"/>
  <c r="Z106"/>
  <c r="V107"/>
  <c r="X107"/>
  <c r="Z107"/>
  <c r="V108"/>
  <c r="X108"/>
  <c r="Z108"/>
  <c r="V109"/>
  <c r="X109"/>
  <c r="Z109"/>
  <c r="V110"/>
  <c r="X110"/>
  <c r="Z110"/>
  <c r="AC111"/>
  <c r="V111"/>
  <c r="X111"/>
  <c r="Z111"/>
  <c r="U113"/>
  <c r="W113"/>
  <c r="Y113"/>
  <c r="AA113"/>
  <c r="AC113"/>
  <c r="X113"/>
  <c r="AB113"/>
  <c r="U115"/>
  <c r="W115"/>
  <c r="Y115"/>
  <c r="AA115"/>
  <c r="AC115"/>
  <c r="X115"/>
  <c r="AB115"/>
  <c r="U117"/>
  <c r="W117"/>
  <c r="Y117"/>
  <c r="AA117"/>
  <c r="AC117"/>
  <c r="X117"/>
  <c r="AB117"/>
  <c r="U119"/>
  <c r="W119"/>
  <c r="Y119"/>
  <c r="AA119"/>
  <c r="AC119"/>
  <c r="X119"/>
  <c r="AB119"/>
  <c r="U121"/>
  <c r="W121"/>
  <c r="Y121"/>
  <c r="AA121"/>
  <c r="AC121"/>
  <c r="X121"/>
  <c r="AB121"/>
  <c r="U123"/>
  <c r="W123"/>
  <c r="Y123"/>
  <c r="AA123"/>
  <c r="AC123"/>
  <c r="X123"/>
  <c r="AB123"/>
  <c r="U125"/>
  <c r="W125"/>
  <c r="Y125"/>
  <c r="AA125"/>
  <c r="AC125"/>
  <c r="X125"/>
  <c r="AB125"/>
  <c r="U127"/>
  <c r="W127"/>
  <c r="Y127"/>
  <c r="AA127"/>
  <c r="AC127"/>
  <c r="X127"/>
  <c r="AB127"/>
  <c r="U129"/>
  <c r="W129"/>
  <c r="Y129"/>
  <c r="AA129"/>
  <c r="AC129"/>
  <c r="X129"/>
  <c r="AB129"/>
  <c r="U131"/>
  <c r="W131"/>
  <c r="Y131"/>
  <c r="AA131"/>
  <c r="AC131"/>
  <c r="X131"/>
  <c r="AB131"/>
  <c r="U133"/>
  <c r="W133"/>
  <c r="Y133"/>
  <c r="AA133"/>
  <c r="AC133"/>
  <c r="X133"/>
  <c r="AB133"/>
  <c r="U135"/>
  <c r="W135"/>
  <c r="Y135"/>
  <c r="AA135"/>
  <c r="AC135"/>
  <c r="X135"/>
  <c r="AB135"/>
  <c r="U137"/>
  <c r="W137"/>
  <c r="Y137"/>
  <c r="AA137"/>
  <c r="AC137"/>
  <c r="X137"/>
  <c r="AB137"/>
  <c r="U139"/>
  <c r="W139"/>
  <c r="Y139"/>
  <c r="AA139"/>
  <c r="AC139"/>
  <c r="X139"/>
  <c r="AB139"/>
  <c r="U141"/>
  <c r="W141"/>
  <c r="Y141"/>
  <c r="AA141"/>
  <c r="AC141"/>
  <c r="X141"/>
  <c r="AB141"/>
  <c r="U143"/>
  <c r="W143"/>
  <c r="Y143"/>
  <c r="AA143"/>
  <c r="AC143"/>
  <c r="X143"/>
  <c r="AB143"/>
  <c r="U112"/>
  <c r="W112"/>
  <c r="Y112"/>
  <c r="AA112"/>
  <c r="AC112"/>
  <c r="X112"/>
  <c r="V113"/>
  <c r="U114"/>
  <c r="W114"/>
  <c r="Y114"/>
  <c r="AA114"/>
  <c r="AC114"/>
  <c r="X114"/>
  <c r="V115"/>
  <c r="U116"/>
  <c r="W116"/>
  <c r="Y116"/>
  <c r="AA116"/>
  <c r="AC116"/>
  <c r="X116"/>
  <c r="V117"/>
  <c r="U118"/>
  <c r="W118"/>
  <c r="Y118"/>
  <c r="AA118"/>
  <c r="AC118"/>
  <c r="X118"/>
  <c r="V119"/>
  <c r="U120"/>
  <c r="W120"/>
  <c r="Y120"/>
  <c r="AA120"/>
  <c r="AC120"/>
  <c r="X120"/>
  <c r="V121"/>
  <c r="U122"/>
  <c r="W122"/>
  <c r="Y122"/>
  <c r="AA122"/>
  <c r="AC122"/>
  <c r="X122"/>
  <c r="V123"/>
  <c r="U124"/>
  <c r="W124"/>
  <c r="Y124"/>
  <c r="AA124"/>
  <c r="AC124"/>
  <c r="X124"/>
  <c r="V125"/>
  <c r="U126"/>
  <c r="W126"/>
  <c r="Y126"/>
  <c r="AA126"/>
  <c r="AC126"/>
  <c r="X126"/>
  <c r="V127"/>
  <c r="U128"/>
  <c r="W128"/>
  <c r="Y128"/>
  <c r="AA128"/>
  <c r="AC128"/>
  <c r="X128"/>
  <c r="V129"/>
  <c r="U130"/>
  <c r="W130"/>
  <c r="Y130"/>
  <c r="AA130"/>
  <c r="AC130"/>
  <c r="X130"/>
  <c r="V131"/>
  <c r="U132"/>
  <c r="W132"/>
  <c r="Y132"/>
  <c r="AA132"/>
  <c r="AC132"/>
  <c r="X132"/>
  <c r="V133"/>
  <c r="U134"/>
  <c r="W134"/>
  <c r="Y134"/>
  <c r="AA134"/>
  <c r="AC134"/>
  <c r="X134"/>
  <c r="V135"/>
  <c r="U136"/>
  <c r="W136"/>
  <c r="Y136"/>
  <c r="AA136"/>
  <c r="AC136"/>
  <c r="X136"/>
  <c r="V137"/>
  <c r="U138"/>
  <c r="W138"/>
  <c r="Y138"/>
  <c r="AA138"/>
  <c r="AC138"/>
  <c r="X138"/>
  <c r="V139"/>
  <c r="U140"/>
  <c r="W140"/>
  <c r="Y140"/>
  <c r="AA140"/>
  <c r="AC140"/>
  <c r="X140"/>
  <c r="V141"/>
  <c r="U142"/>
  <c r="W142"/>
  <c r="Y142"/>
  <c r="AA142"/>
  <c r="AC142"/>
  <c r="X142"/>
  <c r="V143"/>
  <c r="U144"/>
  <c r="W144"/>
  <c r="Y144"/>
  <c r="AA144"/>
  <c r="AC144"/>
  <c r="X144"/>
  <c r="V145"/>
  <c r="X145"/>
  <c r="Z145"/>
  <c r="V146"/>
  <c r="X146"/>
  <c r="Z146"/>
  <c r="V147"/>
  <c r="X147"/>
  <c r="Z147"/>
  <c r="V148"/>
  <c r="X148"/>
  <c r="Z148"/>
  <c r="V149"/>
  <c r="X149"/>
  <c r="Z149"/>
  <c r="V150"/>
  <c r="X150"/>
  <c r="Z150"/>
  <c r="V151"/>
  <c r="X151"/>
  <c r="Z151"/>
  <c r="V152"/>
  <c r="X152"/>
  <c r="Z152"/>
  <c r="V153"/>
  <c r="X153"/>
  <c r="Z153"/>
  <c r="V154"/>
  <c r="X154"/>
  <c r="Z154"/>
  <c r="V155"/>
  <c r="X155"/>
  <c r="Z155"/>
  <c r="V156"/>
  <c r="X156"/>
  <c r="Z156"/>
  <c r="V157"/>
  <c r="X157"/>
  <c r="Z157"/>
  <c r="V158"/>
  <c r="X158"/>
  <c r="Z158"/>
  <c r="V159"/>
  <c r="X159"/>
  <c r="Z159"/>
  <c r="V160"/>
  <c r="X160"/>
  <c r="Z160"/>
  <c r="V161"/>
  <c r="X161"/>
  <c r="Z161"/>
  <c r="AE135" i="13"/>
  <c r="C135" i="11" s="1"/>
  <c r="AE136" i="13"/>
  <c r="C136" i="11" s="1"/>
  <c r="AE53" i="13"/>
  <c r="C53" i="11" s="1"/>
  <c r="AE54" i="13"/>
  <c r="C54" i="11" s="1"/>
  <c r="AE55" i="13"/>
  <c r="C55" i="11" s="1"/>
  <c r="AE56" i="13"/>
  <c r="C56" i="11" s="1"/>
  <c r="AE57" i="13"/>
  <c r="C57" i="11" s="1"/>
  <c r="AE58" i="13"/>
  <c r="C58" i="11" s="1"/>
  <c r="AE59" i="13"/>
  <c r="C59" i="11" s="1"/>
  <c r="AE60" i="13"/>
  <c r="C60" i="11" s="1"/>
  <c r="AE61" i="13"/>
  <c r="C61" i="11" s="1"/>
  <c r="AE62" i="13"/>
  <c r="C62" i="11" s="1"/>
  <c r="AE63" i="13"/>
  <c r="C63" i="11" s="1"/>
  <c r="AE64" i="13"/>
  <c r="C64" i="11" s="1"/>
  <c r="AE65" i="13"/>
  <c r="C65" i="11" s="1"/>
  <c r="AE66" i="13"/>
  <c r="C66" i="11" s="1"/>
  <c r="AE67" i="13"/>
  <c r="C67" i="11" s="1"/>
  <c r="AE68" i="13"/>
  <c r="C68" i="11" s="1"/>
  <c r="AE69" i="13"/>
  <c r="C69" i="11" s="1"/>
  <c r="AE70" i="13"/>
  <c r="C70" i="11" s="1"/>
  <c r="AE71" i="13"/>
  <c r="C71" i="11" s="1"/>
  <c r="AE72" i="13"/>
  <c r="C72" i="11" s="1"/>
  <c r="V2" i="13"/>
  <c r="X2"/>
  <c r="Z2"/>
  <c r="V3"/>
  <c r="X3"/>
  <c r="Z3"/>
  <c r="V4"/>
  <c r="X4"/>
  <c r="Z4"/>
  <c r="V5"/>
  <c r="X5"/>
  <c r="Z5"/>
  <c r="V6"/>
  <c r="X6"/>
  <c r="Z6"/>
  <c r="V7"/>
  <c r="X7"/>
  <c r="Z7"/>
  <c r="V8"/>
  <c r="X8"/>
  <c r="Z8"/>
  <c r="V9"/>
  <c r="X9"/>
  <c r="AB9"/>
  <c r="V10"/>
  <c r="X10"/>
  <c r="Z10"/>
  <c r="AB10"/>
  <c r="U10"/>
  <c r="Y10"/>
  <c r="V73"/>
  <c r="X73"/>
  <c r="V74"/>
  <c r="X74"/>
  <c r="Z74"/>
  <c r="V75"/>
  <c r="X75"/>
  <c r="Z75"/>
  <c r="V76"/>
  <c r="X76"/>
  <c r="Z76"/>
  <c r="V77"/>
  <c r="X77"/>
  <c r="Z77"/>
  <c r="V78"/>
  <c r="X78"/>
  <c r="Z78"/>
  <c r="V79"/>
  <c r="X79"/>
  <c r="Z79"/>
  <c r="V80"/>
  <c r="X80"/>
  <c r="Z80"/>
  <c r="V81"/>
  <c r="X81"/>
  <c r="Z81"/>
  <c r="V82"/>
  <c r="X82"/>
  <c r="Z82"/>
  <c r="V83"/>
  <c r="X83"/>
  <c r="Z83"/>
  <c r="V84"/>
  <c r="X84"/>
  <c r="Z84"/>
  <c r="V85"/>
  <c r="X85"/>
  <c r="Z85"/>
  <c r="V86"/>
  <c r="X86"/>
  <c r="Z86"/>
  <c r="V87"/>
  <c r="X87"/>
  <c r="Z87"/>
  <c r="V88"/>
  <c r="X88"/>
  <c r="Z88"/>
  <c r="V89"/>
  <c r="X89"/>
  <c r="Z89"/>
  <c r="V90"/>
  <c r="X90"/>
  <c r="Z90"/>
  <c r="V91"/>
  <c r="X91"/>
  <c r="Z91"/>
  <c r="V92"/>
  <c r="X92"/>
  <c r="Z92"/>
  <c r="V93"/>
  <c r="X93"/>
  <c r="Z93"/>
  <c r="V94"/>
  <c r="X94"/>
  <c r="Z94"/>
  <c r="V95"/>
  <c r="X95"/>
  <c r="Z95"/>
  <c r="V96"/>
  <c r="X96"/>
  <c r="Z96"/>
  <c r="V97"/>
  <c r="X97"/>
  <c r="Z97"/>
  <c r="V98"/>
  <c r="X98"/>
  <c r="Z98"/>
  <c r="V99"/>
  <c r="X99"/>
  <c r="Z99"/>
  <c r="V100"/>
  <c r="X100"/>
  <c r="Z100"/>
  <c r="V101"/>
  <c r="X101"/>
  <c r="Z101"/>
  <c r="V102"/>
  <c r="X102"/>
  <c r="Z102"/>
  <c r="V103"/>
  <c r="X103"/>
  <c r="Z103"/>
  <c r="V104"/>
  <c r="X104"/>
  <c r="Z104"/>
  <c r="V105"/>
  <c r="X105"/>
  <c r="Z105"/>
  <c r="V106"/>
  <c r="X106"/>
  <c r="Z106"/>
  <c r="V107"/>
  <c r="X107"/>
  <c r="Z107"/>
  <c r="V108"/>
  <c r="X108"/>
  <c r="Z108"/>
  <c r="V109"/>
  <c r="X109"/>
  <c r="Z109"/>
  <c r="V110"/>
  <c r="X110"/>
  <c r="Z110"/>
  <c r="AC111"/>
  <c r="V111"/>
  <c r="X111"/>
  <c r="Z111"/>
  <c r="U11"/>
  <c r="W11"/>
  <c r="Y11"/>
  <c r="AA11"/>
  <c r="U12"/>
  <c r="W12"/>
  <c r="Y12"/>
  <c r="AA12"/>
  <c r="U13"/>
  <c r="W13"/>
  <c r="Y13"/>
  <c r="AA13"/>
  <c r="U14"/>
  <c r="W14"/>
  <c r="Y14"/>
  <c r="AA14"/>
  <c r="U15"/>
  <c r="W15"/>
  <c r="Y15"/>
  <c r="AA15"/>
  <c r="U16"/>
  <c r="W16"/>
  <c r="Y16"/>
  <c r="AA16"/>
  <c r="U17"/>
  <c r="W17"/>
  <c r="Y17"/>
  <c r="AA17"/>
  <c r="U18"/>
  <c r="W18"/>
  <c r="Y18"/>
  <c r="AE2" i="12"/>
  <c r="B2" i="11" s="1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L5" i="19" s="1"/>
  <c r="A152" i="11"/>
  <c r="L6" i="19" s="1"/>
  <c r="A153" i="11"/>
  <c r="L7" i="19" s="1"/>
  <c r="A154" i="11"/>
  <c r="L8" i="19" s="1"/>
  <c r="A155" i="11"/>
  <c r="L9" i="19" s="1"/>
  <c r="A156" i="11"/>
  <c r="L10" i="19" s="1"/>
  <c r="A157" i="11"/>
  <c r="L11" i="19" s="1"/>
  <c r="A158" i="11"/>
  <c r="L12" i="19" s="1"/>
  <c r="A159" i="11"/>
  <c r="L13" i="19" s="1"/>
  <c r="A160" i="11"/>
  <c r="L14" i="19" s="1"/>
  <c r="L15"/>
  <c r="A2" i="1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G1"/>
  <c r="C1"/>
  <c r="D1"/>
  <c r="E1"/>
  <c r="F1"/>
  <c r="B1"/>
  <c r="C179" i="10"/>
  <c r="D179"/>
  <c r="E179"/>
  <c r="F179"/>
  <c r="G179"/>
  <c r="L1"/>
  <c r="M1"/>
  <c r="N1"/>
  <c r="O1"/>
  <c r="P1"/>
  <c r="R1"/>
  <c r="K1"/>
  <c r="G23" i="3"/>
  <c r="G24"/>
  <c r="G25"/>
  <c r="G26"/>
  <c r="G27"/>
  <c r="G28"/>
  <c r="G29"/>
  <c r="G30"/>
  <c r="G31"/>
  <c r="G32"/>
  <c r="G33"/>
  <c r="G34"/>
  <c r="G35"/>
  <c r="G22"/>
  <c r="A59"/>
  <c r="G58"/>
  <c r="G59" s="1"/>
  <c r="F58"/>
  <c r="E58"/>
  <c r="E59" s="1"/>
  <c r="D58"/>
  <c r="C58"/>
  <c r="C59" s="1"/>
  <c r="B58"/>
  <c r="A58"/>
  <c r="G57"/>
  <c r="F57"/>
  <c r="F59" s="1"/>
  <c r="E57"/>
  <c r="D57"/>
  <c r="D59" s="1"/>
  <c r="C57"/>
  <c r="B57"/>
  <c r="B59" s="1"/>
  <c r="A57"/>
  <c r="A38"/>
  <c r="A39"/>
  <c r="A37"/>
  <c r="G17"/>
  <c r="G37" s="1"/>
  <c r="F17"/>
  <c r="F37" s="1"/>
  <c r="E17"/>
  <c r="E37" s="1"/>
  <c r="D17"/>
  <c r="D37" s="1"/>
  <c r="C17"/>
  <c r="C37" s="1"/>
  <c r="B17"/>
  <c r="B37" s="1"/>
  <c r="B43"/>
  <c r="C43"/>
  <c r="D43"/>
  <c r="E43"/>
  <c r="F43"/>
  <c r="G43"/>
  <c r="B44"/>
  <c r="C44"/>
  <c r="D44"/>
  <c r="E44"/>
  <c r="F44"/>
  <c r="G44"/>
  <c r="B45"/>
  <c r="C45"/>
  <c r="D45"/>
  <c r="E45"/>
  <c r="F45"/>
  <c r="G45"/>
  <c r="B46"/>
  <c r="C46"/>
  <c r="D46"/>
  <c r="E46"/>
  <c r="F46"/>
  <c r="G46"/>
  <c r="B47"/>
  <c r="C47"/>
  <c r="D47"/>
  <c r="E47"/>
  <c r="F47"/>
  <c r="G47"/>
  <c r="B48"/>
  <c r="C48"/>
  <c r="D48"/>
  <c r="E48"/>
  <c r="F48"/>
  <c r="G48"/>
  <c r="B49"/>
  <c r="C49"/>
  <c r="D49"/>
  <c r="E49"/>
  <c r="F49"/>
  <c r="G49"/>
  <c r="B50"/>
  <c r="C50"/>
  <c r="D50"/>
  <c r="E50"/>
  <c r="F50"/>
  <c r="G50"/>
  <c r="B51"/>
  <c r="C51"/>
  <c r="D51"/>
  <c r="E51"/>
  <c r="F51"/>
  <c r="G51"/>
  <c r="B52"/>
  <c r="C52"/>
  <c r="D52"/>
  <c r="E52"/>
  <c r="F52"/>
  <c r="G52"/>
  <c r="B53"/>
  <c r="C53"/>
  <c r="D53"/>
  <c r="E53"/>
  <c r="F53"/>
  <c r="G53"/>
  <c r="B54"/>
  <c r="C54"/>
  <c r="D54"/>
  <c r="E54"/>
  <c r="F54"/>
  <c r="G54"/>
  <c r="B55"/>
  <c r="C55"/>
  <c r="D55"/>
  <c r="E55"/>
  <c r="F55"/>
  <c r="G55"/>
  <c r="G42"/>
  <c r="F42"/>
  <c r="E42"/>
  <c r="D42"/>
  <c r="C42"/>
  <c r="B42"/>
  <c r="A41"/>
  <c r="A43"/>
  <c r="A44" s="1"/>
  <c r="A45" s="1"/>
  <c r="A46" s="1"/>
  <c r="A47" s="1"/>
  <c r="A48" s="1"/>
  <c r="A49" s="1"/>
  <c r="A50" s="1"/>
  <c r="A51" s="1"/>
  <c r="A52" s="1"/>
  <c r="A53" s="1"/>
  <c r="A54" s="1"/>
  <c r="A55" s="1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F22"/>
  <c r="F38" s="1"/>
  <c r="F39" s="1"/>
  <c r="E22"/>
  <c r="E38" s="1"/>
  <c r="D22"/>
  <c r="D38" s="1"/>
  <c r="D39" s="1"/>
  <c r="C22"/>
  <c r="C38" s="1"/>
  <c r="B22"/>
  <c r="B38" s="1"/>
  <c r="B39" s="1"/>
  <c r="A21"/>
  <c r="A23"/>
  <c r="A24" s="1"/>
  <c r="A25" s="1"/>
  <c r="A26" s="1"/>
  <c r="A27" s="1"/>
  <c r="A28" s="1"/>
  <c r="A29" s="1"/>
  <c r="A30" s="1"/>
  <c r="A31" s="1"/>
  <c r="A32" s="1"/>
  <c r="A33" s="1"/>
  <c r="A34" s="1"/>
  <c r="A35" s="1"/>
  <c r="B3"/>
  <c r="B4"/>
  <c r="B5"/>
  <c r="B6"/>
  <c r="B7"/>
  <c r="B8"/>
  <c r="B9"/>
  <c r="B10"/>
  <c r="B11"/>
  <c r="B12"/>
  <c r="B13"/>
  <c r="B14"/>
  <c r="B15"/>
  <c r="C3"/>
  <c r="D3"/>
  <c r="E3"/>
  <c r="F3"/>
  <c r="G3"/>
  <c r="C4"/>
  <c r="D4"/>
  <c r="E4"/>
  <c r="F4"/>
  <c r="G4"/>
  <c r="C5"/>
  <c r="D5"/>
  <c r="E5"/>
  <c r="F5"/>
  <c r="G5"/>
  <c r="C6"/>
  <c r="D6"/>
  <c r="E6"/>
  <c r="F6"/>
  <c r="G6"/>
  <c r="C7"/>
  <c r="D7"/>
  <c r="E7"/>
  <c r="F7"/>
  <c r="G7"/>
  <c r="C8"/>
  <c r="D8"/>
  <c r="E8"/>
  <c r="F8"/>
  <c r="G8"/>
  <c r="C9"/>
  <c r="D9"/>
  <c r="E9"/>
  <c r="F9"/>
  <c r="G9"/>
  <c r="C10"/>
  <c r="D10"/>
  <c r="E10"/>
  <c r="F10"/>
  <c r="G10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A3"/>
  <c r="A4" s="1"/>
  <c r="A5" s="1"/>
  <c r="A6" s="1"/>
  <c r="A7" s="1"/>
  <c r="A8" s="1"/>
  <c r="A9" s="1"/>
  <c r="A10" s="1"/>
  <c r="A11" s="1"/>
  <c r="A12" s="1"/>
  <c r="A13" s="1"/>
  <c r="A14" s="1"/>
  <c r="A15" s="1"/>
  <c r="G2"/>
  <c r="F2"/>
  <c r="E2"/>
  <c r="E18" s="1"/>
  <c r="E19" s="1"/>
  <c r="D2"/>
  <c r="C2"/>
  <c r="C18" s="1"/>
  <c r="C19" s="1"/>
  <c r="B2"/>
  <c r="B18" s="1"/>
  <c r="B19" s="1"/>
  <c r="A1"/>
  <c r="B148" i="2"/>
  <c r="C148"/>
  <c r="D148"/>
  <c r="E148"/>
  <c r="F148"/>
  <c r="G148"/>
  <c r="B149"/>
  <c r="C149"/>
  <c r="D149"/>
  <c r="E149"/>
  <c r="F149"/>
  <c r="G149"/>
  <c r="B150"/>
  <c r="C150"/>
  <c r="D150"/>
  <c r="E150"/>
  <c r="F150"/>
  <c r="G150"/>
  <c r="B151"/>
  <c r="C151"/>
  <c r="D151"/>
  <c r="E151"/>
  <c r="F151"/>
  <c r="G151"/>
  <c r="B152"/>
  <c r="C152"/>
  <c r="D152"/>
  <c r="E152"/>
  <c r="F152"/>
  <c r="G152"/>
  <c r="B153"/>
  <c r="C153"/>
  <c r="D153"/>
  <c r="E153"/>
  <c r="F153"/>
  <c r="G153"/>
  <c r="B154"/>
  <c r="C154"/>
  <c r="D154"/>
  <c r="E154"/>
  <c r="F154"/>
  <c r="G154"/>
  <c r="B155"/>
  <c r="C155"/>
  <c r="D155"/>
  <c r="E155"/>
  <c r="F155"/>
  <c r="G155"/>
  <c r="B156"/>
  <c r="C156"/>
  <c r="D156"/>
  <c r="E156"/>
  <c r="F156"/>
  <c r="G156"/>
  <c r="B157"/>
  <c r="C157"/>
  <c r="D157"/>
  <c r="E157"/>
  <c r="F157"/>
  <c r="G157"/>
  <c r="B158"/>
  <c r="C158"/>
  <c r="D158"/>
  <c r="E158"/>
  <c r="F158"/>
  <c r="G158"/>
  <c r="B159"/>
  <c r="C159"/>
  <c r="D159"/>
  <c r="E159"/>
  <c r="F159"/>
  <c r="G159"/>
  <c r="B160"/>
  <c r="C160"/>
  <c r="D160"/>
  <c r="E160"/>
  <c r="F160"/>
  <c r="G160"/>
  <c r="B161"/>
  <c r="C161"/>
  <c r="D161"/>
  <c r="E161"/>
  <c r="F161"/>
  <c r="G161"/>
  <c r="G147"/>
  <c r="F147"/>
  <c r="E147"/>
  <c r="D147"/>
  <c r="C147"/>
  <c r="B147"/>
  <c r="A146"/>
  <c r="A161"/>
  <c r="A160"/>
  <c r="A159"/>
  <c r="A158"/>
  <c r="A157"/>
  <c r="A156"/>
  <c r="A155"/>
  <c r="A154"/>
  <c r="A153"/>
  <c r="A152"/>
  <c r="A151"/>
  <c r="A150"/>
  <c r="A149"/>
  <c r="A148"/>
  <c r="A147"/>
  <c r="A145"/>
  <c r="B130"/>
  <c r="C130"/>
  <c r="D130"/>
  <c r="E130"/>
  <c r="F130"/>
  <c r="G130"/>
  <c r="B131"/>
  <c r="C131"/>
  <c r="D131"/>
  <c r="E131"/>
  <c r="F131"/>
  <c r="G131"/>
  <c r="B132"/>
  <c r="C132"/>
  <c r="D132"/>
  <c r="E132"/>
  <c r="F132"/>
  <c r="G132"/>
  <c r="B133"/>
  <c r="C133"/>
  <c r="D133"/>
  <c r="E133"/>
  <c r="F133"/>
  <c r="G133"/>
  <c r="B134"/>
  <c r="C134"/>
  <c r="D134"/>
  <c r="E134"/>
  <c r="F134"/>
  <c r="G134"/>
  <c r="B135"/>
  <c r="C135"/>
  <c r="D135"/>
  <c r="E135"/>
  <c r="F135"/>
  <c r="G135"/>
  <c r="B136"/>
  <c r="C136"/>
  <c r="D136"/>
  <c r="E136"/>
  <c r="F136"/>
  <c r="G136"/>
  <c r="B137"/>
  <c r="C137"/>
  <c r="D137"/>
  <c r="E137"/>
  <c r="F137"/>
  <c r="G137"/>
  <c r="B138"/>
  <c r="C138"/>
  <c r="D138"/>
  <c r="E138"/>
  <c r="F138"/>
  <c r="G138"/>
  <c r="B139"/>
  <c r="C139"/>
  <c r="D139"/>
  <c r="E139"/>
  <c r="F139"/>
  <c r="G139"/>
  <c r="B140"/>
  <c r="C140"/>
  <c r="D140"/>
  <c r="E140"/>
  <c r="F140"/>
  <c r="G140"/>
  <c r="B141"/>
  <c r="C141"/>
  <c r="D141"/>
  <c r="E141"/>
  <c r="F141"/>
  <c r="G141"/>
  <c r="B142"/>
  <c r="C142"/>
  <c r="D142"/>
  <c r="E142"/>
  <c r="F142"/>
  <c r="G142"/>
  <c r="B143"/>
  <c r="C143"/>
  <c r="D143"/>
  <c r="E143"/>
  <c r="F143"/>
  <c r="G143"/>
  <c r="G129"/>
  <c r="F129"/>
  <c r="E129"/>
  <c r="D129"/>
  <c r="C129"/>
  <c r="B129"/>
  <c r="A128"/>
  <c r="A143"/>
  <c r="A142"/>
  <c r="A141"/>
  <c r="A140"/>
  <c r="A139"/>
  <c r="A138"/>
  <c r="A137"/>
  <c r="A136"/>
  <c r="A135"/>
  <c r="A134"/>
  <c r="A133"/>
  <c r="A132"/>
  <c r="A131"/>
  <c r="A130"/>
  <c r="A129"/>
  <c r="A127"/>
  <c r="B112"/>
  <c r="C112"/>
  <c r="D112"/>
  <c r="E112"/>
  <c r="F112"/>
  <c r="G112"/>
  <c r="B113"/>
  <c r="C113"/>
  <c r="D113"/>
  <c r="E113"/>
  <c r="F113"/>
  <c r="G113"/>
  <c r="B114"/>
  <c r="C114"/>
  <c r="D114"/>
  <c r="E114"/>
  <c r="F114"/>
  <c r="G114"/>
  <c r="B115"/>
  <c r="C115"/>
  <c r="D115"/>
  <c r="E115"/>
  <c r="F115"/>
  <c r="G115"/>
  <c r="B116"/>
  <c r="C116"/>
  <c r="D116"/>
  <c r="E116"/>
  <c r="F116"/>
  <c r="G116"/>
  <c r="B117"/>
  <c r="C117"/>
  <c r="D117"/>
  <c r="E117"/>
  <c r="F117"/>
  <c r="G117"/>
  <c r="B118"/>
  <c r="C118"/>
  <c r="D118"/>
  <c r="E118"/>
  <c r="F118"/>
  <c r="G118"/>
  <c r="B119"/>
  <c r="C119"/>
  <c r="D119"/>
  <c r="E119"/>
  <c r="F119"/>
  <c r="G119"/>
  <c r="B120"/>
  <c r="C120"/>
  <c r="D120"/>
  <c r="E120"/>
  <c r="F120"/>
  <c r="G120"/>
  <c r="B121"/>
  <c r="C121"/>
  <c r="D121"/>
  <c r="E121"/>
  <c r="F121"/>
  <c r="G121"/>
  <c r="B122"/>
  <c r="C122"/>
  <c r="D122"/>
  <c r="E122"/>
  <c r="F122"/>
  <c r="G122"/>
  <c r="B123"/>
  <c r="C123"/>
  <c r="D123"/>
  <c r="E123"/>
  <c r="F123"/>
  <c r="G123"/>
  <c r="B124"/>
  <c r="C124"/>
  <c r="D124"/>
  <c r="E124"/>
  <c r="F124"/>
  <c r="G124"/>
  <c r="B125"/>
  <c r="C125"/>
  <c r="D125"/>
  <c r="E125"/>
  <c r="F125"/>
  <c r="G125"/>
  <c r="G111"/>
  <c r="F111"/>
  <c r="E111"/>
  <c r="D111"/>
  <c r="C111"/>
  <c r="B111"/>
  <c r="A110"/>
  <c r="A125"/>
  <c r="A124"/>
  <c r="A123"/>
  <c r="A122"/>
  <c r="A121"/>
  <c r="A120"/>
  <c r="A119"/>
  <c r="A118"/>
  <c r="A117"/>
  <c r="A116"/>
  <c r="A115"/>
  <c r="A114"/>
  <c r="A113"/>
  <c r="A112"/>
  <c r="A111"/>
  <c r="A109"/>
  <c r="B94"/>
  <c r="C94"/>
  <c r="D94"/>
  <c r="E94"/>
  <c r="F94"/>
  <c r="G94"/>
  <c r="B95"/>
  <c r="C95"/>
  <c r="D95"/>
  <c r="E95"/>
  <c r="F95"/>
  <c r="G95"/>
  <c r="B96"/>
  <c r="C96"/>
  <c r="D96"/>
  <c r="E96"/>
  <c r="F96"/>
  <c r="G96"/>
  <c r="B97"/>
  <c r="C97"/>
  <c r="D97"/>
  <c r="E97"/>
  <c r="F97"/>
  <c r="G97"/>
  <c r="B98"/>
  <c r="C98"/>
  <c r="D98"/>
  <c r="E98"/>
  <c r="F98"/>
  <c r="G98"/>
  <c r="B99"/>
  <c r="C99"/>
  <c r="D99"/>
  <c r="E99"/>
  <c r="F99"/>
  <c r="G99"/>
  <c r="B100"/>
  <c r="C100"/>
  <c r="D100"/>
  <c r="E100"/>
  <c r="F100"/>
  <c r="G100"/>
  <c r="B101"/>
  <c r="C101"/>
  <c r="D101"/>
  <c r="E101"/>
  <c r="F101"/>
  <c r="G101"/>
  <c r="B102"/>
  <c r="C102"/>
  <c r="D102"/>
  <c r="E102"/>
  <c r="F102"/>
  <c r="G102"/>
  <c r="B103"/>
  <c r="C103"/>
  <c r="D103"/>
  <c r="E103"/>
  <c r="F103"/>
  <c r="G103"/>
  <c r="B104"/>
  <c r="C104"/>
  <c r="D104"/>
  <c r="E104"/>
  <c r="F104"/>
  <c r="G104"/>
  <c r="B105"/>
  <c r="C105"/>
  <c r="D105"/>
  <c r="E105"/>
  <c r="F105"/>
  <c r="G105"/>
  <c r="B106"/>
  <c r="C106"/>
  <c r="D106"/>
  <c r="E106"/>
  <c r="F106"/>
  <c r="G106"/>
  <c r="B107"/>
  <c r="C107"/>
  <c r="D107"/>
  <c r="E107"/>
  <c r="F107"/>
  <c r="G107"/>
  <c r="G93"/>
  <c r="F93"/>
  <c r="E93"/>
  <c r="D93"/>
  <c r="C93"/>
  <c r="B93"/>
  <c r="A92"/>
  <c r="A107"/>
  <c r="A106"/>
  <c r="A105"/>
  <c r="A104"/>
  <c r="A103"/>
  <c r="A102"/>
  <c r="A101"/>
  <c r="A100"/>
  <c r="A99"/>
  <c r="A98"/>
  <c r="A97"/>
  <c r="A96"/>
  <c r="A95"/>
  <c r="A94"/>
  <c r="A93"/>
  <c r="A91"/>
  <c r="B76"/>
  <c r="C76"/>
  <c r="D76"/>
  <c r="E76"/>
  <c r="F76"/>
  <c r="G76"/>
  <c r="B77"/>
  <c r="C77"/>
  <c r="D77"/>
  <c r="E77"/>
  <c r="F77"/>
  <c r="G77"/>
  <c r="B78"/>
  <c r="C78"/>
  <c r="D78"/>
  <c r="E78"/>
  <c r="F78"/>
  <c r="G78"/>
  <c r="B79"/>
  <c r="C79"/>
  <c r="D79"/>
  <c r="E79"/>
  <c r="F79"/>
  <c r="G79"/>
  <c r="B80"/>
  <c r="C80"/>
  <c r="D80"/>
  <c r="E80"/>
  <c r="F80"/>
  <c r="G80"/>
  <c r="B81"/>
  <c r="C81"/>
  <c r="D81"/>
  <c r="E81"/>
  <c r="F81"/>
  <c r="G81"/>
  <c r="B82"/>
  <c r="C82"/>
  <c r="D82"/>
  <c r="E82"/>
  <c r="F82"/>
  <c r="G82"/>
  <c r="B83"/>
  <c r="C83"/>
  <c r="D83"/>
  <c r="E83"/>
  <c r="F83"/>
  <c r="G83"/>
  <c r="B84"/>
  <c r="C84"/>
  <c r="D84"/>
  <c r="E84"/>
  <c r="F84"/>
  <c r="G84"/>
  <c r="B85"/>
  <c r="C85"/>
  <c r="D85"/>
  <c r="E85"/>
  <c r="F85"/>
  <c r="G85"/>
  <c r="B86"/>
  <c r="C86"/>
  <c r="D86"/>
  <c r="E86"/>
  <c r="F86"/>
  <c r="G86"/>
  <c r="B87"/>
  <c r="C87"/>
  <c r="D87"/>
  <c r="E87"/>
  <c r="F87"/>
  <c r="G87"/>
  <c r="B88"/>
  <c r="C88"/>
  <c r="D88"/>
  <c r="E88"/>
  <c r="F88"/>
  <c r="G88"/>
  <c r="B89"/>
  <c r="C89"/>
  <c r="D89"/>
  <c r="E89"/>
  <c r="F89"/>
  <c r="G89"/>
  <c r="G75"/>
  <c r="F75"/>
  <c r="E75"/>
  <c r="D75"/>
  <c r="C75"/>
  <c r="B75"/>
  <c r="A74"/>
  <c r="A89"/>
  <c r="A88"/>
  <c r="A87"/>
  <c r="A86"/>
  <c r="A85"/>
  <c r="A84"/>
  <c r="A83"/>
  <c r="A82"/>
  <c r="A81"/>
  <c r="A80"/>
  <c r="A79"/>
  <c r="A78"/>
  <c r="A77"/>
  <c r="A76"/>
  <c r="A75"/>
  <c r="A73"/>
  <c r="B57"/>
  <c r="B58"/>
  <c r="C58"/>
  <c r="D58"/>
  <c r="E58"/>
  <c r="F58"/>
  <c r="G58"/>
  <c r="B59"/>
  <c r="C59"/>
  <c r="D59"/>
  <c r="E59"/>
  <c r="F59"/>
  <c r="G59"/>
  <c r="B60"/>
  <c r="C60"/>
  <c r="D60"/>
  <c r="E60"/>
  <c r="F60"/>
  <c r="G60"/>
  <c r="B61"/>
  <c r="C61"/>
  <c r="D61"/>
  <c r="E61"/>
  <c r="F61"/>
  <c r="G61"/>
  <c r="B62"/>
  <c r="C62"/>
  <c r="D62"/>
  <c r="E62"/>
  <c r="F62"/>
  <c r="G62"/>
  <c r="B63"/>
  <c r="C63"/>
  <c r="D63"/>
  <c r="E63"/>
  <c r="F63"/>
  <c r="G63"/>
  <c r="B64"/>
  <c r="C64"/>
  <c r="D64"/>
  <c r="E64"/>
  <c r="F64"/>
  <c r="G64"/>
  <c r="B65"/>
  <c r="C65"/>
  <c r="D65"/>
  <c r="E65"/>
  <c r="F65"/>
  <c r="G65"/>
  <c r="B66"/>
  <c r="C66"/>
  <c r="D66"/>
  <c r="E66"/>
  <c r="F66"/>
  <c r="G66"/>
  <c r="B67"/>
  <c r="C67"/>
  <c r="D67"/>
  <c r="E67"/>
  <c r="F67"/>
  <c r="G67"/>
  <c r="B68"/>
  <c r="C68"/>
  <c r="D68"/>
  <c r="E68"/>
  <c r="F68"/>
  <c r="G68"/>
  <c r="B69"/>
  <c r="C69"/>
  <c r="D69"/>
  <c r="E69"/>
  <c r="F69"/>
  <c r="G69"/>
  <c r="B70"/>
  <c r="C70"/>
  <c r="D70"/>
  <c r="E70"/>
  <c r="F70"/>
  <c r="G70"/>
  <c r="B71"/>
  <c r="C71"/>
  <c r="D71"/>
  <c r="E71"/>
  <c r="F71"/>
  <c r="G71"/>
  <c r="G57"/>
  <c r="F57"/>
  <c r="E57"/>
  <c r="D57"/>
  <c r="C57"/>
  <c r="A56"/>
  <c r="A71"/>
  <c r="A70"/>
  <c r="A69"/>
  <c r="A68"/>
  <c r="A67"/>
  <c r="A66"/>
  <c r="A65"/>
  <c r="A64"/>
  <c r="A63"/>
  <c r="A62"/>
  <c r="A61"/>
  <c r="A60"/>
  <c r="A59"/>
  <c r="A58"/>
  <c r="A57"/>
  <c r="A55"/>
  <c r="B40"/>
  <c r="C40"/>
  <c r="D40"/>
  <c r="E40"/>
  <c r="F40"/>
  <c r="G40"/>
  <c r="B41"/>
  <c r="C41"/>
  <c r="D41"/>
  <c r="E41"/>
  <c r="F41"/>
  <c r="G41"/>
  <c r="B42"/>
  <c r="C42"/>
  <c r="D42"/>
  <c r="E42"/>
  <c r="F42"/>
  <c r="G42"/>
  <c r="B43"/>
  <c r="C43"/>
  <c r="D43"/>
  <c r="E43"/>
  <c r="F43"/>
  <c r="G43"/>
  <c r="B44"/>
  <c r="C44"/>
  <c r="D44"/>
  <c r="E44"/>
  <c r="F44"/>
  <c r="G44"/>
  <c r="B45"/>
  <c r="C45"/>
  <c r="D45"/>
  <c r="E45"/>
  <c r="F45"/>
  <c r="G45"/>
  <c r="B46"/>
  <c r="C46"/>
  <c r="D46"/>
  <c r="E46"/>
  <c r="F46"/>
  <c r="G46"/>
  <c r="B47"/>
  <c r="C47"/>
  <c r="D47"/>
  <c r="E47"/>
  <c r="F47"/>
  <c r="G47"/>
  <c r="B48"/>
  <c r="C48"/>
  <c r="D48"/>
  <c r="E48"/>
  <c r="F48"/>
  <c r="G48"/>
  <c r="B49"/>
  <c r="C49"/>
  <c r="D49"/>
  <c r="E49"/>
  <c r="F49"/>
  <c r="G49"/>
  <c r="B50"/>
  <c r="C50"/>
  <c r="D50"/>
  <c r="E50"/>
  <c r="F50"/>
  <c r="G50"/>
  <c r="B51"/>
  <c r="C51"/>
  <c r="D51"/>
  <c r="E51"/>
  <c r="F51"/>
  <c r="G51"/>
  <c r="B52"/>
  <c r="C52"/>
  <c r="D52"/>
  <c r="E52"/>
  <c r="F52"/>
  <c r="G52"/>
  <c r="B53"/>
  <c r="C53"/>
  <c r="D53"/>
  <c r="E53"/>
  <c r="F53"/>
  <c r="G53"/>
  <c r="G39"/>
  <c r="F39"/>
  <c r="E39"/>
  <c r="D39"/>
  <c r="C39"/>
  <c r="B39"/>
  <c r="A40"/>
  <c r="A41"/>
  <c r="A42"/>
  <c r="A43"/>
  <c r="A44"/>
  <c r="A45"/>
  <c r="A46"/>
  <c r="A47"/>
  <c r="A48"/>
  <c r="A49"/>
  <c r="A50"/>
  <c r="A51"/>
  <c r="A52"/>
  <c r="A53"/>
  <c r="A39"/>
  <c r="A22"/>
  <c r="A23"/>
  <c r="A24"/>
  <c r="A25"/>
  <c r="A26"/>
  <c r="A27"/>
  <c r="A28"/>
  <c r="A29"/>
  <c r="A30"/>
  <c r="A31"/>
  <c r="A32"/>
  <c r="A33"/>
  <c r="A34"/>
  <c r="A35"/>
  <c r="A21"/>
  <c r="A38"/>
  <c r="A37"/>
  <c r="A19"/>
  <c r="B35"/>
  <c r="C35"/>
  <c r="D35"/>
  <c r="E35"/>
  <c r="F35"/>
  <c r="G35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1"/>
  <c r="C31"/>
  <c r="D31"/>
  <c r="E31"/>
  <c r="F31"/>
  <c r="G31"/>
  <c r="B32"/>
  <c r="C32"/>
  <c r="D32"/>
  <c r="E32"/>
  <c r="F32"/>
  <c r="G32"/>
  <c r="B33"/>
  <c r="C33"/>
  <c r="D33"/>
  <c r="E33"/>
  <c r="F33"/>
  <c r="G33"/>
  <c r="B34"/>
  <c r="C34"/>
  <c r="D34"/>
  <c r="E34"/>
  <c r="F34"/>
  <c r="G34"/>
  <c r="G21"/>
  <c r="F21"/>
  <c r="E21"/>
  <c r="D21"/>
  <c r="C21"/>
  <c r="B21"/>
  <c r="A20"/>
  <c r="B4"/>
  <c r="C4"/>
  <c r="D4"/>
  <c r="E4"/>
  <c r="F4"/>
  <c r="G4"/>
  <c r="B5"/>
  <c r="C5"/>
  <c r="D5"/>
  <c r="E5"/>
  <c r="F5"/>
  <c r="G5"/>
  <c r="B6"/>
  <c r="C6"/>
  <c r="D6"/>
  <c r="E6"/>
  <c r="F6"/>
  <c r="G6"/>
  <c r="B7"/>
  <c r="C7"/>
  <c r="D7"/>
  <c r="E7"/>
  <c r="F7"/>
  <c r="G7"/>
  <c r="B8"/>
  <c r="C8"/>
  <c r="D8"/>
  <c r="E8"/>
  <c r="F8"/>
  <c r="G8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G3"/>
  <c r="F3"/>
  <c r="E3"/>
  <c r="D3"/>
  <c r="C3"/>
  <c r="B3"/>
  <c r="A4"/>
  <c r="A5"/>
  <c r="A6"/>
  <c r="A7"/>
  <c r="A8"/>
  <c r="A9"/>
  <c r="A10"/>
  <c r="A11"/>
  <c r="A12"/>
  <c r="A13"/>
  <c r="A14"/>
  <c r="A15"/>
  <c r="A16"/>
  <c r="A17"/>
  <c r="A3"/>
  <c r="A2"/>
  <c r="A1"/>
  <c r="B54" i="1"/>
  <c r="C54"/>
  <c r="D54"/>
  <c r="E54"/>
  <c r="F54"/>
  <c r="G54"/>
  <c r="B55"/>
  <c r="C55"/>
  <c r="D55"/>
  <c r="E55"/>
  <c r="F55"/>
  <c r="G55"/>
  <c r="B56"/>
  <c r="C56"/>
  <c r="D56"/>
  <c r="E56"/>
  <c r="F56"/>
  <c r="G56"/>
  <c r="B57"/>
  <c r="C57"/>
  <c r="D57"/>
  <c r="E57"/>
  <c r="F57"/>
  <c r="G57"/>
  <c r="B58"/>
  <c r="C58"/>
  <c r="D58"/>
  <c r="E58"/>
  <c r="F58"/>
  <c r="G58"/>
  <c r="B59"/>
  <c r="C59"/>
  <c r="D59"/>
  <c r="E59"/>
  <c r="F59"/>
  <c r="G59"/>
  <c r="B60"/>
  <c r="C60"/>
  <c r="D60"/>
  <c r="E60"/>
  <c r="F60"/>
  <c r="G60"/>
  <c r="B61"/>
  <c r="C61"/>
  <c r="D61"/>
  <c r="E61"/>
  <c r="F61"/>
  <c r="G61"/>
  <c r="B62"/>
  <c r="C62"/>
  <c r="D62"/>
  <c r="E62"/>
  <c r="F62"/>
  <c r="G62"/>
  <c r="B63"/>
  <c r="C63"/>
  <c r="D63"/>
  <c r="E63"/>
  <c r="F63"/>
  <c r="G63"/>
  <c r="B64"/>
  <c r="C64"/>
  <c r="D64"/>
  <c r="E64"/>
  <c r="F64"/>
  <c r="G64"/>
  <c r="B65"/>
  <c r="C65"/>
  <c r="D65"/>
  <c r="E65"/>
  <c r="F65"/>
  <c r="G65"/>
  <c r="B66"/>
  <c r="C66"/>
  <c r="D66"/>
  <c r="E66"/>
  <c r="F66"/>
  <c r="G66"/>
  <c r="B67"/>
  <c r="C67"/>
  <c r="D67"/>
  <c r="E67"/>
  <c r="F67"/>
  <c r="G67"/>
  <c r="G53"/>
  <c r="F53"/>
  <c r="E53"/>
  <c r="D53"/>
  <c r="C53"/>
  <c r="B53"/>
  <c r="A52"/>
  <c r="A67"/>
  <c r="A66"/>
  <c r="A65"/>
  <c r="A64"/>
  <c r="A63"/>
  <c r="A62"/>
  <c r="A61"/>
  <c r="A60"/>
  <c r="A59"/>
  <c r="A58"/>
  <c r="A57"/>
  <c r="A56"/>
  <c r="A55"/>
  <c r="A54"/>
  <c r="A53"/>
  <c r="B37"/>
  <c r="C37"/>
  <c r="D37"/>
  <c r="E37"/>
  <c r="F37"/>
  <c r="G37"/>
  <c r="B38"/>
  <c r="C38"/>
  <c r="D38"/>
  <c r="E38"/>
  <c r="F38"/>
  <c r="G38"/>
  <c r="B39"/>
  <c r="C39"/>
  <c r="D39"/>
  <c r="E39"/>
  <c r="F39"/>
  <c r="G39"/>
  <c r="B40"/>
  <c r="C40"/>
  <c r="D40"/>
  <c r="E40"/>
  <c r="F40"/>
  <c r="G40"/>
  <c r="B41"/>
  <c r="C41"/>
  <c r="D41"/>
  <c r="E41"/>
  <c r="F41"/>
  <c r="G41"/>
  <c r="B42"/>
  <c r="C42"/>
  <c r="D42"/>
  <c r="E42"/>
  <c r="F42"/>
  <c r="G42"/>
  <c r="B43"/>
  <c r="C43"/>
  <c r="D43"/>
  <c r="E43"/>
  <c r="F43"/>
  <c r="G43"/>
  <c r="B44"/>
  <c r="C44"/>
  <c r="D44"/>
  <c r="E44"/>
  <c r="F44"/>
  <c r="G44"/>
  <c r="B45"/>
  <c r="C45"/>
  <c r="D45"/>
  <c r="E45"/>
  <c r="F45"/>
  <c r="G45"/>
  <c r="B46"/>
  <c r="C46"/>
  <c r="D46"/>
  <c r="E46"/>
  <c r="F46"/>
  <c r="G46"/>
  <c r="B47"/>
  <c r="C47"/>
  <c r="D47"/>
  <c r="E47"/>
  <c r="F47"/>
  <c r="G47"/>
  <c r="B48"/>
  <c r="C48"/>
  <c r="D48"/>
  <c r="E48"/>
  <c r="F48"/>
  <c r="G48"/>
  <c r="B49"/>
  <c r="C49"/>
  <c r="D49"/>
  <c r="E49"/>
  <c r="F49"/>
  <c r="G49"/>
  <c r="B50"/>
  <c r="C50"/>
  <c r="D50"/>
  <c r="E50"/>
  <c r="F50"/>
  <c r="G50"/>
  <c r="G36"/>
  <c r="F36"/>
  <c r="E36"/>
  <c r="D36"/>
  <c r="C36"/>
  <c r="B36"/>
  <c r="A35"/>
  <c r="A50"/>
  <c r="A49"/>
  <c r="A48"/>
  <c r="A47"/>
  <c r="A46"/>
  <c r="A45"/>
  <c r="A44"/>
  <c r="A43"/>
  <c r="A42"/>
  <c r="A41"/>
  <c r="A40"/>
  <c r="A39"/>
  <c r="A38"/>
  <c r="A37"/>
  <c r="A36"/>
  <c r="B20"/>
  <c r="C20"/>
  <c r="D20"/>
  <c r="E20"/>
  <c r="F20"/>
  <c r="G20"/>
  <c r="B21"/>
  <c r="C21"/>
  <c r="D21"/>
  <c r="E21"/>
  <c r="F21"/>
  <c r="G21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1"/>
  <c r="C31"/>
  <c r="D31"/>
  <c r="E31"/>
  <c r="F31"/>
  <c r="G31"/>
  <c r="B32"/>
  <c r="C32"/>
  <c r="D32"/>
  <c r="E32"/>
  <c r="F32"/>
  <c r="G32"/>
  <c r="B33"/>
  <c r="C33"/>
  <c r="D33"/>
  <c r="E33"/>
  <c r="F33"/>
  <c r="G33"/>
  <c r="G19"/>
  <c r="F19"/>
  <c r="E19"/>
  <c r="D19"/>
  <c r="C19"/>
  <c r="B19"/>
  <c r="A20"/>
  <c r="A21"/>
  <c r="A22"/>
  <c r="A23"/>
  <c r="A24"/>
  <c r="A25"/>
  <c r="A26"/>
  <c r="A27"/>
  <c r="A28"/>
  <c r="A29"/>
  <c r="A30"/>
  <c r="A31"/>
  <c r="A32"/>
  <c r="A33"/>
  <c r="A19"/>
  <c r="A18"/>
  <c r="D3"/>
  <c r="E3"/>
  <c r="F3"/>
  <c r="G3"/>
  <c r="D4"/>
  <c r="E4"/>
  <c r="F4"/>
  <c r="G4"/>
  <c r="D5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G2"/>
  <c r="F2"/>
  <c r="E2"/>
  <c r="D2"/>
  <c r="C3"/>
  <c r="C4"/>
  <c r="C5"/>
  <c r="C6"/>
  <c r="C7"/>
  <c r="C8"/>
  <c r="C9"/>
  <c r="C10"/>
  <c r="C11"/>
  <c r="C12"/>
  <c r="C13"/>
  <c r="C14"/>
  <c r="C15"/>
  <c r="C16"/>
  <c r="C2"/>
  <c r="B3"/>
  <c r="B4"/>
  <c r="B5"/>
  <c r="B6"/>
  <c r="B7"/>
  <c r="B8"/>
  <c r="B9"/>
  <c r="B10"/>
  <c r="B11"/>
  <c r="B12"/>
  <c r="B13"/>
  <c r="B14"/>
  <c r="B15"/>
  <c r="B16"/>
  <c r="B2"/>
  <c r="A14"/>
  <c r="A15"/>
  <c r="A16"/>
  <c r="A2"/>
  <c r="A3"/>
  <c r="A4"/>
  <c r="A5"/>
  <c r="A6"/>
  <c r="A7"/>
  <c r="A8"/>
  <c r="A9"/>
  <c r="A10"/>
  <c r="A11"/>
  <c r="A12"/>
  <c r="A13"/>
  <c r="A1"/>
  <c r="V127" i="6"/>
  <c r="W127"/>
  <c r="V128"/>
  <c r="W128"/>
  <c r="V129"/>
  <c r="W129"/>
  <c r="V130"/>
  <c r="W130"/>
  <c r="M155" i="8"/>
  <c r="V127"/>
  <c r="W127"/>
  <c r="V128"/>
  <c r="W128"/>
  <c r="V129"/>
  <c r="W129"/>
  <c r="V130"/>
  <c r="W130"/>
  <c r="M155" i="7"/>
  <c r="X18"/>
  <c r="X17"/>
  <c r="X16"/>
  <c r="X15"/>
  <c r="X14"/>
  <c r="X13"/>
  <c r="X12"/>
  <c r="X11"/>
  <c r="X10"/>
  <c r="X9"/>
  <c r="X8"/>
  <c r="X7"/>
  <c r="X6"/>
  <c r="X5"/>
  <c r="M155" i="6"/>
  <c r="M155" i="4"/>
  <c r="X18"/>
  <c r="X17"/>
  <c r="X16"/>
  <c r="X15"/>
  <c r="X14"/>
  <c r="X13"/>
  <c r="X12"/>
  <c r="X11"/>
  <c r="X10"/>
  <c r="X9"/>
  <c r="X8"/>
  <c r="X7"/>
  <c r="X6"/>
  <c r="X5"/>
  <c r="M155" i="5"/>
  <c r="V129" i="9"/>
  <c r="W129"/>
  <c r="V130"/>
  <c r="W130"/>
  <c r="V127" i="5"/>
  <c r="W127"/>
  <c r="V128"/>
  <c r="W128"/>
  <c r="V129"/>
  <c r="W129"/>
  <c r="V130"/>
  <c r="W130"/>
  <c r="M155" i="9"/>
  <c r="V41" i="8"/>
  <c r="V42"/>
  <c r="V43"/>
  <c r="V44"/>
  <c r="V45"/>
  <c r="V46"/>
  <c r="V47"/>
  <c r="V48"/>
  <c r="V49"/>
  <c r="V50"/>
  <c r="V51"/>
  <c r="V52"/>
  <c r="V53"/>
  <c r="V41" i="7"/>
  <c r="V42"/>
  <c r="V43"/>
  <c r="V44"/>
  <c r="V45"/>
  <c r="V46"/>
  <c r="V47"/>
  <c r="V48"/>
  <c r="V49"/>
  <c r="V50"/>
  <c r="V51"/>
  <c r="V52"/>
  <c r="V53"/>
  <c r="V54"/>
  <c r="V41" i="4"/>
  <c r="V42"/>
  <c r="V43"/>
  <c r="V44"/>
  <c r="V45"/>
  <c r="V46"/>
  <c r="V47"/>
  <c r="V48"/>
  <c r="V49"/>
  <c r="V50"/>
  <c r="V51"/>
  <c r="V52"/>
  <c r="V53"/>
  <c r="V54"/>
  <c r="V40"/>
  <c r="V40" i="6"/>
  <c r="V41"/>
  <c r="V42"/>
  <c r="V43"/>
  <c r="V44"/>
  <c r="V45"/>
  <c r="V46"/>
  <c r="V47"/>
  <c r="V48"/>
  <c r="V49"/>
  <c r="V50"/>
  <c r="V51"/>
  <c r="V52"/>
  <c r="V53"/>
  <c r="V54"/>
  <c r="V54" i="5"/>
  <c r="W54" s="1"/>
  <c r="V53"/>
  <c r="W53" s="1"/>
  <c r="V52"/>
  <c r="W52" s="1"/>
  <c r="V51"/>
  <c r="W51" s="1"/>
  <c r="V50"/>
  <c r="W50" s="1"/>
  <c r="V49"/>
  <c r="W49" s="1"/>
  <c r="V48"/>
  <c r="W48" s="1"/>
  <c r="V47"/>
  <c r="W47" s="1"/>
  <c r="V46"/>
  <c r="W46" s="1"/>
  <c r="V45"/>
  <c r="W45" s="1"/>
  <c r="V44"/>
  <c r="W44" s="1"/>
  <c r="V43"/>
  <c r="W43" s="1"/>
  <c r="V42"/>
  <c r="W42" s="1"/>
  <c r="V41"/>
  <c r="W41" s="1"/>
  <c r="V40"/>
  <c r="W40" s="1"/>
  <c r="E327" i="8"/>
  <c r="D327"/>
  <c r="C327"/>
  <c r="B327"/>
  <c r="E326"/>
  <c r="D326"/>
  <c r="C326"/>
  <c r="B326"/>
  <c r="E325"/>
  <c r="D325"/>
  <c r="C325"/>
  <c r="B325"/>
  <c r="E324"/>
  <c r="D324"/>
  <c r="C324"/>
  <c r="B324"/>
  <c r="E323"/>
  <c r="D323"/>
  <c r="C323"/>
  <c r="B323"/>
  <c r="E322"/>
  <c r="D322"/>
  <c r="C322"/>
  <c r="B322"/>
  <c r="E321"/>
  <c r="D321"/>
  <c r="C321"/>
  <c r="B321"/>
  <c r="E320"/>
  <c r="D320"/>
  <c r="C320"/>
  <c r="B320"/>
  <c r="E319"/>
  <c r="D319"/>
  <c r="C319"/>
  <c r="B319"/>
  <c r="E318"/>
  <c r="D318"/>
  <c r="C318"/>
  <c r="B318"/>
  <c r="E317"/>
  <c r="D317"/>
  <c r="C317"/>
  <c r="B317"/>
  <c r="E316"/>
  <c r="D316"/>
  <c r="C316"/>
  <c r="B316"/>
  <c r="E315"/>
  <c r="D315"/>
  <c r="C315"/>
  <c r="B315"/>
  <c r="E314"/>
  <c r="E328" s="1"/>
  <c r="D314"/>
  <c r="D328" s="1"/>
  <c r="C314"/>
  <c r="C328" s="1"/>
  <c r="B314"/>
  <c r="B328" s="1"/>
  <c r="E313"/>
  <c r="D313"/>
  <c r="C313"/>
  <c r="B313"/>
  <c r="E311"/>
  <c r="D311"/>
  <c r="C311"/>
  <c r="B311"/>
  <c r="E310"/>
  <c r="D310"/>
  <c r="C310"/>
  <c r="B310"/>
  <c r="E309"/>
  <c r="D309"/>
  <c r="C309"/>
  <c r="B309"/>
  <c r="E308"/>
  <c r="D308"/>
  <c r="C308"/>
  <c r="B308"/>
  <c r="E307"/>
  <c r="D307"/>
  <c r="C307"/>
  <c r="B307"/>
  <c r="E306"/>
  <c r="D306"/>
  <c r="C306"/>
  <c r="B306"/>
  <c r="E305"/>
  <c r="D305"/>
  <c r="C305"/>
  <c r="B305"/>
  <c r="E304"/>
  <c r="D304"/>
  <c r="C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E298"/>
  <c r="D298"/>
  <c r="C298"/>
  <c r="B298"/>
  <c r="A298"/>
  <c r="A314" s="1"/>
  <c r="E297"/>
  <c r="D297"/>
  <c r="C297"/>
  <c r="B297"/>
  <c r="E296"/>
  <c r="D296"/>
  <c r="C296"/>
  <c r="B296"/>
  <c r="E327" i="7"/>
  <c r="D327"/>
  <c r="C327"/>
  <c r="B327"/>
  <c r="E326"/>
  <c r="D326"/>
  <c r="C326"/>
  <c r="B326"/>
  <c r="E325"/>
  <c r="D325"/>
  <c r="C325"/>
  <c r="B325"/>
  <c r="E324"/>
  <c r="D324"/>
  <c r="C324"/>
  <c r="B324"/>
  <c r="E323"/>
  <c r="D323"/>
  <c r="C323"/>
  <c r="B323"/>
  <c r="E322"/>
  <c r="D322"/>
  <c r="C322"/>
  <c r="B322"/>
  <c r="E321"/>
  <c r="D321"/>
  <c r="C321"/>
  <c r="B321"/>
  <c r="E320"/>
  <c r="D320"/>
  <c r="C320"/>
  <c r="B320"/>
  <c r="E319"/>
  <c r="D319"/>
  <c r="C319"/>
  <c r="B319"/>
  <c r="E318"/>
  <c r="D318"/>
  <c r="C318"/>
  <c r="B318"/>
  <c r="E317"/>
  <c r="D317"/>
  <c r="C317"/>
  <c r="B317"/>
  <c r="E316"/>
  <c r="D316"/>
  <c r="C316"/>
  <c r="B316"/>
  <c r="E315"/>
  <c r="D315"/>
  <c r="C315"/>
  <c r="B315"/>
  <c r="E314"/>
  <c r="E328" s="1"/>
  <c r="D314"/>
  <c r="D328" s="1"/>
  <c r="C314"/>
  <c r="C328" s="1"/>
  <c r="B314"/>
  <c r="B328" s="1"/>
  <c r="E313"/>
  <c r="D313"/>
  <c r="C313"/>
  <c r="B313"/>
  <c r="E311"/>
  <c r="D311"/>
  <c r="C311"/>
  <c r="B311"/>
  <c r="E310"/>
  <c r="D310"/>
  <c r="C310"/>
  <c r="B310"/>
  <c r="E309"/>
  <c r="D309"/>
  <c r="C309"/>
  <c r="B309"/>
  <c r="E308"/>
  <c r="D308"/>
  <c r="C308"/>
  <c r="B308"/>
  <c r="E307"/>
  <c r="D307"/>
  <c r="C307"/>
  <c r="B307"/>
  <c r="E306"/>
  <c r="D306"/>
  <c r="C306"/>
  <c r="B306"/>
  <c r="E305"/>
  <c r="D305"/>
  <c r="C305"/>
  <c r="B305"/>
  <c r="E304"/>
  <c r="D304"/>
  <c r="C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E298"/>
  <c r="D298"/>
  <c r="C298"/>
  <c r="B298"/>
  <c r="A298"/>
  <c r="A314" s="1"/>
  <c r="E297"/>
  <c r="D297"/>
  <c r="C297"/>
  <c r="B297"/>
  <c r="E296"/>
  <c r="D296"/>
  <c r="C296"/>
  <c r="B296"/>
  <c r="E327" i="6"/>
  <c r="D327"/>
  <c r="C327"/>
  <c r="B327"/>
  <c r="E326"/>
  <c r="D326"/>
  <c r="C326"/>
  <c r="B326"/>
  <c r="E325"/>
  <c r="D325"/>
  <c r="C325"/>
  <c r="B325"/>
  <c r="E324"/>
  <c r="D324"/>
  <c r="C324"/>
  <c r="B324"/>
  <c r="E323"/>
  <c r="D323"/>
  <c r="C323"/>
  <c r="B323"/>
  <c r="E322"/>
  <c r="D322"/>
  <c r="C322"/>
  <c r="B322"/>
  <c r="E321"/>
  <c r="D321"/>
  <c r="C321"/>
  <c r="B321"/>
  <c r="E320"/>
  <c r="D320"/>
  <c r="C320"/>
  <c r="B320"/>
  <c r="E319"/>
  <c r="D319"/>
  <c r="C319"/>
  <c r="B319"/>
  <c r="E318"/>
  <c r="D318"/>
  <c r="C318"/>
  <c r="B318"/>
  <c r="E317"/>
  <c r="D317"/>
  <c r="C317"/>
  <c r="B317"/>
  <c r="E316"/>
  <c r="D316"/>
  <c r="C316"/>
  <c r="B316"/>
  <c r="E315"/>
  <c r="D315"/>
  <c r="C315"/>
  <c r="B315"/>
  <c r="E314"/>
  <c r="E328" s="1"/>
  <c r="D314"/>
  <c r="D328" s="1"/>
  <c r="C314"/>
  <c r="C328" s="1"/>
  <c r="B314"/>
  <c r="B328" s="1"/>
  <c r="E313"/>
  <c r="D313"/>
  <c r="C313"/>
  <c r="B313"/>
  <c r="E311"/>
  <c r="D311"/>
  <c r="C311"/>
  <c r="B311"/>
  <c r="E310"/>
  <c r="D310"/>
  <c r="C310"/>
  <c r="B310"/>
  <c r="E309"/>
  <c r="D309"/>
  <c r="C309"/>
  <c r="B309"/>
  <c r="E308"/>
  <c r="D308"/>
  <c r="C308"/>
  <c r="B308"/>
  <c r="E307"/>
  <c r="D307"/>
  <c r="C307"/>
  <c r="B307"/>
  <c r="E306"/>
  <c r="D306"/>
  <c r="C306"/>
  <c r="B306"/>
  <c r="E305"/>
  <c r="D305"/>
  <c r="C305"/>
  <c r="B305"/>
  <c r="E304"/>
  <c r="D304"/>
  <c r="C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A299"/>
  <c r="A300" s="1"/>
  <c r="E298"/>
  <c r="D298"/>
  <c r="C298"/>
  <c r="B298"/>
  <c r="A298"/>
  <c r="A314" s="1"/>
  <c r="E297"/>
  <c r="D297"/>
  <c r="C297"/>
  <c r="B297"/>
  <c r="E296"/>
  <c r="D296"/>
  <c r="C296"/>
  <c r="B296"/>
  <c r="E327" i="4"/>
  <c r="D327"/>
  <c r="C327"/>
  <c r="B327"/>
  <c r="E326"/>
  <c r="D326"/>
  <c r="C326"/>
  <c r="B326"/>
  <c r="E325"/>
  <c r="D325"/>
  <c r="C325"/>
  <c r="B325"/>
  <c r="E324"/>
  <c r="D324"/>
  <c r="C324"/>
  <c r="B324"/>
  <c r="E323"/>
  <c r="D323"/>
  <c r="C323"/>
  <c r="B323"/>
  <c r="E322"/>
  <c r="D322"/>
  <c r="C322"/>
  <c r="B322"/>
  <c r="E321"/>
  <c r="D321"/>
  <c r="C321"/>
  <c r="B321"/>
  <c r="E320"/>
  <c r="D320"/>
  <c r="C320"/>
  <c r="B320"/>
  <c r="E319"/>
  <c r="D319"/>
  <c r="C319"/>
  <c r="B319"/>
  <c r="E318"/>
  <c r="D318"/>
  <c r="C318"/>
  <c r="B318"/>
  <c r="E317"/>
  <c r="D317"/>
  <c r="C317"/>
  <c r="B317"/>
  <c r="E316"/>
  <c r="D316"/>
  <c r="C316"/>
  <c r="B316"/>
  <c r="E315"/>
  <c r="D315"/>
  <c r="C315"/>
  <c r="B315"/>
  <c r="E314"/>
  <c r="E328" s="1"/>
  <c r="D314"/>
  <c r="D328" s="1"/>
  <c r="C314"/>
  <c r="C328" s="1"/>
  <c r="B314"/>
  <c r="B328" s="1"/>
  <c r="E313"/>
  <c r="D313"/>
  <c r="C313"/>
  <c r="B313"/>
  <c r="E311"/>
  <c r="D311"/>
  <c r="C311"/>
  <c r="B311"/>
  <c r="E310"/>
  <c r="D310"/>
  <c r="C310"/>
  <c r="B310"/>
  <c r="E309"/>
  <c r="D309"/>
  <c r="C309"/>
  <c r="B309"/>
  <c r="E308"/>
  <c r="D308"/>
  <c r="C308"/>
  <c r="B308"/>
  <c r="E307"/>
  <c r="D307"/>
  <c r="C307"/>
  <c r="B307"/>
  <c r="E306"/>
  <c r="D306"/>
  <c r="C306"/>
  <c r="B306"/>
  <c r="E305"/>
  <c r="D305"/>
  <c r="C305"/>
  <c r="B305"/>
  <c r="E304"/>
  <c r="D304"/>
  <c r="C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E298"/>
  <c r="D298"/>
  <c r="C298"/>
  <c r="B298"/>
  <c r="A298"/>
  <c r="A314" s="1"/>
  <c r="E297"/>
  <c r="D297"/>
  <c r="C297"/>
  <c r="B297"/>
  <c r="E296"/>
  <c r="D296"/>
  <c r="C296"/>
  <c r="B296"/>
  <c r="E327" i="5"/>
  <c r="D327"/>
  <c r="C327"/>
  <c r="B327"/>
  <c r="E326"/>
  <c r="D326"/>
  <c r="C326"/>
  <c r="B326"/>
  <c r="E325"/>
  <c r="D325"/>
  <c r="C325"/>
  <c r="B325"/>
  <c r="E324"/>
  <c r="D324"/>
  <c r="C324"/>
  <c r="B324"/>
  <c r="E323"/>
  <c r="D323"/>
  <c r="C323"/>
  <c r="B323"/>
  <c r="E322"/>
  <c r="D322"/>
  <c r="C322"/>
  <c r="B322"/>
  <c r="E321"/>
  <c r="D321"/>
  <c r="C321"/>
  <c r="B321"/>
  <c r="E320"/>
  <c r="D320"/>
  <c r="C320"/>
  <c r="B320"/>
  <c r="E319"/>
  <c r="D319"/>
  <c r="C319"/>
  <c r="B319"/>
  <c r="E318"/>
  <c r="D318"/>
  <c r="C318"/>
  <c r="B318"/>
  <c r="E317"/>
  <c r="D317"/>
  <c r="C317"/>
  <c r="B317"/>
  <c r="E316"/>
  <c r="D316"/>
  <c r="C316"/>
  <c r="B316"/>
  <c r="E315"/>
  <c r="E328" s="1"/>
  <c r="D315"/>
  <c r="C315"/>
  <c r="C328" s="1"/>
  <c r="B315"/>
  <c r="E314"/>
  <c r="D314"/>
  <c r="D328" s="1"/>
  <c r="C314"/>
  <c r="B314"/>
  <c r="B328" s="1"/>
  <c r="E313"/>
  <c r="D313"/>
  <c r="C313"/>
  <c r="B313"/>
  <c r="E311"/>
  <c r="D311"/>
  <c r="C311"/>
  <c r="B311"/>
  <c r="E310"/>
  <c r="D310"/>
  <c r="C310"/>
  <c r="B310"/>
  <c r="E309"/>
  <c r="D309"/>
  <c r="C309"/>
  <c r="B309"/>
  <c r="E308"/>
  <c r="D308"/>
  <c r="C308"/>
  <c r="B308"/>
  <c r="E307"/>
  <c r="D307"/>
  <c r="C307"/>
  <c r="B307"/>
  <c r="E306"/>
  <c r="D306"/>
  <c r="C306"/>
  <c r="B306"/>
  <c r="E305"/>
  <c r="D305"/>
  <c r="C305"/>
  <c r="B305"/>
  <c r="E304"/>
  <c r="D304"/>
  <c r="C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A299"/>
  <c r="A300" s="1"/>
  <c r="E298"/>
  <c r="D298"/>
  <c r="C298"/>
  <c r="B298"/>
  <c r="A298"/>
  <c r="A314" s="1"/>
  <c r="E297"/>
  <c r="D297"/>
  <c r="C297"/>
  <c r="B297"/>
  <c r="E296"/>
  <c r="D296"/>
  <c r="C296"/>
  <c r="B296"/>
  <c r="K170" i="9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C81" a="1"/>
  <c r="C89" s="1"/>
  <c r="E313"/>
  <c r="D313"/>
  <c r="C313"/>
  <c r="B313"/>
  <c r="A298"/>
  <c r="A314" s="1"/>
  <c r="E296"/>
  <c r="D296"/>
  <c r="C296"/>
  <c r="B296"/>
  <c r="K276"/>
  <c r="J276"/>
  <c r="I276"/>
  <c r="H276"/>
  <c r="G276"/>
  <c r="F276"/>
  <c r="E276"/>
  <c r="D276"/>
  <c r="C276"/>
  <c r="K275"/>
  <c r="J275"/>
  <c r="I275"/>
  <c r="H275"/>
  <c r="G275"/>
  <c r="F275"/>
  <c r="E275"/>
  <c r="D275"/>
  <c r="C275"/>
  <c r="K274"/>
  <c r="J274"/>
  <c r="I274"/>
  <c r="H274"/>
  <c r="G274"/>
  <c r="F274"/>
  <c r="E274"/>
  <c r="D274"/>
  <c r="C274"/>
  <c r="K273"/>
  <c r="J273"/>
  <c r="I273"/>
  <c r="H273"/>
  <c r="G273"/>
  <c r="F273"/>
  <c r="E273"/>
  <c r="D273"/>
  <c r="C273"/>
  <c r="K272"/>
  <c r="J272"/>
  <c r="I272"/>
  <c r="H272"/>
  <c r="G272"/>
  <c r="F272"/>
  <c r="E272"/>
  <c r="D272"/>
  <c r="C272"/>
  <c r="K271"/>
  <c r="J271"/>
  <c r="I271"/>
  <c r="H271"/>
  <c r="G271"/>
  <c r="F271"/>
  <c r="E271"/>
  <c r="D271"/>
  <c r="C271"/>
  <c r="K270"/>
  <c r="J270"/>
  <c r="I270"/>
  <c r="H270"/>
  <c r="G270"/>
  <c r="F270"/>
  <c r="E270"/>
  <c r="D270"/>
  <c r="C270"/>
  <c r="K269"/>
  <c r="J269"/>
  <c r="I269"/>
  <c r="H269"/>
  <c r="G269"/>
  <c r="F269"/>
  <c r="E269"/>
  <c r="D269"/>
  <c r="C269"/>
  <c r="K268"/>
  <c r="J268"/>
  <c r="I268"/>
  <c r="H268"/>
  <c r="G268"/>
  <c r="F268"/>
  <c r="E268"/>
  <c r="D268"/>
  <c r="C268"/>
  <c r="K267"/>
  <c r="J267"/>
  <c r="I267"/>
  <c r="H267"/>
  <c r="G267"/>
  <c r="F267"/>
  <c r="E267"/>
  <c r="D267"/>
  <c r="C267"/>
  <c r="K266"/>
  <c r="J266"/>
  <c r="I266"/>
  <c r="H266"/>
  <c r="G266"/>
  <c r="F266"/>
  <c r="E266"/>
  <c r="D266"/>
  <c r="C266"/>
  <c r="K265"/>
  <c r="J265"/>
  <c r="I265"/>
  <c r="H265"/>
  <c r="G265"/>
  <c r="F265"/>
  <c r="E265"/>
  <c r="D265"/>
  <c r="C265"/>
  <c r="K264"/>
  <c r="J264"/>
  <c r="I264"/>
  <c r="H264"/>
  <c r="G264"/>
  <c r="F264"/>
  <c r="E264"/>
  <c r="D264"/>
  <c r="C264"/>
  <c r="K263"/>
  <c r="J263"/>
  <c r="I263"/>
  <c r="H263"/>
  <c r="G263"/>
  <c r="F263"/>
  <c r="E263"/>
  <c r="D263"/>
  <c r="C263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K233"/>
  <c r="J233"/>
  <c r="I233"/>
  <c r="H233"/>
  <c r="G233"/>
  <c r="F233"/>
  <c r="E233"/>
  <c r="D233"/>
  <c r="C233"/>
  <c r="K232"/>
  <c r="J232"/>
  <c r="I232"/>
  <c r="H232"/>
  <c r="G232"/>
  <c r="F232"/>
  <c r="E232"/>
  <c r="D232"/>
  <c r="C232"/>
  <c r="K231"/>
  <c r="J231"/>
  <c r="I231"/>
  <c r="H231"/>
  <c r="G231"/>
  <c r="F231"/>
  <c r="E231"/>
  <c r="D231"/>
  <c r="C231"/>
  <c r="K230"/>
  <c r="J230"/>
  <c r="I230"/>
  <c r="H230"/>
  <c r="G230"/>
  <c r="F230"/>
  <c r="E230"/>
  <c r="D230"/>
  <c r="C230"/>
  <c r="K229"/>
  <c r="J229"/>
  <c r="I229"/>
  <c r="H229"/>
  <c r="G229"/>
  <c r="F229"/>
  <c r="E229"/>
  <c r="D229"/>
  <c r="C229"/>
  <c r="K228"/>
  <c r="J228"/>
  <c r="I228"/>
  <c r="H228"/>
  <c r="G228"/>
  <c r="F228"/>
  <c r="E228"/>
  <c r="D228"/>
  <c r="C228"/>
  <c r="K227"/>
  <c r="J227"/>
  <c r="I227"/>
  <c r="H227"/>
  <c r="G227"/>
  <c r="F227"/>
  <c r="E227"/>
  <c r="D227"/>
  <c r="C227"/>
  <c r="K226"/>
  <c r="J226"/>
  <c r="I226"/>
  <c r="H226"/>
  <c r="G226"/>
  <c r="F226"/>
  <c r="E226"/>
  <c r="D226"/>
  <c r="C226"/>
  <c r="K225"/>
  <c r="J225"/>
  <c r="I225"/>
  <c r="H225"/>
  <c r="G225"/>
  <c r="F225"/>
  <c r="E225"/>
  <c r="D225"/>
  <c r="C225"/>
  <c r="K224"/>
  <c r="J224"/>
  <c r="I224"/>
  <c r="H224"/>
  <c r="G224"/>
  <c r="F224"/>
  <c r="E224"/>
  <c r="D224"/>
  <c r="C224"/>
  <c r="K223"/>
  <c r="J223"/>
  <c r="I223"/>
  <c r="H223"/>
  <c r="G223"/>
  <c r="F223"/>
  <c r="E223"/>
  <c r="D223"/>
  <c r="C223"/>
  <c r="K222"/>
  <c r="J222"/>
  <c r="I222"/>
  <c r="H222"/>
  <c r="G222"/>
  <c r="F222"/>
  <c r="E222"/>
  <c r="D222"/>
  <c r="C222"/>
  <c r="K221"/>
  <c r="J221"/>
  <c r="J238" s="1"/>
  <c r="I221"/>
  <c r="H221"/>
  <c r="H238" s="1"/>
  <c r="G221"/>
  <c r="F221"/>
  <c r="F238" s="1"/>
  <c r="E221"/>
  <c r="D221"/>
  <c r="D238" s="1"/>
  <c r="C221"/>
  <c r="A198"/>
  <c r="A220" s="1"/>
  <c r="A243" s="1"/>
  <c r="A262" s="1"/>
  <c r="A177"/>
  <c r="A199" s="1"/>
  <c r="A221" s="1"/>
  <c r="A244" s="1"/>
  <c r="A263" s="1"/>
  <c r="K148"/>
  <c r="J148"/>
  <c r="I148"/>
  <c r="H148"/>
  <c r="G148"/>
  <c r="F148"/>
  <c r="E148"/>
  <c r="D148"/>
  <c r="C148"/>
  <c r="K147"/>
  <c r="J147"/>
  <c r="I147"/>
  <c r="H147"/>
  <c r="G147"/>
  <c r="F147"/>
  <c r="E147"/>
  <c r="D147"/>
  <c r="C147"/>
  <c r="K146"/>
  <c r="J146"/>
  <c r="I146"/>
  <c r="H146"/>
  <c r="G146"/>
  <c r="F146"/>
  <c r="E146"/>
  <c r="D146"/>
  <c r="C146"/>
  <c r="K145"/>
  <c r="J145"/>
  <c r="I145"/>
  <c r="H145"/>
  <c r="G145"/>
  <c r="F145"/>
  <c r="E145"/>
  <c r="D145"/>
  <c r="C145"/>
  <c r="K144"/>
  <c r="J144"/>
  <c r="I144"/>
  <c r="H144"/>
  <c r="G144"/>
  <c r="F144"/>
  <c r="E144"/>
  <c r="D144"/>
  <c r="C144"/>
  <c r="K143"/>
  <c r="J143"/>
  <c r="I143"/>
  <c r="H143"/>
  <c r="G143"/>
  <c r="F143"/>
  <c r="E143"/>
  <c r="D143"/>
  <c r="C143"/>
  <c r="K142"/>
  <c r="J142"/>
  <c r="I142"/>
  <c r="H142"/>
  <c r="G142"/>
  <c r="F142"/>
  <c r="E142"/>
  <c r="D142"/>
  <c r="C142"/>
  <c r="K141"/>
  <c r="J141"/>
  <c r="I141"/>
  <c r="H141"/>
  <c r="G141"/>
  <c r="F141"/>
  <c r="E141"/>
  <c r="D141"/>
  <c r="C141"/>
  <c r="K140"/>
  <c r="J140"/>
  <c r="I140"/>
  <c r="H140"/>
  <c r="G140"/>
  <c r="F140"/>
  <c r="E140"/>
  <c r="D140"/>
  <c r="C140"/>
  <c r="K139"/>
  <c r="J139"/>
  <c r="I139"/>
  <c r="H139"/>
  <c r="G139"/>
  <c r="F139"/>
  <c r="E139"/>
  <c r="D139"/>
  <c r="C139"/>
  <c r="K138"/>
  <c r="J138"/>
  <c r="I138"/>
  <c r="H138"/>
  <c r="G138"/>
  <c r="F138"/>
  <c r="E138"/>
  <c r="D138"/>
  <c r="C138"/>
  <c r="K137"/>
  <c r="J137"/>
  <c r="I137"/>
  <c r="H137"/>
  <c r="G137"/>
  <c r="F137"/>
  <c r="E137"/>
  <c r="D137"/>
  <c r="C137"/>
  <c r="K136"/>
  <c r="J136"/>
  <c r="I136"/>
  <c r="H136"/>
  <c r="G136"/>
  <c r="F136"/>
  <c r="E136"/>
  <c r="D136"/>
  <c r="C136"/>
  <c r="K135"/>
  <c r="J135"/>
  <c r="I135"/>
  <c r="H135"/>
  <c r="G135"/>
  <c r="F135"/>
  <c r="E135"/>
  <c r="D135"/>
  <c r="C135"/>
  <c r="K134"/>
  <c r="J134"/>
  <c r="I134"/>
  <c r="H134"/>
  <c r="G134"/>
  <c r="F134"/>
  <c r="E134"/>
  <c r="D134"/>
  <c r="C134"/>
  <c r="A130"/>
  <c r="A148" s="1"/>
  <c r="A170" s="1"/>
  <c r="A129"/>
  <c r="A147" s="1"/>
  <c r="A169" s="1"/>
  <c r="W128"/>
  <c r="V128"/>
  <c r="A128"/>
  <c r="A146" s="1"/>
  <c r="A168" s="1"/>
  <c r="W127"/>
  <c r="V127"/>
  <c r="A127"/>
  <c r="A145" s="1"/>
  <c r="A167" s="1"/>
  <c r="W126"/>
  <c r="V126"/>
  <c r="A126"/>
  <c r="A144" s="1"/>
  <c r="A166" s="1"/>
  <c r="W125"/>
  <c r="V125"/>
  <c r="A125"/>
  <c r="A143" s="1"/>
  <c r="A165" s="1"/>
  <c r="W124"/>
  <c r="V124"/>
  <c r="A124"/>
  <c r="A142" s="1"/>
  <c r="A164" s="1"/>
  <c r="W123"/>
  <c r="V123"/>
  <c r="A123"/>
  <c r="A141" s="1"/>
  <c r="A163" s="1"/>
  <c r="W122"/>
  <c r="V122"/>
  <c r="A122"/>
  <c r="A140" s="1"/>
  <c r="A162" s="1"/>
  <c r="W121"/>
  <c r="V121"/>
  <c r="A121"/>
  <c r="A139" s="1"/>
  <c r="A161" s="1"/>
  <c r="W120"/>
  <c r="V120"/>
  <c r="A120"/>
  <c r="A138" s="1"/>
  <c r="A160" s="1"/>
  <c r="W119"/>
  <c r="V119"/>
  <c r="A119"/>
  <c r="A137" s="1"/>
  <c r="A159" s="1"/>
  <c r="W118"/>
  <c r="V118"/>
  <c r="A118"/>
  <c r="A136" s="1"/>
  <c r="A158" s="1"/>
  <c r="W117"/>
  <c r="V117"/>
  <c r="A117"/>
  <c r="A135" s="1"/>
  <c r="A157" s="1"/>
  <c r="W116"/>
  <c r="V116"/>
  <c r="A116"/>
  <c r="A134" s="1"/>
  <c r="A156" s="1"/>
  <c r="E115"/>
  <c r="G115" s="1"/>
  <c r="I115" s="1"/>
  <c r="K115" s="1"/>
  <c r="M115" s="1"/>
  <c r="O115" s="1"/>
  <c r="Q115" s="1"/>
  <c r="S115" s="1"/>
  <c r="A58"/>
  <c r="A41"/>
  <c r="A42" s="1"/>
  <c r="L40"/>
  <c r="W36"/>
  <c r="V36"/>
  <c r="W35"/>
  <c r="V35"/>
  <c r="W34"/>
  <c r="V34"/>
  <c r="W33"/>
  <c r="V33"/>
  <c r="W32"/>
  <c r="V32"/>
  <c r="W31"/>
  <c r="V31"/>
  <c r="W30"/>
  <c r="V30"/>
  <c r="W29"/>
  <c r="V29"/>
  <c r="W28"/>
  <c r="J64" s="1"/>
  <c r="V28"/>
  <c r="W27"/>
  <c r="K63" s="1"/>
  <c r="V27"/>
  <c r="W26"/>
  <c r="J62" s="1"/>
  <c r="V26"/>
  <c r="W25"/>
  <c r="K61" s="1"/>
  <c r="V25"/>
  <c r="W24"/>
  <c r="J60" s="1"/>
  <c r="V24"/>
  <c r="W23"/>
  <c r="K59" s="1"/>
  <c r="V23"/>
  <c r="W22"/>
  <c r="J58" s="1"/>
  <c r="V22"/>
  <c r="A22"/>
  <c r="C21"/>
  <c r="W18"/>
  <c r="V18"/>
  <c r="Y18" s="1"/>
  <c r="W17"/>
  <c r="V17"/>
  <c r="Y17" s="1"/>
  <c r="W16"/>
  <c r="V16"/>
  <c r="Y16" s="1"/>
  <c r="W15"/>
  <c r="V15"/>
  <c r="Y15" s="1"/>
  <c r="W14"/>
  <c r="V14"/>
  <c r="Y14" s="1"/>
  <c r="W13"/>
  <c r="V13"/>
  <c r="Y13" s="1"/>
  <c r="W12"/>
  <c r="V12"/>
  <c r="Y12" s="1"/>
  <c r="W11"/>
  <c r="V11"/>
  <c r="Y11" s="1"/>
  <c r="W10"/>
  <c r="V10"/>
  <c r="Y10" s="1"/>
  <c r="W9"/>
  <c r="V9"/>
  <c r="Y9" s="1"/>
  <c r="W8"/>
  <c r="V8"/>
  <c r="Y8" s="1"/>
  <c r="W7"/>
  <c r="V7"/>
  <c r="Y7" s="1"/>
  <c r="W6"/>
  <c r="V6"/>
  <c r="Y6" s="1"/>
  <c r="W5"/>
  <c r="L157" s="1"/>
  <c r="V5"/>
  <c r="Y5" s="1"/>
  <c r="A5"/>
  <c r="A6" s="1"/>
  <c r="W4"/>
  <c r="V4"/>
  <c r="Y4" s="1"/>
  <c r="E3"/>
  <c r="E21" s="1"/>
  <c r="K276" i="8"/>
  <c r="J276"/>
  <c r="I276"/>
  <c r="H276"/>
  <c r="G276"/>
  <c r="F276"/>
  <c r="E276"/>
  <c r="D276"/>
  <c r="C276"/>
  <c r="L276" s="1"/>
  <c r="K275"/>
  <c r="J275"/>
  <c r="I275"/>
  <c r="H275"/>
  <c r="G275"/>
  <c r="F275"/>
  <c r="E275"/>
  <c r="D275"/>
  <c r="C275"/>
  <c r="L275" s="1"/>
  <c r="K274"/>
  <c r="J274"/>
  <c r="I274"/>
  <c r="H274"/>
  <c r="G274"/>
  <c r="F274"/>
  <c r="E274"/>
  <c r="D274"/>
  <c r="C274"/>
  <c r="L274" s="1"/>
  <c r="K273"/>
  <c r="J273"/>
  <c r="I273"/>
  <c r="H273"/>
  <c r="G273"/>
  <c r="F273"/>
  <c r="E273"/>
  <c r="D273"/>
  <c r="C273"/>
  <c r="L273" s="1"/>
  <c r="K272"/>
  <c r="J272"/>
  <c r="I272"/>
  <c r="H272"/>
  <c r="G272"/>
  <c r="F272"/>
  <c r="E272"/>
  <c r="D272"/>
  <c r="C272"/>
  <c r="L272" s="1"/>
  <c r="K271"/>
  <c r="J271"/>
  <c r="I271"/>
  <c r="H271"/>
  <c r="G271"/>
  <c r="F271"/>
  <c r="E271"/>
  <c r="D271"/>
  <c r="C271"/>
  <c r="L271" s="1"/>
  <c r="K270"/>
  <c r="J270"/>
  <c r="I270"/>
  <c r="H270"/>
  <c r="G270"/>
  <c r="F270"/>
  <c r="E270"/>
  <c r="D270"/>
  <c r="C270"/>
  <c r="L270" s="1"/>
  <c r="K269"/>
  <c r="J269"/>
  <c r="I269"/>
  <c r="H269"/>
  <c r="G269"/>
  <c r="F269"/>
  <c r="E269"/>
  <c r="D269"/>
  <c r="C269"/>
  <c r="L269" s="1"/>
  <c r="K268"/>
  <c r="J268"/>
  <c r="I268"/>
  <c r="H268"/>
  <c r="G268"/>
  <c r="F268"/>
  <c r="E268"/>
  <c r="D268"/>
  <c r="C268"/>
  <c r="L268" s="1"/>
  <c r="K267"/>
  <c r="J267"/>
  <c r="I267"/>
  <c r="H267"/>
  <c r="G267"/>
  <c r="F267"/>
  <c r="E267"/>
  <c r="D267"/>
  <c r="C267"/>
  <c r="L267" s="1"/>
  <c r="K266"/>
  <c r="J266"/>
  <c r="I266"/>
  <c r="H266"/>
  <c r="G266"/>
  <c r="F266"/>
  <c r="E266"/>
  <c r="D266"/>
  <c r="C266"/>
  <c r="L266" s="1"/>
  <c r="K265"/>
  <c r="J265"/>
  <c r="I265"/>
  <c r="H265"/>
  <c r="G265"/>
  <c r="F265"/>
  <c r="E265"/>
  <c r="D265"/>
  <c r="C265"/>
  <c r="L265" s="1"/>
  <c r="K264"/>
  <c r="J264"/>
  <c r="I264"/>
  <c r="H264"/>
  <c r="G264"/>
  <c r="F264"/>
  <c r="E264"/>
  <c r="D264"/>
  <c r="C264"/>
  <c r="L264" s="1"/>
  <c r="K263"/>
  <c r="J263"/>
  <c r="I263"/>
  <c r="H263"/>
  <c r="G263"/>
  <c r="F263"/>
  <c r="E263"/>
  <c r="D263"/>
  <c r="C263"/>
  <c r="L263" s="1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C237" s="1"/>
  <c r="K233"/>
  <c r="J233"/>
  <c r="I233"/>
  <c r="H233"/>
  <c r="G233"/>
  <c r="F233"/>
  <c r="E233"/>
  <c r="D233"/>
  <c r="C233"/>
  <c r="L233" s="1"/>
  <c r="K232"/>
  <c r="J232"/>
  <c r="I232"/>
  <c r="H232"/>
  <c r="G232"/>
  <c r="F232"/>
  <c r="E232"/>
  <c r="D232"/>
  <c r="C232"/>
  <c r="L232" s="1"/>
  <c r="K231"/>
  <c r="J231"/>
  <c r="I231"/>
  <c r="H231"/>
  <c r="G231"/>
  <c r="F231"/>
  <c r="E231"/>
  <c r="D231"/>
  <c r="C231"/>
  <c r="L231" s="1"/>
  <c r="K230"/>
  <c r="J230"/>
  <c r="I230"/>
  <c r="H230"/>
  <c r="G230"/>
  <c r="F230"/>
  <c r="E230"/>
  <c r="D230"/>
  <c r="C230"/>
  <c r="L230" s="1"/>
  <c r="K229"/>
  <c r="J229"/>
  <c r="I229"/>
  <c r="H229"/>
  <c r="G229"/>
  <c r="F229"/>
  <c r="E229"/>
  <c r="D229"/>
  <c r="C229"/>
  <c r="L229" s="1"/>
  <c r="K228"/>
  <c r="J228"/>
  <c r="I228"/>
  <c r="H228"/>
  <c r="G228"/>
  <c r="F228"/>
  <c r="E228"/>
  <c r="D228"/>
  <c r="C228"/>
  <c r="L228" s="1"/>
  <c r="K227"/>
  <c r="J227"/>
  <c r="I227"/>
  <c r="H227"/>
  <c r="G227"/>
  <c r="F227"/>
  <c r="E227"/>
  <c r="D227"/>
  <c r="C227"/>
  <c r="L227" s="1"/>
  <c r="K226"/>
  <c r="J226"/>
  <c r="I226"/>
  <c r="H226"/>
  <c r="G226"/>
  <c r="F226"/>
  <c r="E226"/>
  <c r="D226"/>
  <c r="C226"/>
  <c r="L226" s="1"/>
  <c r="K225"/>
  <c r="J225"/>
  <c r="I225"/>
  <c r="H225"/>
  <c r="G225"/>
  <c r="F225"/>
  <c r="E225"/>
  <c r="D225"/>
  <c r="C225"/>
  <c r="L225" s="1"/>
  <c r="K224"/>
  <c r="J224"/>
  <c r="I224"/>
  <c r="H224"/>
  <c r="G224"/>
  <c r="F224"/>
  <c r="E224"/>
  <c r="D224"/>
  <c r="C224"/>
  <c r="L224" s="1"/>
  <c r="K223"/>
  <c r="J223"/>
  <c r="I223"/>
  <c r="H223"/>
  <c r="G223"/>
  <c r="F223"/>
  <c r="E223"/>
  <c r="D223"/>
  <c r="C223"/>
  <c r="L223" s="1"/>
  <c r="K222"/>
  <c r="J222"/>
  <c r="I222"/>
  <c r="H222"/>
  <c r="G222"/>
  <c r="F222"/>
  <c r="E222"/>
  <c r="D222"/>
  <c r="C222"/>
  <c r="L222" s="1"/>
  <c r="K221"/>
  <c r="K238" s="1"/>
  <c r="J221"/>
  <c r="J238" s="1"/>
  <c r="I221"/>
  <c r="I238" s="1"/>
  <c r="H221"/>
  <c r="H238" s="1"/>
  <c r="G221"/>
  <c r="G238" s="1"/>
  <c r="F221"/>
  <c r="F238" s="1"/>
  <c r="E221"/>
  <c r="E238" s="1"/>
  <c r="D221"/>
  <c r="D238" s="1"/>
  <c r="C221"/>
  <c r="C238" s="1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L167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L163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L159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51"/>
  <c r="I151"/>
  <c r="G151"/>
  <c r="E151"/>
  <c r="C151"/>
  <c r="K148"/>
  <c r="J148"/>
  <c r="I148"/>
  <c r="H148"/>
  <c r="G148"/>
  <c r="F148"/>
  <c r="E148"/>
  <c r="D148"/>
  <c r="C148"/>
  <c r="K147"/>
  <c r="J147"/>
  <c r="I147"/>
  <c r="H147"/>
  <c r="G147"/>
  <c r="F147"/>
  <c r="E147"/>
  <c r="D147"/>
  <c r="C147"/>
  <c r="L147" s="1"/>
  <c r="K146"/>
  <c r="J146"/>
  <c r="I146"/>
  <c r="H146"/>
  <c r="G146"/>
  <c r="F146"/>
  <c r="E146"/>
  <c r="D146"/>
  <c r="L146" s="1"/>
  <c r="C146"/>
  <c r="K145"/>
  <c r="J145"/>
  <c r="I145"/>
  <c r="H145"/>
  <c r="G145"/>
  <c r="F145"/>
  <c r="E145"/>
  <c r="D145"/>
  <c r="C145"/>
  <c r="L145" s="1"/>
  <c r="K144"/>
  <c r="J144"/>
  <c r="I144"/>
  <c r="H144"/>
  <c r="G144"/>
  <c r="F144"/>
  <c r="E144"/>
  <c r="D144"/>
  <c r="L144" s="1"/>
  <c r="C144"/>
  <c r="K143"/>
  <c r="J143"/>
  <c r="I143"/>
  <c r="H143"/>
  <c r="G143"/>
  <c r="F143"/>
  <c r="E143"/>
  <c r="D143"/>
  <c r="C143"/>
  <c r="L143" s="1"/>
  <c r="K142"/>
  <c r="J142"/>
  <c r="I142"/>
  <c r="H142"/>
  <c r="G142"/>
  <c r="F142"/>
  <c r="E142"/>
  <c r="D142"/>
  <c r="L142" s="1"/>
  <c r="C142"/>
  <c r="K141"/>
  <c r="J141"/>
  <c r="I141"/>
  <c r="H141"/>
  <c r="G141"/>
  <c r="F141"/>
  <c r="E141"/>
  <c r="D141"/>
  <c r="C141"/>
  <c r="L141" s="1"/>
  <c r="K140"/>
  <c r="J140"/>
  <c r="I140"/>
  <c r="H140"/>
  <c r="G140"/>
  <c r="F140"/>
  <c r="E140"/>
  <c r="D140"/>
  <c r="L140" s="1"/>
  <c r="C140"/>
  <c r="K139"/>
  <c r="J139"/>
  <c r="I139"/>
  <c r="H139"/>
  <c r="G139"/>
  <c r="F139"/>
  <c r="E139"/>
  <c r="D139"/>
  <c r="C139"/>
  <c r="L139" s="1"/>
  <c r="K138"/>
  <c r="J138"/>
  <c r="I138"/>
  <c r="H138"/>
  <c r="G138"/>
  <c r="F138"/>
  <c r="E138"/>
  <c r="D138"/>
  <c r="L138" s="1"/>
  <c r="C138"/>
  <c r="K137"/>
  <c r="J137"/>
  <c r="I137"/>
  <c r="H137"/>
  <c r="G137"/>
  <c r="F137"/>
  <c r="E137"/>
  <c r="D137"/>
  <c r="C137"/>
  <c r="L137" s="1"/>
  <c r="K136"/>
  <c r="J136"/>
  <c r="I136"/>
  <c r="H136"/>
  <c r="G136"/>
  <c r="F136"/>
  <c r="E136"/>
  <c r="D136"/>
  <c r="L136" s="1"/>
  <c r="C136"/>
  <c r="K135"/>
  <c r="J135"/>
  <c r="I135"/>
  <c r="H135"/>
  <c r="G135"/>
  <c r="F135"/>
  <c r="E135"/>
  <c r="D135"/>
  <c r="C135"/>
  <c r="L135" s="1"/>
  <c r="K134"/>
  <c r="K152" s="1"/>
  <c r="J134"/>
  <c r="J152" s="1"/>
  <c r="I134"/>
  <c r="I152" s="1"/>
  <c r="H134"/>
  <c r="H150" s="1"/>
  <c r="G134"/>
  <c r="G152" s="1"/>
  <c r="F134"/>
  <c r="F152" s="1"/>
  <c r="E134"/>
  <c r="E152" s="1"/>
  <c r="D134"/>
  <c r="D150" s="1"/>
  <c r="C134"/>
  <c r="C152" s="1"/>
  <c r="A134"/>
  <c r="A156" s="1"/>
  <c r="A176" s="1"/>
  <c r="A198" s="1"/>
  <c r="A220" s="1"/>
  <c r="A243" s="1"/>
  <c r="A262" s="1"/>
  <c r="A279" s="1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K115"/>
  <c r="M115" s="1"/>
  <c r="O115" s="1"/>
  <c r="Q115" s="1"/>
  <c r="S115" s="1"/>
  <c r="G115"/>
  <c r="I115" s="1"/>
  <c r="E115"/>
  <c r="I107"/>
  <c r="E107"/>
  <c r="H106"/>
  <c r="D106"/>
  <c r="K105"/>
  <c r="G105"/>
  <c r="C105"/>
  <c r="J104"/>
  <c r="F104"/>
  <c r="K103"/>
  <c r="I103"/>
  <c r="G103"/>
  <c r="E103"/>
  <c r="C103"/>
  <c r="K101"/>
  <c r="I101"/>
  <c r="G101"/>
  <c r="E101"/>
  <c r="C101"/>
  <c r="J100"/>
  <c r="F100"/>
  <c r="K99"/>
  <c r="I99"/>
  <c r="G99"/>
  <c r="E99"/>
  <c r="C99"/>
  <c r="K97"/>
  <c r="I97"/>
  <c r="G97"/>
  <c r="E97"/>
  <c r="C97"/>
  <c r="J96"/>
  <c r="F96"/>
  <c r="K95"/>
  <c r="I95"/>
  <c r="G95"/>
  <c r="E95"/>
  <c r="C95"/>
  <c r="H94"/>
  <c r="D94"/>
  <c r="K93"/>
  <c r="G93"/>
  <c r="C93"/>
  <c r="H71"/>
  <c r="D71"/>
  <c r="J69"/>
  <c r="F69"/>
  <c r="H67"/>
  <c r="D67"/>
  <c r="J65"/>
  <c r="F65"/>
  <c r="H63"/>
  <c r="D63"/>
  <c r="J61"/>
  <c r="F61"/>
  <c r="H59"/>
  <c r="D59"/>
  <c r="K58"/>
  <c r="I58"/>
  <c r="G58"/>
  <c r="E58"/>
  <c r="C58"/>
  <c r="H54"/>
  <c r="R54" s="1"/>
  <c r="D54"/>
  <c r="N54" s="1"/>
  <c r="I53"/>
  <c r="S53" s="1"/>
  <c r="E53"/>
  <c r="O53" s="1"/>
  <c r="I52"/>
  <c r="S52" s="1"/>
  <c r="E52"/>
  <c r="O52" s="1"/>
  <c r="I51"/>
  <c r="S51" s="1"/>
  <c r="E51"/>
  <c r="O51" s="1"/>
  <c r="J50"/>
  <c r="T50" s="1"/>
  <c r="F50"/>
  <c r="P50" s="1"/>
  <c r="I47"/>
  <c r="S47" s="1"/>
  <c r="E47"/>
  <c r="O47" s="1"/>
  <c r="J46"/>
  <c r="T46" s="1"/>
  <c r="F46"/>
  <c r="P46" s="1"/>
  <c r="I43"/>
  <c r="S43" s="1"/>
  <c r="E43"/>
  <c r="O43" s="1"/>
  <c r="J42"/>
  <c r="T42" s="1"/>
  <c r="F42"/>
  <c r="P42" s="1"/>
  <c r="A40"/>
  <c r="A58" s="1"/>
  <c r="A93" s="1"/>
  <c r="A116" s="1"/>
  <c r="W36"/>
  <c r="V36"/>
  <c r="W35"/>
  <c r="V35"/>
  <c r="W34"/>
  <c r="V34"/>
  <c r="W33"/>
  <c r="V33"/>
  <c r="W32"/>
  <c r="V32"/>
  <c r="W31"/>
  <c r="V31"/>
  <c r="W30"/>
  <c r="V30"/>
  <c r="W29"/>
  <c r="V29"/>
  <c r="W28"/>
  <c r="V28"/>
  <c r="W27"/>
  <c r="V27"/>
  <c r="W26"/>
  <c r="V26"/>
  <c r="W25"/>
  <c r="V25"/>
  <c r="W24"/>
  <c r="V24"/>
  <c r="A24"/>
  <c r="A42" s="1"/>
  <c r="A60" s="1"/>
  <c r="A95" s="1"/>
  <c r="A118" s="1"/>
  <c r="A136" s="1"/>
  <c r="A158" s="1"/>
  <c r="A178" s="1"/>
  <c r="A200" s="1"/>
  <c r="A222" s="1"/>
  <c r="A245" s="1"/>
  <c r="A264" s="1"/>
  <c r="A281" s="1"/>
  <c r="W23"/>
  <c r="V23"/>
  <c r="W22"/>
  <c r="J58" s="1"/>
  <c r="V22"/>
  <c r="A22"/>
  <c r="C21"/>
  <c r="Y18"/>
  <c r="W18"/>
  <c r="V18"/>
  <c r="AC17"/>
  <c r="Y17"/>
  <c r="W17"/>
  <c r="V17"/>
  <c r="AC16"/>
  <c r="Y16"/>
  <c r="W16"/>
  <c r="V16"/>
  <c r="AC15"/>
  <c r="Y15"/>
  <c r="W15"/>
  <c r="V15"/>
  <c r="Z14"/>
  <c r="W14"/>
  <c r="V14"/>
  <c r="Y14" s="1"/>
  <c r="Y13"/>
  <c r="W13"/>
  <c r="V13"/>
  <c r="Z12"/>
  <c r="X12"/>
  <c r="W12"/>
  <c r="V12"/>
  <c r="Y12" s="1"/>
  <c r="Y11"/>
  <c r="W11"/>
  <c r="V11"/>
  <c r="Z10"/>
  <c r="W10"/>
  <c r="V10"/>
  <c r="Y10" s="1"/>
  <c r="Y9"/>
  <c r="W9"/>
  <c r="V9"/>
  <c r="Z8"/>
  <c r="X8"/>
  <c r="W8"/>
  <c r="V8"/>
  <c r="Y8" s="1"/>
  <c r="Y7"/>
  <c r="W7"/>
  <c r="V7"/>
  <c r="Z6"/>
  <c r="W6"/>
  <c r="L158" s="1"/>
  <c r="V6"/>
  <c r="Y6" s="1"/>
  <c r="AA5"/>
  <c r="X5"/>
  <c r="W5"/>
  <c r="V5"/>
  <c r="Y5" s="1"/>
  <c r="A5"/>
  <c r="A6" s="1"/>
  <c r="AA6" s="1"/>
  <c r="AA4"/>
  <c r="W4"/>
  <c r="V4"/>
  <c r="H40" s="1"/>
  <c r="R40" s="1"/>
  <c r="E3"/>
  <c r="E21" s="1"/>
  <c r="AE2"/>
  <c r="AD2"/>
  <c r="K276" i="7"/>
  <c r="J276"/>
  <c r="I276"/>
  <c r="H276"/>
  <c r="G276"/>
  <c r="F276"/>
  <c r="E276"/>
  <c r="D276"/>
  <c r="C276"/>
  <c r="L276" s="1"/>
  <c r="K275"/>
  <c r="J275"/>
  <c r="I275"/>
  <c r="H275"/>
  <c r="G275"/>
  <c r="F275"/>
  <c r="E275"/>
  <c r="D275"/>
  <c r="L275" s="1"/>
  <c r="C275"/>
  <c r="K274"/>
  <c r="J274"/>
  <c r="I274"/>
  <c r="H274"/>
  <c r="G274"/>
  <c r="F274"/>
  <c r="E274"/>
  <c r="D274"/>
  <c r="C274"/>
  <c r="L274" s="1"/>
  <c r="K273"/>
  <c r="J273"/>
  <c r="I273"/>
  <c r="H273"/>
  <c r="G273"/>
  <c r="F273"/>
  <c r="E273"/>
  <c r="D273"/>
  <c r="L273" s="1"/>
  <c r="C273"/>
  <c r="K272"/>
  <c r="J272"/>
  <c r="I272"/>
  <c r="H272"/>
  <c r="G272"/>
  <c r="F272"/>
  <c r="E272"/>
  <c r="D272"/>
  <c r="C272"/>
  <c r="L272" s="1"/>
  <c r="K271"/>
  <c r="J271"/>
  <c r="I271"/>
  <c r="H271"/>
  <c r="G271"/>
  <c r="F271"/>
  <c r="E271"/>
  <c r="D271"/>
  <c r="L271" s="1"/>
  <c r="C271"/>
  <c r="K270"/>
  <c r="J270"/>
  <c r="I270"/>
  <c r="H270"/>
  <c r="G270"/>
  <c r="F270"/>
  <c r="E270"/>
  <c r="D270"/>
  <c r="C270"/>
  <c r="L270" s="1"/>
  <c r="K269"/>
  <c r="J269"/>
  <c r="I269"/>
  <c r="H269"/>
  <c r="G269"/>
  <c r="F269"/>
  <c r="E269"/>
  <c r="D269"/>
  <c r="L269" s="1"/>
  <c r="C269"/>
  <c r="K268"/>
  <c r="J268"/>
  <c r="I268"/>
  <c r="H268"/>
  <c r="G268"/>
  <c r="F268"/>
  <c r="E268"/>
  <c r="D268"/>
  <c r="C268"/>
  <c r="L268" s="1"/>
  <c r="K267"/>
  <c r="J267"/>
  <c r="I267"/>
  <c r="H267"/>
  <c r="G267"/>
  <c r="F267"/>
  <c r="E267"/>
  <c r="D267"/>
  <c r="L267" s="1"/>
  <c r="C267"/>
  <c r="K266"/>
  <c r="J266"/>
  <c r="I266"/>
  <c r="H266"/>
  <c r="G266"/>
  <c r="F266"/>
  <c r="E266"/>
  <c r="D266"/>
  <c r="C266"/>
  <c r="L266" s="1"/>
  <c r="K265"/>
  <c r="J265"/>
  <c r="I265"/>
  <c r="H265"/>
  <c r="G265"/>
  <c r="F265"/>
  <c r="E265"/>
  <c r="D265"/>
  <c r="L265" s="1"/>
  <c r="C265"/>
  <c r="K264"/>
  <c r="J264"/>
  <c r="I264"/>
  <c r="H264"/>
  <c r="G264"/>
  <c r="F264"/>
  <c r="E264"/>
  <c r="D264"/>
  <c r="C264"/>
  <c r="L264" s="1"/>
  <c r="K263"/>
  <c r="J263"/>
  <c r="I263"/>
  <c r="H263"/>
  <c r="G263"/>
  <c r="F263"/>
  <c r="E263"/>
  <c r="D263"/>
  <c r="C263"/>
  <c r="L263" s="1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C237" s="1"/>
  <c r="K233"/>
  <c r="J233"/>
  <c r="I233"/>
  <c r="H233"/>
  <c r="G233"/>
  <c r="F233"/>
  <c r="E233"/>
  <c r="D233"/>
  <c r="C233"/>
  <c r="L233" s="1"/>
  <c r="K232"/>
  <c r="J232"/>
  <c r="I232"/>
  <c r="H232"/>
  <c r="G232"/>
  <c r="F232"/>
  <c r="E232"/>
  <c r="D232"/>
  <c r="C232"/>
  <c r="L232" s="1"/>
  <c r="K231"/>
  <c r="J231"/>
  <c r="I231"/>
  <c r="H231"/>
  <c r="G231"/>
  <c r="F231"/>
  <c r="E231"/>
  <c r="D231"/>
  <c r="C231"/>
  <c r="L231" s="1"/>
  <c r="K230"/>
  <c r="J230"/>
  <c r="I230"/>
  <c r="H230"/>
  <c r="G230"/>
  <c r="F230"/>
  <c r="E230"/>
  <c r="D230"/>
  <c r="C230"/>
  <c r="L230" s="1"/>
  <c r="K229"/>
  <c r="J229"/>
  <c r="I229"/>
  <c r="H229"/>
  <c r="G229"/>
  <c r="F229"/>
  <c r="E229"/>
  <c r="D229"/>
  <c r="C229"/>
  <c r="L229" s="1"/>
  <c r="K228"/>
  <c r="J228"/>
  <c r="I228"/>
  <c r="H228"/>
  <c r="G228"/>
  <c r="F228"/>
  <c r="E228"/>
  <c r="D228"/>
  <c r="C228"/>
  <c r="L228" s="1"/>
  <c r="K227"/>
  <c r="J227"/>
  <c r="I227"/>
  <c r="H227"/>
  <c r="G227"/>
  <c r="F227"/>
  <c r="E227"/>
  <c r="D227"/>
  <c r="C227"/>
  <c r="L227" s="1"/>
  <c r="K226"/>
  <c r="J226"/>
  <c r="I226"/>
  <c r="H226"/>
  <c r="G226"/>
  <c r="F226"/>
  <c r="E226"/>
  <c r="D226"/>
  <c r="C226"/>
  <c r="L226" s="1"/>
  <c r="K225"/>
  <c r="J225"/>
  <c r="I225"/>
  <c r="H225"/>
  <c r="G225"/>
  <c r="F225"/>
  <c r="E225"/>
  <c r="D225"/>
  <c r="C225"/>
  <c r="L225" s="1"/>
  <c r="K224"/>
  <c r="J224"/>
  <c r="I224"/>
  <c r="H224"/>
  <c r="G224"/>
  <c r="F224"/>
  <c r="E224"/>
  <c r="D224"/>
  <c r="C224"/>
  <c r="L224" s="1"/>
  <c r="K223"/>
  <c r="J223"/>
  <c r="I223"/>
  <c r="H223"/>
  <c r="G223"/>
  <c r="F223"/>
  <c r="E223"/>
  <c r="D223"/>
  <c r="C223"/>
  <c r="L223" s="1"/>
  <c r="K222"/>
  <c r="J222"/>
  <c r="I222"/>
  <c r="H222"/>
  <c r="G222"/>
  <c r="F222"/>
  <c r="E222"/>
  <c r="D222"/>
  <c r="C222"/>
  <c r="L222" s="1"/>
  <c r="K221"/>
  <c r="K238" s="1"/>
  <c r="J221"/>
  <c r="J238" s="1"/>
  <c r="I221"/>
  <c r="I238" s="1"/>
  <c r="H221"/>
  <c r="H238" s="1"/>
  <c r="G221"/>
  <c r="G238" s="1"/>
  <c r="F221"/>
  <c r="F238" s="1"/>
  <c r="E221"/>
  <c r="E238" s="1"/>
  <c r="D221"/>
  <c r="D238" s="1"/>
  <c r="C221"/>
  <c r="C238" s="1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48"/>
  <c r="K151" s="1"/>
  <c r="J148"/>
  <c r="I148"/>
  <c r="I151" s="1"/>
  <c r="H148"/>
  <c r="G148"/>
  <c r="G151" s="1"/>
  <c r="F148"/>
  <c r="E148"/>
  <c r="E151" s="1"/>
  <c r="D148"/>
  <c r="C148"/>
  <c r="C151" s="1"/>
  <c r="K147"/>
  <c r="J147"/>
  <c r="I147"/>
  <c r="H147"/>
  <c r="G147"/>
  <c r="F147"/>
  <c r="E147"/>
  <c r="D147"/>
  <c r="L147" s="1"/>
  <c r="C147"/>
  <c r="K146"/>
  <c r="J146"/>
  <c r="I146"/>
  <c r="H146"/>
  <c r="G146"/>
  <c r="F146"/>
  <c r="E146"/>
  <c r="D146"/>
  <c r="C146"/>
  <c r="L146" s="1"/>
  <c r="K145"/>
  <c r="J145"/>
  <c r="I145"/>
  <c r="H145"/>
  <c r="G145"/>
  <c r="F145"/>
  <c r="E145"/>
  <c r="D145"/>
  <c r="L145" s="1"/>
  <c r="C145"/>
  <c r="K144"/>
  <c r="J144"/>
  <c r="I144"/>
  <c r="H144"/>
  <c r="G144"/>
  <c r="F144"/>
  <c r="E144"/>
  <c r="D144"/>
  <c r="C144"/>
  <c r="L144" s="1"/>
  <c r="K143"/>
  <c r="J143"/>
  <c r="I143"/>
  <c r="H143"/>
  <c r="G143"/>
  <c r="F143"/>
  <c r="E143"/>
  <c r="D143"/>
  <c r="L143" s="1"/>
  <c r="C143"/>
  <c r="K142"/>
  <c r="J142"/>
  <c r="I142"/>
  <c r="H142"/>
  <c r="G142"/>
  <c r="F142"/>
  <c r="E142"/>
  <c r="D142"/>
  <c r="C142"/>
  <c r="L142" s="1"/>
  <c r="K141"/>
  <c r="J141"/>
  <c r="I141"/>
  <c r="H141"/>
  <c r="G141"/>
  <c r="F141"/>
  <c r="E141"/>
  <c r="D141"/>
  <c r="L141" s="1"/>
  <c r="C141"/>
  <c r="K140"/>
  <c r="J140"/>
  <c r="I140"/>
  <c r="H140"/>
  <c r="G140"/>
  <c r="F140"/>
  <c r="E140"/>
  <c r="D140"/>
  <c r="C140"/>
  <c r="L140" s="1"/>
  <c r="K139"/>
  <c r="J139"/>
  <c r="I139"/>
  <c r="H139"/>
  <c r="G139"/>
  <c r="F139"/>
  <c r="E139"/>
  <c r="D139"/>
  <c r="L139" s="1"/>
  <c r="C139"/>
  <c r="K138"/>
  <c r="J138"/>
  <c r="I138"/>
  <c r="H138"/>
  <c r="G138"/>
  <c r="F138"/>
  <c r="E138"/>
  <c r="D138"/>
  <c r="C138"/>
  <c r="L138" s="1"/>
  <c r="K137"/>
  <c r="J137"/>
  <c r="I137"/>
  <c r="H137"/>
  <c r="G137"/>
  <c r="F137"/>
  <c r="E137"/>
  <c r="D137"/>
  <c r="L137" s="1"/>
  <c r="C137"/>
  <c r="K136"/>
  <c r="J136"/>
  <c r="I136"/>
  <c r="H136"/>
  <c r="G136"/>
  <c r="F136"/>
  <c r="E136"/>
  <c r="D136"/>
  <c r="C136"/>
  <c r="L136" s="1"/>
  <c r="K135"/>
  <c r="J135"/>
  <c r="I135"/>
  <c r="H135"/>
  <c r="G135"/>
  <c r="F135"/>
  <c r="E135"/>
  <c r="D135"/>
  <c r="L135" s="1"/>
  <c r="C135"/>
  <c r="K134"/>
  <c r="K152" s="1"/>
  <c r="J134"/>
  <c r="J151" s="1"/>
  <c r="I134"/>
  <c r="I152" s="1"/>
  <c r="H134"/>
  <c r="H151" s="1"/>
  <c r="G134"/>
  <c r="G152" s="1"/>
  <c r="F134"/>
  <c r="F151" s="1"/>
  <c r="E134"/>
  <c r="E152" s="1"/>
  <c r="D134"/>
  <c r="D151" s="1"/>
  <c r="C134"/>
  <c r="C152" s="1"/>
  <c r="W130"/>
  <c r="V130"/>
  <c r="W129"/>
  <c r="V129"/>
  <c r="W128"/>
  <c r="V128"/>
  <c r="W127"/>
  <c r="V127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E115"/>
  <c r="G115" s="1"/>
  <c r="I115" s="1"/>
  <c r="K115" s="1"/>
  <c r="M115" s="1"/>
  <c r="O115" s="1"/>
  <c r="Q115" s="1"/>
  <c r="S115" s="1"/>
  <c r="W36"/>
  <c r="V36"/>
  <c r="W35"/>
  <c r="X36" s="1"/>
  <c r="M170" s="1"/>
  <c r="V35"/>
  <c r="W34"/>
  <c r="X35" s="1"/>
  <c r="M169" s="1"/>
  <c r="V34"/>
  <c r="W33"/>
  <c r="H69" s="1"/>
  <c r="V33"/>
  <c r="W32"/>
  <c r="K68" s="1"/>
  <c r="V32"/>
  <c r="W31"/>
  <c r="J67" s="1"/>
  <c r="V31"/>
  <c r="W30"/>
  <c r="K66" s="1"/>
  <c r="V30"/>
  <c r="W29"/>
  <c r="J65" s="1"/>
  <c r="V29"/>
  <c r="W28"/>
  <c r="K64" s="1"/>
  <c r="V28"/>
  <c r="X27"/>
  <c r="M161" s="1"/>
  <c r="W27"/>
  <c r="J63" s="1"/>
  <c r="V27"/>
  <c r="X26"/>
  <c r="M160" s="1"/>
  <c r="W26"/>
  <c r="K62" s="1"/>
  <c r="V26"/>
  <c r="X25"/>
  <c r="M159" s="1"/>
  <c r="W25"/>
  <c r="J61" s="1"/>
  <c r="V25"/>
  <c r="X24"/>
  <c r="M158" s="1"/>
  <c r="W24"/>
  <c r="K60" s="1"/>
  <c r="V24"/>
  <c r="W23"/>
  <c r="J59" s="1"/>
  <c r="V23"/>
  <c r="W22"/>
  <c r="K58" s="1"/>
  <c r="V22"/>
  <c r="A22"/>
  <c r="A40" s="1"/>
  <c r="A58" s="1"/>
  <c r="A93" s="1"/>
  <c r="A116" s="1"/>
  <c r="A134" s="1"/>
  <c r="A156" s="1"/>
  <c r="A176" s="1"/>
  <c r="A198" s="1"/>
  <c r="A220" s="1"/>
  <c r="A243" s="1"/>
  <c r="A262" s="1"/>
  <c r="A279" s="1"/>
  <c r="C21"/>
  <c r="AC18"/>
  <c r="W18"/>
  <c r="V18"/>
  <c r="Y18" s="1"/>
  <c r="AC17"/>
  <c r="W17"/>
  <c r="V17"/>
  <c r="Y17" s="1"/>
  <c r="AC16"/>
  <c r="W16"/>
  <c r="V16"/>
  <c r="Y16" s="1"/>
  <c r="AC15"/>
  <c r="W15"/>
  <c r="V15"/>
  <c r="Y15" s="1"/>
  <c r="W14"/>
  <c r="K50" s="1"/>
  <c r="U50" s="1"/>
  <c r="V14"/>
  <c r="Y14" s="1"/>
  <c r="W13"/>
  <c r="V13"/>
  <c r="Y13" s="1"/>
  <c r="W12"/>
  <c r="K48" s="1"/>
  <c r="U48" s="1"/>
  <c r="V12"/>
  <c r="Y12" s="1"/>
  <c r="W11"/>
  <c r="V11"/>
  <c r="Y11" s="1"/>
  <c r="W10"/>
  <c r="K46" s="1"/>
  <c r="U46" s="1"/>
  <c r="V10"/>
  <c r="Y10" s="1"/>
  <c r="W9"/>
  <c r="V9"/>
  <c r="Y9" s="1"/>
  <c r="W8"/>
  <c r="K44" s="1"/>
  <c r="U44" s="1"/>
  <c r="V8"/>
  <c r="Y8" s="1"/>
  <c r="W7"/>
  <c r="V7"/>
  <c r="Y7" s="1"/>
  <c r="W6"/>
  <c r="K42" s="1"/>
  <c r="U42" s="1"/>
  <c r="V6"/>
  <c r="Y6" s="1"/>
  <c r="W5"/>
  <c r="V5"/>
  <c r="Y5" s="1"/>
  <c r="A5"/>
  <c r="A23" s="1"/>
  <c r="A41" s="1"/>
  <c r="A59" s="1"/>
  <c r="A94" s="1"/>
  <c r="A117" s="1"/>
  <c r="A135" s="1"/>
  <c r="A157" s="1"/>
  <c r="A177" s="1"/>
  <c r="A199" s="1"/>
  <c r="A221" s="1"/>
  <c r="A244" s="1"/>
  <c r="A263" s="1"/>
  <c r="A280" s="1"/>
  <c r="W4"/>
  <c r="K40" s="1"/>
  <c r="U40" s="1"/>
  <c r="V4"/>
  <c r="Y4" s="1"/>
  <c r="E3"/>
  <c r="E21" s="1"/>
  <c r="AE2"/>
  <c r="AD2"/>
  <c r="K276" i="6"/>
  <c r="J276"/>
  <c r="I276"/>
  <c r="H276"/>
  <c r="G276"/>
  <c r="F276"/>
  <c r="E276"/>
  <c r="D276"/>
  <c r="C276"/>
  <c r="L276" s="1"/>
  <c r="K275"/>
  <c r="J275"/>
  <c r="I275"/>
  <c r="H275"/>
  <c r="G275"/>
  <c r="F275"/>
  <c r="E275"/>
  <c r="D275"/>
  <c r="L275" s="1"/>
  <c r="C275"/>
  <c r="K274"/>
  <c r="J274"/>
  <c r="I274"/>
  <c r="H274"/>
  <c r="G274"/>
  <c r="F274"/>
  <c r="E274"/>
  <c r="D274"/>
  <c r="C274"/>
  <c r="L274" s="1"/>
  <c r="K273"/>
  <c r="J273"/>
  <c r="I273"/>
  <c r="H273"/>
  <c r="G273"/>
  <c r="F273"/>
  <c r="E273"/>
  <c r="D273"/>
  <c r="L273" s="1"/>
  <c r="C273"/>
  <c r="K272"/>
  <c r="J272"/>
  <c r="I272"/>
  <c r="H272"/>
  <c r="G272"/>
  <c r="F272"/>
  <c r="E272"/>
  <c r="D272"/>
  <c r="C272"/>
  <c r="L272" s="1"/>
  <c r="K271"/>
  <c r="J271"/>
  <c r="I271"/>
  <c r="H271"/>
  <c r="G271"/>
  <c r="F271"/>
  <c r="E271"/>
  <c r="D271"/>
  <c r="C271"/>
  <c r="L271" s="1"/>
  <c r="K270"/>
  <c r="J270"/>
  <c r="I270"/>
  <c r="H270"/>
  <c r="G270"/>
  <c r="F270"/>
  <c r="E270"/>
  <c r="D270"/>
  <c r="C270"/>
  <c r="L270" s="1"/>
  <c r="K269"/>
  <c r="J269"/>
  <c r="I269"/>
  <c r="H269"/>
  <c r="G269"/>
  <c r="F269"/>
  <c r="E269"/>
  <c r="D269"/>
  <c r="C269"/>
  <c r="L269" s="1"/>
  <c r="K268"/>
  <c r="J268"/>
  <c r="I268"/>
  <c r="H268"/>
  <c r="G268"/>
  <c r="F268"/>
  <c r="E268"/>
  <c r="D268"/>
  <c r="C268"/>
  <c r="L268" s="1"/>
  <c r="K267"/>
  <c r="J267"/>
  <c r="I267"/>
  <c r="H267"/>
  <c r="G267"/>
  <c r="F267"/>
  <c r="E267"/>
  <c r="D267"/>
  <c r="C267"/>
  <c r="L267" s="1"/>
  <c r="K266"/>
  <c r="J266"/>
  <c r="I266"/>
  <c r="H266"/>
  <c r="G266"/>
  <c r="F266"/>
  <c r="E266"/>
  <c r="D266"/>
  <c r="C266"/>
  <c r="L266" s="1"/>
  <c r="K265"/>
  <c r="J265"/>
  <c r="I265"/>
  <c r="H265"/>
  <c r="G265"/>
  <c r="F265"/>
  <c r="E265"/>
  <c r="D265"/>
  <c r="C265"/>
  <c r="L265" s="1"/>
  <c r="K264"/>
  <c r="J264"/>
  <c r="I264"/>
  <c r="H264"/>
  <c r="G264"/>
  <c r="F264"/>
  <c r="E264"/>
  <c r="D264"/>
  <c r="C264"/>
  <c r="L264" s="1"/>
  <c r="K263"/>
  <c r="J263"/>
  <c r="I263"/>
  <c r="H263"/>
  <c r="G263"/>
  <c r="F263"/>
  <c r="E263"/>
  <c r="D263"/>
  <c r="C263"/>
  <c r="L263" s="1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C237" s="1"/>
  <c r="K233"/>
  <c r="J233"/>
  <c r="I233"/>
  <c r="H233"/>
  <c r="G233"/>
  <c r="F233"/>
  <c r="E233"/>
  <c r="D233"/>
  <c r="C233"/>
  <c r="L233" s="1"/>
  <c r="K232"/>
  <c r="J232"/>
  <c r="I232"/>
  <c r="H232"/>
  <c r="G232"/>
  <c r="F232"/>
  <c r="E232"/>
  <c r="D232"/>
  <c r="C232"/>
  <c r="L232" s="1"/>
  <c r="K231"/>
  <c r="J231"/>
  <c r="I231"/>
  <c r="H231"/>
  <c r="G231"/>
  <c r="F231"/>
  <c r="E231"/>
  <c r="D231"/>
  <c r="C231"/>
  <c r="L231" s="1"/>
  <c r="K230"/>
  <c r="J230"/>
  <c r="I230"/>
  <c r="H230"/>
  <c r="G230"/>
  <c r="F230"/>
  <c r="E230"/>
  <c r="D230"/>
  <c r="C230"/>
  <c r="L230" s="1"/>
  <c r="K229"/>
  <c r="J229"/>
  <c r="I229"/>
  <c r="H229"/>
  <c r="G229"/>
  <c r="F229"/>
  <c r="E229"/>
  <c r="D229"/>
  <c r="C229"/>
  <c r="L229" s="1"/>
  <c r="K228"/>
  <c r="J228"/>
  <c r="I228"/>
  <c r="H228"/>
  <c r="G228"/>
  <c r="F228"/>
  <c r="E228"/>
  <c r="D228"/>
  <c r="C228"/>
  <c r="L228" s="1"/>
  <c r="K227"/>
  <c r="J227"/>
  <c r="I227"/>
  <c r="H227"/>
  <c r="G227"/>
  <c r="F227"/>
  <c r="E227"/>
  <c r="D227"/>
  <c r="C227"/>
  <c r="L227" s="1"/>
  <c r="K226"/>
  <c r="J226"/>
  <c r="I226"/>
  <c r="H226"/>
  <c r="G226"/>
  <c r="F226"/>
  <c r="E226"/>
  <c r="D226"/>
  <c r="C226"/>
  <c r="L226" s="1"/>
  <c r="K225"/>
  <c r="J225"/>
  <c r="I225"/>
  <c r="H225"/>
  <c r="G225"/>
  <c r="F225"/>
  <c r="E225"/>
  <c r="D225"/>
  <c r="C225"/>
  <c r="L225" s="1"/>
  <c r="K224"/>
  <c r="J224"/>
  <c r="I224"/>
  <c r="H224"/>
  <c r="G224"/>
  <c r="F224"/>
  <c r="E224"/>
  <c r="D224"/>
  <c r="C224"/>
  <c r="L224" s="1"/>
  <c r="K223"/>
  <c r="J223"/>
  <c r="I223"/>
  <c r="H223"/>
  <c r="G223"/>
  <c r="F223"/>
  <c r="E223"/>
  <c r="D223"/>
  <c r="C223"/>
  <c r="L223" s="1"/>
  <c r="K222"/>
  <c r="J222"/>
  <c r="I222"/>
  <c r="H222"/>
  <c r="G222"/>
  <c r="F222"/>
  <c r="E222"/>
  <c r="D222"/>
  <c r="C222"/>
  <c r="L222" s="1"/>
  <c r="K221"/>
  <c r="K238" s="1"/>
  <c r="J221"/>
  <c r="J238" s="1"/>
  <c r="I221"/>
  <c r="I238" s="1"/>
  <c r="H221"/>
  <c r="H238" s="1"/>
  <c r="G221"/>
  <c r="G238" s="1"/>
  <c r="F221"/>
  <c r="F238" s="1"/>
  <c r="E221"/>
  <c r="E238" s="1"/>
  <c r="D221"/>
  <c r="D238" s="1"/>
  <c r="C221"/>
  <c r="C238" s="1"/>
  <c r="K170"/>
  <c r="J170"/>
  <c r="I170"/>
  <c r="H170"/>
  <c r="G170"/>
  <c r="F170"/>
  <c r="E170"/>
  <c r="D170"/>
  <c r="A170"/>
  <c r="A190" s="1"/>
  <c r="A212" s="1"/>
  <c r="A234" s="1"/>
  <c r="A257" s="1"/>
  <c r="A276" s="1"/>
  <c r="A293" s="1"/>
  <c r="K169"/>
  <c r="J169"/>
  <c r="I169"/>
  <c r="H169"/>
  <c r="G169"/>
  <c r="F169"/>
  <c r="E169"/>
  <c r="D169"/>
  <c r="A169"/>
  <c r="A189" s="1"/>
  <c r="A211" s="1"/>
  <c r="A233" s="1"/>
  <c r="A256" s="1"/>
  <c r="A275" s="1"/>
  <c r="A292" s="1"/>
  <c r="K168"/>
  <c r="J168"/>
  <c r="I168"/>
  <c r="H168"/>
  <c r="G168"/>
  <c r="F168"/>
  <c r="E168"/>
  <c r="D168"/>
  <c r="A168"/>
  <c r="A188" s="1"/>
  <c r="A210" s="1"/>
  <c r="A232" s="1"/>
  <c r="A255" s="1"/>
  <c r="A274" s="1"/>
  <c r="A291" s="1"/>
  <c r="K167"/>
  <c r="J167"/>
  <c r="I167"/>
  <c r="H167"/>
  <c r="G167"/>
  <c r="F167"/>
  <c r="E167"/>
  <c r="D167"/>
  <c r="A167"/>
  <c r="A187" s="1"/>
  <c r="A209" s="1"/>
  <c r="A231" s="1"/>
  <c r="A254" s="1"/>
  <c r="A273" s="1"/>
  <c r="A290" s="1"/>
  <c r="K166"/>
  <c r="J166"/>
  <c r="I166"/>
  <c r="H166"/>
  <c r="G166"/>
  <c r="F166"/>
  <c r="E166"/>
  <c r="D166"/>
  <c r="A166"/>
  <c r="A186" s="1"/>
  <c r="A208" s="1"/>
  <c r="A230" s="1"/>
  <c r="A253" s="1"/>
  <c r="A272" s="1"/>
  <c r="A289" s="1"/>
  <c r="K165"/>
  <c r="J165"/>
  <c r="I165"/>
  <c r="H165"/>
  <c r="G165"/>
  <c r="F165"/>
  <c r="E165"/>
  <c r="D165"/>
  <c r="A165"/>
  <c r="A185" s="1"/>
  <c r="A207" s="1"/>
  <c r="A229" s="1"/>
  <c r="A252" s="1"/>
  <c r="A271" s="1"/>
  <c r="A288" s="1"/>
  <c r="K164"/>
  <c r="J164"/>
  <c r="I164"/>
  <c r="H164"/>
  <c r="G164"/>
  <c r="F164"/>
  <c r="E164"/>
  <c r="D164"/>
  <c r="A164"/>
  <c r="A184" s="1"/>
  <c r="A206" s="1"/>
  <c r="A228" s="1"/>
  <c r="A251" s="1"/>
  <c r="A270" s="1"/>
  <c r="A287" s="1"/>
  <c r="K163"/>
  <c r="J163"/>
  <c r="I163"/>
  <c r="H163"/>
  <c r="G163"/>
  <c r="F163"/>
  <c r="E163"/>
  <c r="D163"/>
  <c r="A163"/>
  <c r="A183" s="1"/>
  <c r="A205" s="1"/>
  <c r="A227" s="1"/>
  <c r="A250" s="1"/>
  <c r="A269" s="1"/>
  <c r="A286" s="1"/>
  <c r="K162"/>
  <c r="J162"/>
  <c r="I162"/>
  <c r="H162"/>
  <c r="G162"/>
  <c r="F162"/>
  <c r="E162"/>
  <c r="D162"/>
  <c r="A162"/>
  <c r="A182" s="1"/>
  <c r="A204" s="1"/>
  <c r="A226" s="1"/>
  <c r="A249" s="1"/>
  <c r="A268" s="1"/>
  <c r="A285" s="1"/>
  <c r="K161"/>
  <c r="J161"/>
  <c r="I161"/>
  <c r="H161"/>
  <c r="G161"/>
  <c r="F161"/>
  <c r="E161"/>
  <c r="D161"/>
  <c r="A161"/>
  <c r="A181" s="1"/>
  <c r="A203" s="1"/>
  <c r="A225" s="1"/>
  <c r="A248" s="1"/>
  <c r="A267" s="1"/>
  <c r="A284" s="1"/>
  <c r="K160"/>
  <c r="J160"/>
  <c r="I160"/>
  <c r="H160"/>
  <c r="G160"/>
  <c r="F160"/>
  <c r="E160"/>
  <c r="D160"/>
  <c r="A160"/>
  <c r="A180" s="1"/>
  <c r="A202" s="1"/>
  <c r="A224" s="1"/>
  <c r="A247" s="1"/>
  <c r="A266" s="1"/>
  <c r="A283" s="1"/>
  <c r="K159"/>
  <c r="J159"/>
  <c r="I159"/>
  <c r="H159"/>
  <c r="G159"/>
  <c r="F159"/>
  <c r="E159"/>
  <c r="D159"/>
  <c r="A159"/>
  <c r="A179" s="1"/>
  <c r="A201" s="1"/>
  <c r="A223" s="1"/>
  <c r="A246" s="1"/>
  <c r="A265" s="1"/>
  <c r="A282" s="1"/>
  <c r="K158"/>
  <c r="J158"/>
  <c r="I158"/>
  <c r="H158"/>
  <c r="G158"/>
  <c r="F158"/>
  <c r="E158"/>
  <c r="D158"/>
  <c r="A158"/>
  <c r="A178" s="1"/>
  <c r="A200" s="1"/>
  <c r="A222" s="1"/>
  <c r="A245" s="1"/>
  <c r="A264" s="1"/>
  <c r="A281" s="1"/>
  <c r="K157"/>
  <c r="J157"/>
  <c r="I157"/>
  <c r="H157"/>
  <c r="G157"/>
  <c r="F157"/>
  <c r="E157"/>
  <c r="D157"/>
  <c r="A157"/>
  <c r="A177" s="1"/>
  <c r="A199" s="1"/>
  <c r="A221" s="1"/>
  <c r="A244" s="1"/>
  <c r="A263" s="1"/>
  <c r="A280" s="1"/>
  <c r="A156"/>
  <c r="A176" s="1"/>
  <c r="A198" s="1"/>
  <c r="A220" s="1"/>
  <c r="A243" s="1"/>
  <c r="A262" s="1"/>
  <c r="A279" s="1"/>
  <c r="K148"/>
  <c r="J148"/>
  <c r="J151" s="1"/>
  <c r="I148"/>
  <c r="H148"/>
  <c r="H151" s="1"/>
  <c r="G148"/>
  <c r="F148"/>
  <c r="F151" s="1"/>
  <c r="E148"/>
  <c r="D148"/>
  <c r="L148" s="1"/>
  <c r="C148"/>
  <c r="K147"/>
  <c r="J147"/>
  <c r="I147"/>
  <c r="H147"/>
  <c r="G147"/>
  <c r="F147"/>
  <c r="E147"/>
  <c r="D147"/>
  <c r="L147" s="1"/>
  <c r="C147"/>
  <c r="K146"/>
  <c r="J146"/>
  <c r="I146"/>
  <c r="H146"/>
  <c r="G146"/>
  <c r="F146"/>
  <c r="E146"/>
  <c r="D146"/>
  <c r="L146" s="1"/>
  <c r="C146"/>
  <c r="K145"/>
  <c r="J145"/>
  <c r="I145"/>
  <c r="H145"/>
  <c r="G145"/>
  <c r="F145"/>
  <c r="E145"/>
  <c r="D145"/>
  <c r="L145" s="1"/>
  <c r="C145"/>
  <c r="K144"/>
  <c r="J144"/>
  <c r="I144"/>
  <c r="H144"/>
  <c r="G144"/>
  <c r="F144"/>
  <c r="E144"/>
  <c r="D144"/>
  <c r="L144" s="1"/>
  <c r="C144"/>
  <c r="K143"/>
  <c r="J143"/>
  <c r="I143"/>
  <c r="H143"/>
  <c r="G143"/>
  <c r="F143"/>
  <c r="E143"/>
  <c r="D143"/>
  <c r="L143" s="1"/>
  <c r="C143"/>
  <c r="K142"/>
  <c r="J142"/>
  <c r="I142"/>
  <c r="H142"/>
  <c r="G142"/>
  <c r="F142"/>
  <c r="E142"/>
  <c r="D142"/>
  <c r="L142" s="1"/>
  <c r="C142"/>
  <c r="K141"/>
  <c r="J141"/>
  <c r="I141"/>
  <c r="H141"/>
  <c r="G141"/>
  <c r="F141"/>
  <c r="E141"/>
  <c r="D141"/>
  <c r="L141" s="1"/>
  <c r="C141"/>
  <c r="K140"/>
  <c r="J140"/>
  <c r="I140"/>
  <c r="H140"/>
  <c r="G140"/>
  <c r="F140"/>
  <c r="E140"/>
  <c r="D140"/>
  <c r="L140" s="1"/>
  <c r="C140"/>
  <c r="K139"/>
  <c r="J139"/>
  <c r="I139"/>
  <c r="H139"/>
  <c r="G139"/>
  <c r="F139"/>
  <c r="E139"/>
  <c r="D139"/>
  <c r="L139" s="1"/>
  <c r="C139"/>
  <c r="K138"/>
  <c r="J138"/>
  <c r="I138"/>
  <c r="H138"/>
  <c r="G138"/>
  <c r="F138"/>
  <c r="E138"/>
  <c r="D138"/>
  <c r="L138" s="1"/>
  <c r="C138"/>
  <c r="K137"/>
  <c r="J137"/>
  <c r="I137"/>
  <c r="H137"/>
  <c r="G137"/>
  <c r="F137"/>
  <c r="E137"/>
  <c r="D137"/>
  <c r="L137" s="1"/>
  <c r="C137"/>
  <c r="K136"/>
  <c r="J136"/>
  <c r="I136"/>
  <c r="H136"/>
  <c r="G136"/>
  <c r="F136"/>
  <c r="E136"/>
  <c r="D136"/>
  <c r="L136" s="1"/>
  <c r="C136"/>
  <c r="K135"/>
  <c r="J135"/>
  <c r="I135"/>
  <c r="H135"/>
  <c r="G135"/>
  <c r="F135"/>
  <c r="E135"/>
  <c r="D135"/>
  <c r="L135" s="1"/>
  <c r="C135"/>
  <c r="K134"/>
  <c r="K151" s="1"/>
  <c r="J134"/>
  <c r="J152" s="1"/>
  <c r="I134"/>
  <c r="I151" s="1"/>
  <c r="H134"/>
  <c r="H152" s="1"/>
  <c r="G134"/>
  <c r="G151" s="1"/>
  <c r="F134"/>
  <c r="F152" s="1"/>
  <c r="E134"/>
  <c r="E151" s="1"/>
  <c r="D134"/>
  <c r="D152" s="1"/>
  <c r="C134"/>
  <c r="C151" s="1"/>
  <c r="A130"/>
  <c r="A129"/>
  <c r="A128"/>
  <c r="A127"/>
  <c r="W126"/>
  <c r="V126"/>
  <c r="A126"/>
  <c r="W125"/>
  <c r="V125"/>
  <c r="A125"/>
  <c r="W124"/>
  <c r="V124"/>
  <c r="A124"/>
  <c r="W123"/>
  <c r="V123"/>
  <c r="A123"/>
  <c r="W122"/>
  <c r="V122"/>
  <c r="A122"/>
  <c r="W121"/>
  <c r="V121"/>
  <c r="A121"/>
  <c r="W120"/>
  <c r="V120"/>
  <c r="A120"/>
  <c r="W119"/>
  <c r="V119"/>
  <c r="A119"/>
  <c r="W118"/>
  <c r="V118"/>
  <c r="A118"/>
  <c r="W117"/>
  <c r="V117"/>
  <c r="A117"/>
  <c r="W116"/>
  <c r="V116"/>
  <c r="A116"/>
  <c r="E115"/>
  <c r="G115" s="1"/>
  <c r="I115" s="1"/>
  <c r="K115" s="1"/>
  <c r="M115" s="1"/>
  <c r="O115" s="1"/>
  <c r="Q115" s="1"/>
  <c r="S115" s="1"/>
  <c r="W36"/>
  <c r="X36" s="1"/>
  <c r="M170" s="1"/>
  <c r="V36"/>
  <c r="W35"/>
  <c r="X35" s="1"/>
  <c r="M169" s="1"/>
  <c r="V35"/>
  <c r="W34"/>
  <c r="X34" s="1"/>
  <c r="M168" s="1"/>
  <c r="V34"/>
  <c r="W33"/>
  <c r="X33" s="1"/>
  <c r="M167" s="1"/>
  <c r="V33"/>
  <c r="W32"/>
  <c r="X32" s="1"/>
  <c r="M166" s="1"/>
  <c r="V32"/>
  <c r="W31"/>
  <c r="X31" s="1"/>
  <c r="M165" s="1"/>
  <c r="V31"/>
  <c r="W30"/>
  <c r="X30" s="1"/>
  <c r="M164" s="1"/>
  <c r="V30"/>
  <c r="W29"/>
  <c r="X29" s="1"/>
  <c r="M163" s="1"/>
  <c r="V29"/>
  <c r="W28"/>
  <c r="X28" s="1"/>
  <c r="M162" s="1"/>
  <c r="V28"/>
  <c r="W27"/>
  <c r="X27" s="1"/>
  <c r="M161" s="1"/>
  <c r="V27"/>
  <c r="W26"/>
  <c r="I62" s="1"/>
  <c r="V26"/>
  <c r="W25"/>
  <c r="H61" s="1"/>
  <c r="V25"/>
  <c r="W24"/>
  <c r="K60" s="1"/>
  <c r="V24"/>
  <c r="W23"/>
  <c r="J59" s="1"/>
  <c r="V23"/>
  <c r="W22"/>
  <c r="V22"/>
  <c r="A22"/>
  <c r="A40" s="1"/>
  <c r="A58" s="1"/>
  <c r="V21"/>
  <c r="R21"/>
  <c r="P21"/>
  <c r="N21"/>
  <c r="L21"/>
  <c r="J21"/>
  <c r="H21"/>
  <c r="F21"/>
  <c r="E21"/>
  <c r="D21"/>
  <c r="C21"/>
  <c r="B21"/>
  <c r="Y18"/>
  <c r="W18"/>
  <c r="J54" s="1"/>
  <c r="T54" s="1"/>
  <c r="V18"/>
  <c r="AE17"/>
  <c r="AD17"/>
  <c r="AC17"/>
  <c r="Y17"/>
  <c r="W17"/>
  <c r="K53" s="1"/>
  <c r="U53" s="1"/>
  <c r="V17"/>
  <c r="AE16"/>
  <c r="AD16"/>
  <c r="AC16"/>
  <c r="Y16"/>
  <c r="W16"/>
  <c r="K52" s="1"/>
  <c r="U52" s="1"/>
  <c r="V16"/>
  <c r="AE15"/>
  <c r="AD15"/>
  <c r="AC15"/>
  <c r="Y15"/>
  <c r="W15"/>
  <c r="J51" s="1"/>
  <c r="T51" s="1"/>
  <c r="V15"/>
  <c r="AE14"/>
  <c r="AD14"/>
  <c r="AC14"/>
  <c r="Y14"/>
  <c r="W14"/>
  <c r="J50" s="1"/>
  <c r="T50" s="1"/>
  <c r="V14"/>
  <c r="AE13"/>
  <c r="AD13"/>
  <c r="AC13"/>
  <c r="Y13"/>
  <c r="W13"/>
  <c r="J49" s="1"/>
  <c r="T49" s="1"/>
  <c r="V13"/>
  <c r="AD12"/>
  <c r="AC12"/>
  <c r="Z12"/>
  <c r="W12"/>
  <c r="V12"/>
  <c r="Y12" s="1"/>
  <c r="AD11"/>
  <c r="AC11"/>
  <c r="Y11"/>
  <c r="W11"/>
  <c r="J47" s="1"/>
  <c r="T47" s="1"/>
  <c r="V11"/>
  <c r="Z10"/>
  <c r="W10"/>
  <c r="V10"/>
  <c r="Y10" s="1"/>
  <c r="Y9"/>
  <c r="W9"/>
  <c r="J45" s="1"/>
  <c r="T45" s="1"/>
  <c r="V9"/>
  <c r="Z8"/>
  <c r="W8"/>
  <c r="V8"/>
  <c r="Y8" s="1"/>
  <c r="Y7"/>
  <c r="W7"/>
  <c r="J43" s="1"/>
  <c r="T43" s="1"/>
  <c r="V7"/>
  <c r="Z6"/>
  <c r="W6"/>
  <c r="V6"/>
  <c r="Y6" s="1"/>
  <c r="Y5"/>
  <c r="W5"/>
  <c r="J41" s="1"/>
  <c r="T41" s="1"/>
  <c r="V5"/>
  <c r="A5"/>
  <c r="A23" s="1"/>
  <c r="A41" s="1"/>
  <c r="A59" s="1"/>
  <c r="AA4"/>
  <c r="W4"/>
  <c r="K40" s="1"/>
  <c r="U40" s="1"/>
  <c r="V4"/>
  <c r="Y4" s="1"/>
  <c r="K3"/>
  <c r="K21" s="1"/>
  <c r="I3"/>
  <c r="I21" s="1"/>
  <c r="G3"/>
  <c r="G21" s="1"/>
  <c r="AE2"/>
  <c r="AD2"/>
  <c r="K276" i="5"/>
  <c r="J276"/>
  <c r="I276"/>
  <c r="H276"/>
  <c r="G276"/>
  <c r="F276"/>
  <c r="E276"/>
  <c r="D276"/>
  <c r="C276"/>
  <c r="L276" s="1"/>
  <c r="K275"/>
  <c r="J275"/>
  <c r="I275"/>
  <c r="H275"/>
  <c r="G275"/>
  <c r="F275"/>
  <c r="E275"/>
  <c r="D275"/>
  <c r="C275"/>
  <c r="L275" s="1"/>
  <c r="K274"/>
  <c r="J274"/>
  <c r="I274"/>
  <c r="H274"/>
  <c r="G274"/>
  <c r="F274"/>
  <c r="E274"/>
  <c r="D274"/>
  <c r="C274"/>
  <c r="L274" s="1"/>
  <c r="K273"/>
  <c r="J273"/>
  <c r="I273"/>
  <c r="H273"/>
  <c r="G273"/>
  <c r="F273"/>
  <c r="E273"/>
  <c r="D273"/>
  <c r="C273"/>
  <c r="L273" s="1"/>
  <c r="K272"/>
  <c r="J272"/>
  <c r="I272"/>
  <c r="H272"/>
  <c r="G272"/>
  <c r="F272"/>
  <c r="E272"/>
  <c r="D272"/>
  <c r="C272"/>
  <c r="L272" s="1"/>
  <c r="K271"/>
  <c r="J271"/>
  <c r="I271"/>
  <c r="H271"/>
  <c r="G271"/>
  <c r="F271"/>
  <c r="E271"/>
  <c r="D271"/>
  <c r="C271"/>
  <c r="L271" s="1"/>
  <c r="K270"/>
  <c r="J270"/>
  <c r="I270"/>
  <c r="H270"/>
  <c r="G270"/>
  <c r="F270"/>
  <c r="E270"/>
  <c r="D270"/>
  <c r="C270"/>
  <c r="L270" s="1"/>
  <c r="K269"/>
  <c r="J269"/>
  <c r="I269"/>
  <c r="H269"/>
  <c r="G269"/>
  <c r="F269"/>
  <c r="E269"/>
  <c r="D269"/>
  <c r="C269"/>
  <c r="L269" s="1"/>
  <c r="K268"/>
  <c r="J268"/>
  <c r="I268"/>
  <c r="H268"/>
  <c r="G268"/>
  <c r="F268"/>
  <c r="E268"/>
  <c r="D268"/>
  <c r="C268"/>
  <c r="L268" s="1"/>
  <c r="K267"/>
  <c r="J267"/>
  <c r="I267"/>
  <c r="H267"/>
  <c r="G267"/>
  <c r="F267"/>
  <c r="E267"/>
  <c r="D267"/>
  <c r="C267"/>
  <c r="L267" s="1"/>
  <c r="K266"/>
  <c r="J266"/>
  <c r="I266"/>
  <c r="H266"/>
  <c r="G266"/>
  <c r="F266"/>
  <c r="E266"/>
  <c r="D266"/>
  <c r="C266"/>
  <c r="L266" s="1"/>
  <c r="K265"/>
  <c r="J265"/>
  <c r="I265"/>
  <c r="H265"/>
  <c r="G265"/>
  <c r="F265"/>
  <c r="E265"/>
  <c r="D265"/>
  <c r="C265"/>
  <c r="L265" s="1"/>
  <c r="K264"/>
  <c r="J264"/>
  <c r="I264"/>
  <c r="H264"/>
  <c r="G264"/>
  <c r="F264"/>
  <c r="E264"/>
  <c r="D264"/>
  <c r="C264"/>
  <c r="L264" s="1"/>
  <c r="K263"/>
  <c r="J263"/>
  <c r="I263"/>
  <c r="H263"/>
  <c r="G263"/>
  <c r="F263"/>
  <c r="E263"/>
  <c r="D263"/>
  <c r="C263"/>
  <c r="L263" s="1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C237" s="1"/>
  <c r="K233"/>
  <c r="J233"/>
  <c r="I233"/>
  <c r="H233"/>
  <c r="G233"/>
  <c r="F233"/>
  <c r="E233"/>
  <c r="D233"/>
  <c r="C233"/>
  <c r="L233" s="1"/>
  <c r="K232"/>
  <c r="J232"/>
  <c r="I232"/>
  <c r="H232"/>
  <c r="G232"/>
  <c r="F232"/>
  <c r="E232"/>
  <c r="D232"/>
  <c r="C232"/>
  <c r="L232" s="1"/>
  <c r="K231"/>
  <c r="J231"/>
  <c r="I231"/>
  <c r="H231"/>
  <c r="G231"/>
  <c r="F231"/>
  <c r="E231"/>
  <c r="D231"/>
  <c r="C231"/>
  <c r="L231" s="1"/>
  <c r="K230"/>
  <c r="J230"/>
  <c r="I230"/>
  <c r="H230"/>
  <c r="G230"/>
  <c r="F230"/>
  <c r="E230"/>
  <c r="D230"/>
  <c r="C230"/>
  <c r="L230" s="1"/>
  <c r="K229"/>
  <c r="J229"/>
  <c r="I229"/>
  <c r="H229"/>
  <c r="G229"/>
  <c r="F229"/>
  <c r="E229"/>
  <c r="D229"/>
  <c r="C229"/>
  <c r="L229" s="1"/>
  <c r="K228"/>
  <c r="J228"/>
  <c r="I228"/>
  <c r="H228"/>
  <c r="G228"/>
  <c r="F228"/>
  <c r="E228"/>
  <c r="D228"/>
  <c r="C228"/>
  <c r="L228" s="1"/>
  <c r="K227"/>
  <c r="J227"/>
  <c r="I227"/>
  <c r="H227"/>
  <c r="G227"/>
  <c r="F227"/>
  <c r="E227"/>
  <c r="D227"/>
  <c r="C227"/>
  <c r="L227" s="1"/>
  <c r="K226"/>
  <c r="J226"/>
  <c r="I226"/>
  <c r="H226"/>
  <c r="G226"/>
  <c r="F226"/>
  <c r="E226"/>
  <c r="D226"/>
  <c r="C226"/>
  <c r="L226" s="1"/>
  <c r="K225"/>
  <c r="J225"/>
  <c r="I225"/>
  <c r="H225"/>
  <c r="G225"/>
  <c r="F225"/>
  <c r="E225"/>
  <c r="D225"/>
  <c r="C225"/>
  <c r="L225" s="1"/>
  <c r="K224"/>
  <c r="J224"/>
  <c r="I224"/>
  <c r="H224"/>
  <c r="G224"/>
  <c r="F224"/>
  <c r="E224"/>
  <c r="D224"/>
  <c r="C224"/>
  <c r="L224" s="1"/>
  <c r="K223"/>
  <c r="J223"/>
  <c r="I223"/>
  <c r="H223"/>
  <c r="G223"/>
  <c r="F223"/>
  <c r="E223"/>
  <c r="D223"/>
  <c r="C223"/>
  <c r="L223" s="1"/>
  <c r="K222"/>
  <c r="J222"/>
  <c r="I222"/>
  <c r="H222"/>
  <c r="G222"/>
  <c r="F222"/>
  <c r="E222"/>
  <c r="D222"/>
  <c r="C222"/>
  <c r="L222" s="1"/>
  <c r="K221"/>
  <c r="K238" s="1"/>
  <c r="J221"/>
  <c r="J238" s="1"/>
  <c r="I221"/>
  <c r="I238" s="1"/>
  <c r="H221"/>
  <c r="H238" s="1"/>
  <c r="G221"/>
  <c r="G238" s="1"/>
  <c r="F221"/>
  <c r="F238" s="1"/>
  <c r="E221"/>
  <c r="E238" s="1"/>
  <c r="D221"/>
  <c r="D238" s="1"/>
  <c r="C221"/>
  <c r="C238" s="1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48"/>
  <c r="J148"/>
  <c r="J151" s="1"/>
  <c r="I148"/>
  <c r="H148"/>
  <c r="H151" s="1"/>
  <c r="G148"/>
  <c r="F148"/>
  <c r="F151" s="1"/>
  <c r="E148"/>
  <c r="D148"/>
  <c r="L148" s="1"/>
  <c r="C148"/>
  <c r="K147"/>
  <c r="J147"/>
  <c r="I147"/>
  <c r="H147"/>
  <c r="G147"/>
  <c r="F147"/>
  <c r="E147"/>
  <c r="D147"/>
  <c r="C147"/>
  <c r="L147" s="1"/>
  <c r="K146"/>
  <c r="J146"/>
  <c r="I146"/>
  <c r="H146"/>
  <c r="G146"/>
  <c r="F146"/>
  <c r="E146"/>
  <c r="D146"/>
  <c r="L146" s="1"/>
  <c r="C146"/>
  <c r="K145"/>
  <c r="J145"/>
  <c r="I145"/>
  <c r="H145"/>
  <c r="G145"/>
  <c r="F145"/>
  <c r="E145"/>
  <c r="D145"/>
  <c r="C145"/>
  <c r="L145" s="1"/>
  <c r="K144"/>
  <c r="J144"/>
  <c r="I144"/>
  <c r="H144"/>
  <c r="G144"/>
  <c r="F144"/>
  <c r="E144"/>
  <c r="D144"/>
  <c r="L144" s="1"/>
  <c r="C144"/>
  <c r="K143"/>
  <c r="J143"/>
  <c r="I143"/>
  <c r="H143"/>
  <c r="G143"/>
  <c r="F143"/>
  <c r="E143"/>
  <c r="D143"/>
  <c r="C143"/>
  <c r="L143" s="1"/>
  <c r="K142"/>
  <c r="J142"/>
  <c r="I142"/>
  <c r="H142"/>
  <c r="G142"/>
  <c r="F142"/>
  <c r="E142"/>
  <c r="D142"/>
  <c r="L142" s="1"/>
  <c r="C142"/>
  <c r="K141"/>
  <c r="J141"/>
  <c r="I141"/>
  <c r="H141"/>
  <c r="G141"/>
  <c r="F141"/>
  <c r="E141"/>
  <c r="D141"/>
  <c r="C141"/>
  <c r="L141" s="1"/>
  <c r="K140"/>
  <c r="J140"/>
  <c r="I140"/>
  <c r="H140"/>
  <c r="G140"/>
  <c r="F140"/>
  <c r="E140"/>
  <c r="D140"/>
  <c r="L140" s="1"/>
  <c r="C140"/>
  <c r="K139"/>
  <c r="J139"/>
  <c r="I139"/>
  <c r="H139"/>
  <c r="G139"/>
  <c r="F139"/>
  <c r="E139"/>
  <c r="D139"/>
  <c r="C139"/>
  <c r="L139" s="1"/>
  <c r="K138"/>
  <c r="J138"/>
  <c r="I138"/>
  <c r="H138"/>
  <c r="G138"/>
  <c r="F138"/>
  <c r="E138"/>
  <c r="D138"/>
  <c r="L138" s="1"/>
  <c r="C138"/>
  <c r="K137"/>
  <c r="J137"/>
  <c r="I137"/>
  <c r="H137"/>
  <c r="G137"/>
  <c r="F137"/>
  <c r="E137"/>
  <c r="D137"/>
  <c r="C137"/>
  <c r="L137" s="1"/>
  <c r="K136"/>
  <c r="J136"/>
  <c r="I136"/>
  <c r="H136"/>
  <c r="G136"/>
  <c r="F136"/>
  <c r="E136"/>
  <c r="D136"/>
  <c r="L136" s="1"/>
  <c r="C136"/>
  <c r="K135"/>
  <c r="J135"/>
  <c r="I135"/>
  <c r="H135"/>
  <c r="G135"/>
  <c r="F135"/>
  <c r="E135"/>
  <c r="D135"/>
  <c r="C135"/>
  <c r="L135" s="1"/>
  <c r="K134"/>
  <c r="K151" s="1"/>
  <c r="J134"/>
  <c r="J152" s="1"/>
  <c r="I134"/>
  <c r="I151" s="1"/>
  <c r="H134"/>
  <c r="H152" s="1"/>
  <c r="G134"/>
  <c r="G151" s="1"/>
  <c r="F134"/>
  <c r="F152" s="1"/>
  <c r="E134"/>
  <c r="E151" s="1"/>
  <c r="D134"/>
  <c r="D152" s="1"/>
  <c r="C134"/>
  <c r="C151" s="1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G115"/>
  <c r="I115" s="1"/>
  <c r="K115" s="1"/>
  <c r="M115" s="1"/>
  <c r="O115" s="1"/>
  <c r="Q115" s="1"/>
  <c r="S115" s="1"/>
  <c r="E115"/>
  <c r="W36"/>
  <c r="K72" s="1"/>
  <c r="V36"/>
  <c r="W35"/>
  <c r="J71" s="1"/>
  <c r="V35"/>
  <c r="W34"/>
  <c r="K70" s="1"/>
  <c r="V34"/>
  <c r="W33"/>
  <c r="J69" s="1"/>
  <c r="V33"/>
  <c r="W32"/>
  <c r="K68" s="1"/>
  <c r="V32"/>
  <c r="W31"/>
  <c r="J67" s="1"/>
  <c r="V31"/>
  <c r="W30"/>
  <c r="K66" s="1"/>
  <c r="V30"/>
  <c r="W29"/>
  <c r="J65" s="1"/>
  <c r="V29"/>
  <c r="W28"/>
  <c r="K64" s="1"/>
  <c r="V28"/>
  <c r="W27"/>
  <c r="J63" s="1"/>
  <c r="V27"/>
  <c r="W26"/>
  <c r="K62" s="1"/>
  <c r="V26"/>
  <c r="W25"/>
  <c r="J61" s="1"/>
  <c r="V25"/>
  <c r="W24"/>
  <c r="K60" s="1"/>
  <c r="V24"/>
  <c r="W23"/>
  <c r="J59" s="1"/>
  <c r="V23"/>
  <c r="W22"/>
  <c r="K58" s="1"/>
  <c r="V22"/>
  <c r="A22"/>
  <c r="A40" s="1"/>
  <c r="A58" s="1"/>
  <c r="A93" s="1"/>
  <c r="A116" s="1"/>
  <c r="A134" s="1"/>
  <c r="A156" s="1"/>
  <c r="A176" s="1"/>
  <c r="A198" s="1"/>
  <c r="A220" s="1"/>
  <c r="A243" s="1"/>
  <c r="A262" s="1"/>
  <c r="A279" s="1"/>
  <c r="C21"/>
  <c r="Y18"/>
  <c r="W18"/>
  <c r="K107" s="1"/>
  <c r="V18"/>
  <c r="Z17"/>
  <c r="X17"/>
  <c r="W17"/>
  <c r="L169" s="1"/>
  <c r="V17"/>
  <c r="Y17" s="1"/>
  <c r="AE16"/>
  <c r="AD16"/>
  <c r="AC16"/>
  <c r="Z16"/>
  <c r="X16"/>
  <c r="W16"/>
  <c r="K105" s="1"/>
  <c r="V16"/>
  <c r="Y16" s="1"/>
  <c r="AE15"/>
  <c r="AD15"/>
  <c r="AC15"/>
  <c r="Z15"/>
  <c r="X15"/>
  <c r="W15"/>
  <c r="L167" s="1"/>
  <c r="V15"/>
  <c r="Y15" s="1"/>
  <c r="AE14"/>
  <c r="AD14"/>
  <c r="AC14"/>
  <c r="Z14"/>
  <c r="W14"/>
  <c r="K103" s="1"/>
  <c r="V14"/>
  <c r="Y14" s="1"/>
  <c r="AE13"/>
  <c r="AD13"/>
  <c r="AC13"/>
  <c r="W13"/>
  <c r="V13"/>
  <c r="Y13" s="1"/>
  <c r="AD12"/>
  <c r="AC12"/>
  <c r="Y12"/>
  <c r="W12"/>
  <c r="Z12" s="1"/>
  <c r="V12"/>
  <c r="AD11"/>
  <c r="AC11"/>
  <c r="Z11"/>
  <c r="W11"/>
  <c r="V11"/>
  <c r="Y11" s="1"/>
  <c r="Y10"/>
  <c r="W10"/>
  <c r="Z10" s="1"/>
  <c r="V10"/>
  <c r="Z9"/>
  <c r="W9"/>
  <c r="V9"/>
  <c r="Y9" s="1"/>
  <c r="Y8"/>
  <c r="W8"/>
  <c r="Z8" s="1"/>
  <c r="V8"/>
  <c r="Z7"/>
  <c r="W7"/>
  <c r="V7"/>
  <c r="Y7" s="1"/>
  <c r="Y6"/>
  <c r="W6"/>
  <c r="Z6" s="1"/>
  <c r="V6"/>
  <c r="A6"/>
  <c r="A24" s="1"/>
  <c r="A42" s="1"/>
  <c r="A60" s="1"/>
  <c r="A95" s="1"/>
  <c r="A118" s="1"/>
  <c r="A136" s="1"/>
  <c r="A158" s="1"/>
  <c r="A178" s="1"/>
  <c r="A200" s="1"/>
  <c r="A222" s="1"/>
  <c r="A245" s="1"/>
  <c r="A264" s="1"/>
  <c r="A281" s="1"/>
  <c r="Z5"/>
  <c r="X5"/>
  <c r="W5"/>
  <c r="V5"/>
  <c r="Y5" s="1"/>
  <c r="A5"/>
  <c r="A23" s="1"/>
  <c r="A41" s="1"/>
  <c r="A59" s="1"/>
  <c r="A94" s="1"/>
  <c r="A117" s="1"/>
  <c r="A135" s="1"/>
  <c r="A157" s="1"/>
  <c r="A177" s="1"/>
  <c r="A199" s="1"/>
  <c r="A221" s="1"/>
  <c r="A244" s="1"/>
  <c r="A263" s="1"/>
  <c r="A280" s="1"/>
  <c r="AA4"/>
  <c r="W4"/>
  <c r="V4"/>
  <c r="Y4" s="1"/>
  <c r="E3"/>
  <c r="E21" s="1"/>
  <c r="AE2"/>
  <c r="AD2"/>
  <c r="K276" i="4"/>
  <c r="J276"/>
  <c r="I276"/>
  <c r="H276"/>
  <c r="G276"/>
  <c r="F276"/>
  <c r="E276"/>
  <c r="D276"/>
  <c r="L276" s="1"/>
  <c r="C276"/>
  <c r="K275"/>
  <c r="J275"/>
  <c r="I275"/>
  <c r="H275"/>
  <c r="G275"/>
  <c r="F275"/>
  <c r="E275"/>
  <c r="D275"/>
  <c r="C275"/>
  <c r="L275" s="1"/>
  <c r="K274"/>
  <c r="J274"/>
  <c r="I274"/>
  <c r="H274"/>
  <c r="G274"/>
  <c r="F274"/>
  <c r="E274"/>
  <c r="D274"/>
  <c r="L274" s="1"/>
  <c r="C274"/>
  <c r="K273"/>
  <c r="J273"/>
  <c r="I273"/>
  <c r="H273"/>
  <c r="G273"/>
  <c r="F273"/>
  <c r="E273"/>
  <c r="D273"/>
  <c r="C273"/>
  <c r="L273" s="1"/>
  <c r="K272"/>
  <c r="J272"/>
  <c r="I272"/>
  <c r="H272"/>
  <c r="G272"/>
  <c r="F272"/>
  <c r="E272"/>
  <c r="D272"/>
  <c r="L272" s="1"/>
  <c r="C272"/>
  <c r="K271"/>
  <c r="J271"/>
  <c r="I271"/>
  <c r="H271"/>
  <c r="G271"/>
  <c r="F271"/>
  <c r="E271"/>
  <c r="D271"/>
  <c r="C271"/>
  <c r="L271" s="1"/>
  <c r="K270"/>
  <c r="J270"/>
  <c r="I270"/>
  <c r="H270"/>
  <c r="G270"/>
  <c r="F270"/>
  <c r="E270"/>
  <c r="D270"/>
  <c r="L270" s="1"/>
  <c r="C270"/>
  <c r="K269"/>
  <c r="J269"/>
  <c r="I269"/>
  <c r="H269"/>
  <c r="G269"/>
  <c r="F269"/>
  <c r="E269"/>
  <c r="D269"/>
  <c r="C269"/>
  <c r="L269" s="1"/>
  <c r="K268"/>
  <c r="J268"/>
  <c r="I268"/>
  <c r="H268"/>
  <c r="G268"/>
  <c r="F268"/>
  <c r="E268"/>
  <c r="D268"/>
  <c r="L268" s="1"/>
  <c r="C268"/>
  <c r="K267"/>
  <c r="J267"/>
  <c r="I267"/>
  <c r="H267"/>
  <c r="G267"/>
  <c r="F267"/>
  <c r="E267"/>
  <c r="D267"/>
  <c r="C267"/>
  <c r="L267" s="1"/>
  <c r="K266"/>
  <c r="J266"/>
  <c r="I266"/>
  <c r="H266"/>
  <c r="G266"/>
  <c r="F266"/>
  <c r="E266"/>
  <c r="D266"/>
  <c r="L266" s="1"/>
  <c r="C266"/>
  <c r="K265"/>
  <c r="J265"/>
  <c r="I265"/>
  <c r="H265"/>
  <c r="G265"/>
  <c r="F265"/>
  <c r="E265"/>
  <c r="D265"/>
  <c r="C265"/>
  <c r="L265" s="1"/>
  <c r="K264"/>
  <c r="J264"/>
  <c r="I264"/>
  <c r="H264"/>
  <c r="G264"/>
  <c r="F264"/>
  <c r="E264"/>
  <c r="D264"/>
  <c r="L264" s="1"/>
  <c r="C264"/>
  <c r="K263"/>
  <c r="J263"/>
  <c r="I263"/>
  <c r="H263"/>
  <c r="G263"/>
  <c r="F263"/>
  <c r="E263"/>
  <c r="D263"/>
  <c r="C263"/>
  <c r="L263" s="1"/>
  <c r="K234"/>
  <c r="K237" s="1"/>
  <c r="J234"/>
  <c r="J237" s="1"/>
  <c r="I234"/>
  <c r="I237" s="1"/>
  <c r="H234"/>
  <c r="H237" s="1"/>
  <c r="G234"/>
  <c r="G237" s="1"/>
  <c r="F234"/>
  <c r="F237" s="1"/>
  <c r="E234"/>
  <c r="E237" s="1"/>
  <c r="D234"/>
  <c r="D237" s="1"/>
  <c r="C234"/>
  <c r="C237" s="1"/>
  <c r="K233"/>
  <c r="J233"/>
  <c r="I233"/>
  <c r="H233"/>
  <c r="G233"/>
  <c r="F233"/>
  <c r="E233"/>
  <c r="D233"/>
  <c r="C233"/>
  <c r="L233" s="1"/>
  <c r="K232"/>
  <c r="J232"/>
  <c r="I232"/>
  <c r="H232"/>
  <c r="G232"/>
  <c r="F232"/>
  <c r="E232"/>
  <c r="D232"/>
  <c r="L232" s="1"/>
  <c r="C232"/>
  <c r="K231"/>
  <c r="J231"/>
  <c r="I231"/>
  <c r="H231"/>
  <c r="G231"/>
  <c r="F231"/>
  <c r="E231"/>
  <c r="D231"/>
  <c r="C231"/>
  <c r="L231" s="1"/>
  <c r="K230"/>
  <c r="J230"/>
  <c r="I230"/>
  <c r="H230"/>
  <c r="G230"/>
  <c r="F230"/>
  <c r="E230"/>
  <c r="D230"/>
  <c r="L230" s="1"/>
  <c r="C230"/>
  <c r="K229"/>
  <c r="J229"/>
  <c r="I229"/>
  <c r="H229"/>
  <c r="G229"/>
  <c r="F229"/>
  <c r="E229"/>
  <c r="D229"/>
  <c r="C229"/>
  <c r="L229" s="1"/>
  <c r="K228"/>
  <c r="J228"/>
  <c r="I228"/>
  <c r="H228"/>
  <c r="G228"/>
  <c r="F228"/>
  <c r="E228"/>
  <c r="D228"/>
  <c r="L228" s="1"/>
  <c r="C228"/>
  <c r="K227"/>
  <c r="J227"/>
  <c r="I227"/>
  <c r="H227"/>
  <c r="G227"/>
  <c r="F227"/>
  <c r="E227"/>
  <c r="D227"/>
  <c r="C227"/>
  <c r="L227" s="1"/>
  <c r="K226"/>
  <c r="J226"/>
  <c r="I226"/>
  <c r="H226"/>
  <c r="G226"/>
  <c r="F226"/>
  <c r="E226"/>
  <c r="D226"/>
  <c r="L226" s="1"/>
  <c r="C226"/>
  <c r="K225"/>
  <c r="J225"/>
  <c r="I225"/>
  <c r="H225"/>
  <c r="G225"/>
  <c r="F225"/>
  <c r="E225"/>
  <c r="D225"/>
  <c r="C225"/>
  <c r="L225" s="1"/>
  <c r="K224"/>
  <c r="J224"/>
  <c r="I224"/>
  <c r="H224"/>
  <c r="G224"/>
  <c r="F224"/>
  <c r="E224"/>
  <c r="D224"/>
  <c r="L224" s="1"/>
  <c r="C224"/>
  <c r="K223"/>
  <c r="J223"/>
  <c r="I223"/>
  <c r="H223"/>
  <c r="G223"/>
  <c r="F223"/>
  <c r="E223"/>
  <c r="D223"/>
  <c r="C223"/>
  <c r="L223" s="1"/>
  <c r="K222"/>
  <c r="J222"/>
  <c r="I222"/>
  <c r="H222"/>
  <c r="G222"/>
  <c r="F222"/>
  <c r="E222"/>
  <c r="D222"/>
  <c r="L222" s="1"/>
  <c r="C222"/>
  <c r="K221"/>
  <c r="K238" s="1"/>
  <c r="J221"/>
  <c r="J238" s="1"/>
  <c r="I221"/>
  <c r="I238" s="1"/>
  <c r="H221"/>
  <c r="H238" s="1"/>
  <c r="G221"/>
  <c r="G238" s="1"/>
  <c r="F221"/>
  <c r="F238" s="1"/>
  <c r="E221"/>
  <c r="E238" s="1"/>
  <c r="D221"/>
  <c r="D238" s="1"/>
  <c r="C221"/>
  <c r="C238" s="1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48"/>
  <c r="J148"/>
  <c r="J151" s="1"/>
  <c r="I148"/>
  <c r="H148"/>
  <c r="H151" s="1"/>
  <c r="G148"/>
  <c r="F148"/>
  <c r="F151" s="1"/>
  <c r="E148"/>
  <c r="D148"/>
  <c r="L148" s="1"/>
  <c r="C148"/>
  <c r="K147"/>
  <c r="J147"/>
  <c r="I147"/>
  <c r="H147"/>
  <c r="G147"/>
  <c r="F147"/>
  <c r="E147"/>
  <c r="D147"/>
  <c r="C147"/>
  <c r="L147" s="1"/>
  <c r="K146"/>
  <c r="J146"/>
  <c r="I146"/>
  <c r="H146"/>
  <c r="G146"/>
  <c r="F146"/>
  <c r="E146"/>
  <c r="D146"/>
  <c r="L146" s="1"/>
  <c r="C146"/>
  <c r="K145"/>
  <c r="J145"/>
  <c r="I145"/>
  <c r="H145"/>
  <c r="G145"/>
  <c r="F145"/>
  <c r="E145"/>
  <c r="D145"/>
  <c r="C145"/>
  <c r="L145" s="1"/>
  <c r="K144"/>
  <c r="J144"/>
  <c r="I144"/>
  <c r="H144"/>
  <c r="G144"/>
  <c r="F144"/>
  <c r="E144"/>
  <c r="D144"/>
  <c r="L144" s="1"/>
  <c r="C144"/>
  <c r="K143"/>
  <c r="J143"/>
  <c r="I143"/>
  <c r="H143"/>
  <c r="G143"/>
  <c r="F143"/>
  <c r="E143"/>
  <c r="D143"/>
  <c r="C143"/>
  <c r="L143" s="1"/>
  <c r="K142"/>
  <c r="J142"/>
  <c r="I142"/>
  <c r="H142"/>
  <c r="G142"/>
  <c r="F142"/>
  <c r="E142"/>
  <c r="D142"/>
  <c r="L142" s="1"/>
  <c r="C142"/>
  <c r="K141"/>
  <c r="J141"/>
  <c r="I141"/>
  <c r="H141"/>
  <c r="G141"/>
  <c r="F141"/>
  <c r="E141"/>
  <c r="D141"/>
  <c r="C141"/>
  <c r="L141" s="1"/>
  <c r="K140"/>
  <c r="J140"/>
  <c r="I140"/>
  <c r="H140"/>
  <c r="G140"/>
  <c r="F140"/>
  <c r="E140"/>
  <c r="D140"/>
  <c r="L140" s="1"/>
  <c r="C140"/>
  <c r="K139"/>
  <c r="J139"/>
  <c r="I139"/>
  <c r="H139"/>
  <c r="G139"/>
  <c r="F139"/>
  <c r="E139"/>
  <c r="D139"/>
  <c r="C139"/>
  <c r="L139" s="1"/>
  <c r="K138"/>
  <c r="J138"/>
  <c r="I138"/>
  <c r="H138"/>
  <c r="G138"/>
  <c r="F138"/>
  <c r="E138"/>
  <c r="D138"/>
  <c r="L138" s="1"/>
  <c r="C138"/>
  <c r="K137"/>
  <c r="J137"/>
  <c r="I137"/>
  <c r="H137"/>
  <c r="G137"/>
  <c r="F137"/>
  <c r="E137"/>
  <c r="D137"/>
  <c r="C137"/>
  <c r="L137" s="1"/>
  <c r="K136"/>
  <c r="J136"/>
  <c r="I136"/>
  <c r="H136"/>
  <c r="G136"/>
  <c r="F136"/>
  <c r="E136"/>
  <c r="D136"/>
  <c r="L136" s="1"/>
  <c r="C136"/>
  <c r="K135"/>
  <c r="J135"/>
  <c r="I135"/>
  <c r="H135"/>
  <c r="G135"/>
  <c r="F135"/>
  <c r="E135"/>
  <c r="D135"/>
  <c r="C135"/>
  <c r="L135" s="1"/>
  <c r="K134"/>
  <c r="K151" s="1"/>
  <c r="J134"/>
  <c r="J152" s="1"/>
  <c r="I134"/>
  <c r="I151" s="1"/>
  <c r="H134"/>
  <c r="H152" s="1"/>
  <c r="G134"/>
  <c r="G151" s="1"/>
  <c r="F134"/>
  <c r="F152" s="1"/>
  <c r="E134"/>
  <c r="E151" s="1"/>
  <c r="D134"/>
  <c r="D152" s="1"/>
  <c r="C134"/>
  <c r="C151" s="1"/>
  <c r="W130"/>
  <c r="V130"/>
  <c r="W129"/>
  <c r="V129"/>
  <c r="W128"/>
  <c r="V128"/>
  <c r="W127"/>
  <c r="V127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G115"/>
  <c r="I115" s="1"/>
  <c r="K115" s="1"/>
  <c r="M115" s="1"/>
  <c r="O115" s="1"/>
  <c r="Q115" s="1"/>
  <c r="S115" s="1"/>
  <c r="E115"/>
  <c r="W36"/>
  <c r="I72" s="1"/>
  <c r="V36"/>
  <c r="W35"/>
  <c r="H71" s="1"/>
  <c r="V35"/>
  <c r="W34"/>
  <c r="K70" s="1"/>
  <c r="V34"/>
  <c r="W33"/>
  <c r="J69" s="1"/>
  <c r="V33"/>
  <c r="W32"/>
  <c r="I68" s="1"/>
  <c r="V32"/>
  <c r="W31"/>
  <c r="H67" s="1"/>
  <c r="V31"/>
  <c r="W30"/>
  <c r="K66" s="1"/>
  <c r="V30"/>
  <c r="W29"/>
  <c r="J65" s="1"/>
  <c r="V29"/>
  <c r="W28"/>
  <c r="K64" s="1"/>
  <c r="V28"/>
  <c r="W27"/>
  <c r="J63" s="1"/>
  <c r="V27"/>
  <c r="W26"/>
  <c r="K62" s="1"/>
  <c r="V26"/>
  <c r="W25"/>
  <c r="J61" s="1"/>
  <c r="V25"/>
  <c r="W24"/>
  <c r="K60" s="1"/>
  <c r="V24"/>
  <c r="W23"/>
  <c r="J59" s="1"/>
  <c r="V23"/>
  <c r="W22"/>
  <c r="K58" s="1"/>
  <c r="V22"/>
  <c r="A22"/>
  <c r="A40" s="1"/>
  <c r="C21"/>
  <c r="W18"/>
  <c r="V18"/>
  <c r="Y18" s="1"/>
  <c r="AE17"/>
  <c r="AD17"/>
  <c r="AC17"/>
  <c r="W17"/>
  <c r="J53" s="1"/>
  <c r="T53" s="1"/>
  <c r="V17"/>
  <c r="Y17" s="1"/>
  <c r="AE16"/>
  <c r="AD16"/>
  <c r="AC16"/>
  <c r="W16"/>
  <c r="V16"/>
  <c r="Y16" s="1"/>
  <c r="AE15"/>
  <c r="AD15"/>
  <c r="AC15"/>
  <c r="W15"/>
  <c r="J51" s="1"/>
  <c r="T51" s="1"/>
  <c r="V15"/>
  <c r="Y15" s="1"/>
  <c r="AE14"/>
  <c r="AD14"/>
  <c r="AC14"/>
  <c r="W14"/>
  <c r="V14"/>
  <c r="Y14" s="1"/>
  <c r="AE13"/>
  <c r="AD13"/>
  <c r="AC13"/>
  <c r="W13"/>
  <c r="J49" s="1"/>
  <c r="T49" s="1"/>
  <c r="V13"/>
  <c r="Y13" s="1"/>
  <c r="AD12"/>
  <c r="AC12"/>
  <c r="W12"/>
  <c r="K48" s="1"/>
  <c r="U48" s="1"/>
  <c r="V12"/>
  <c r="Y12" s="1"/>
  <c r="AD11"/>
  <c r="AC11"/>
  <c r="W11"/>
  <c r="J47" s="1"/>
  <c r="T47" s="1"/>
  <c r="V11"/>
  <c r="Y11" s="1"/>
  <c r="W10"/>
  <c r="K46" s="1"/>
  <c r="U46" s="1"/>
  <c r="V10"/>
  <c r="Y10" s="1"/>
  <c r="W9"/>
  <c r="J45" s="1"/>
  <c r="T45" s="1"/>
  <c r="V9"/>
  <c r="Y9" s="1"/>
  <c r="W8"/>
  <c r="K44" s="1"/>
  <c r="U44" s="1"/>
  <c r="V8"/>
  <c r="Y8" s="1"/>
  <c r="W7"/>
  <c r="J43" s="1"/>
  <c r="T43" s="1"/>
  <c r="V7"/>
  <c r="Y7" s="1"/>
  <c r="W6"/>
  <c r="K42" s="1"/>
  <c r="U42" s="1"/>
  <c r="V6"/>
  <c r="Y6" s="1"/>
  <c r="W5"/>
  <c r="J41" s="1"/>
  <c r="T41" s="1"/>
  <c r="V5"/>
  <c r="Y5" s="1"/>
  <c r="A5"/>
  <c r="A23" s="1"/>
  <c r="A41" s="1"/>
  <c r="AA4"/>
  <c r="W4"/>
  <c r="K40" s="1"/>
  <c r="U40" s="1"/>
  <c r="V4"/>
  <c r="Y4" s="1"/>
  <c r="G3"/>
  <c r="G21" s="1"/>
  <c r="E3"/>
  <c r="E21" s="1"/>
  <c r="AE2"/>
  <c r="AD2"/>
  <c r="O176" i="10" l="1"/>
  <c r="O177"/>
  <c r="P177"/>
  <c r="P176"/>
  <c r="N176"/>
  <c r="N177"/>
  <c r="L177"/>
  <c r="L176"/>
  <c r="M177"/>
  <c r="M176"/>
  <c r="O175"/>
  <c r="P175"/>
  <c r="M175"/>
  <c r="L175"/>
  <c r="N175"/>
  <c r="O63" i="11"/>
  <c r="O84"/>
  <c r="O101"/>
  <c r="O118"/>
  <c r="O113"/>
  <c r="O17"/>
  <c r="O89"/>
  <c r="O124"/>
  <c r="O35"/>
  <c r="O132"/>
  <c r="O26"/>
  <c r="O142"/>
  <c r="O48"/>
  <c r="O49"/>
  <c r="O73"/>
  <c r="O114"/>
  <c r="O68"/>
  <c r="O104"/>
  <c r="O28"/>
  <c r="O20"/>
  <c r="O108"/>
  <c r="O71"/>
  <c r="O111"/>
  <c r="O102"/>
  <c r="O87"/>
  <c r="O121"/>
  <c r="O83"/>
  <c r="O134"/>
  <c r="O112"/>
  <c r="O150"/>
  <c r="O36"/>
  <c r="O115"/>
  <c r="O54"/>
  <c r="O58"/>
  <c r="O148"/>
  <c r="O128"/>
  <c r="O62"/>
  <c r="O136"/>
  <c r="O29"/>
  <c r="O78"/>
  <c r="O97"/>
  <c r="O33"/>
  <c r="O39"/>
  <c r="O25"/>
  <c r="O18"/>
  <c r="O15"/>
  <c r="O122"/>
  <c r="O16"/>
  <c r="I14"/>
  <c r="O127"/>
  <c r="O144"/>
  <c r="O37"/>
  <c r="O50"/>
  <c r="O94"/>
  <c r="O91"/>
  <c r="O129"/>
  <c r="O99"/>
  <c r="O51"/>
  <c r="O92"/>
  <c r="O126"/>
  <c r="O145"/>
  <c r="O56"/>
  <c r="O47"/>
  <c r="O85"/>
  <c r="O105"/>
  <c r="O140"/>
  <c r="O34"/>
  <c r="O151"/>
  <c r="O23"/>
  <c r="O61"/>
  <c r="O74"/>
  <c r="O138"/>
  <c r="O139"/>
  <c r="O30"/>
  <c r="O88"/>
  <c r="O135"/>
  <c r="O141"/>
  <c r="O153"/>
  <c r="O43"/>
  <c r="O32"/>
  <c r="O143"/>
  <c r="O117"/>
  <c r="O41"/>
  <c r="O64"/>
  <c r="O130"/>
  <c r="H168"/>
  <c r="H167"/>
  <c r="O14"/>
  <c r="O70"/>
  <c r="O109"/>
  <c r="O125"/>
  <c r="O156"/>
  <c r="O72"/>
  <c r="O120"/>
  <c r="O44"/>
  <c r="O147"/>
  <c r="O96"/>
  <c r="O86"/>
  <c r="O95"/>
  <c r="O133"/>
  <c r="O137"/>
  <c r="O27"/>
  <c r="O116"/>
  <c r="O103"/>
  <c r="O107"/>
  <c r="O21"/>
  <c r="O81"/>
  <c r="O119"/>
  <c r="O75"/>
  <c r="O67"/>
  <c r="O77"/>
  <c r="O46"/>
  <c r="O53"/>
  <c r="O22"/>
  <c r="O31"/>
  <c r="O52"/>
  <c r="O69"/>
  <c r="O82"/>
  <c r="O154"/>
  <c r="O155"/>
  <c r="O38"/>
  <c r="O42"/>
  <c r="O100"/>
  <c r="O152"/>
  <c r="O45"/>
  <c r="O106"/>
  <c r="O98"/>
  <c r="O79"/>
  <c r="O149"/>
  <c r="O123"/>
  <c r="O19"/>
  <c r="O55"/>
  <c r="O76"/>
  <c r="O93"/>
  <c r="O110"/>
  <c r="O57"/>
  <c r="O65"/>
  <c r="O80"/>
  <c r="O24"/>
  <c r="O40"/>
  <c r="O60"/>
  <c r="O90"/>
  <c r="O146"/>
  <c r="O66"/>
  <c r="O59"/>
  <c r="O131"/>
  <c r="M13"/>
  <c r="Q4" i="19"/>
  <c r="K13" i="11"/>
  <c r="O4" i="19"/>
  <c r="R4"/>
  <c r="N13" i="11"/>
  <c r="I13"/>
  <c r="M4" i="19"/>
  <c r="P4"/>
  <c r="L13" i="11"/>
  <c r="N4" i="19"/>
  <c r="J13" i="11"/>
  <c r="I15"/>
  <c r="M95"/>
  <c r="M98"/>
  <c r="I27"/>
  <c r="I31"/>
  <c r="I35"/>
  <c r="I39"/>
  <c r="I41"/>
  <c r="I44"/>
  <c r="I47"/>
  <c r="I49"/>
  <c r="I51"/>
  <c r="I53"/>
  <c r="I55"/>
  <c r="I57"/>
  <c r="I59"/>
  <c r="I61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K174" i="10"/>
  <c r="K3"/>
  <c r="K6"/>
  <c r="K9"/>
  <c r="K11"/>
  <c r="K14"/>
  <c r="K16"/>
  <c r="K19"/>
  <c r="K21"/>
  <c r="K23"/>
  <c r="K25"/>
  <c r="K27"/>
  <c r="K29"/>
  <c r="K31"/>
  <c r="K33"/>
  <c r="K35"/>
  <c r="K37"/>
  <c r="K39"/>
  <c r="K42"/>
  <c r="K44"/>
  <c r="K46"/>
  <c r="K48"/>
  <c r="K50"/>
  <c r="K52"/>
  <c r="K54"/>
  <c r="K56"/>
  <c r="K58"/>
  <c r="K60"/>
  <c r="K62"/>
  <c r="K64"/>
  <c r="K66"/>
  <c r="K67"/>
  <c r="K68"/>
  <c r="K69"/>
  <c r="K70"/>
  <c r="K71"/>
  <c r="K72"/>
  <c r="K73"/>
  <c r="K74"/>
  <c r="K75"/>
  <c r="K76"/>
  <c r="K88"/>
  <c r="K89"/>
  <c r="K90"/>
  <c r="K91"/>
  <c r="K94"/>
  <c r="K95"/>
  <c r="K96"/>
  <c r="K100"/>
  <c r="K101"/>
  <c r="K102"/>
  <c r="K103"/>
  <c r="K104"/>
  <c r="K105"/>
  <c r="K106"/>
  <c r="K107"/>
  <c r="K108"/>
  <c r="K109"/>
  <c r="K116"/>
  <c r="K117"/>
  <c r="K118"/>
  <c r="K119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59"/>
  <c r="K160"/>
  <c r="K161"/>
  <c r="K162"/>
  <c r="K165"/>
  <c r="K166"/>
  <c r="K167"/>
  <c r="K168"/>
  <c r="K169"/>
  <c r="K170"/>
  <c r="K171"/>
  <c r="K2"/>
  <c r="K4"/>
  <c r="K5"/>
  <c r="K7"/>
  <c r="K8"/>
  <c r="K10"/>
  <c r="K12"/>
  <c r="K13"/>
  <c r="K15"/>
  <c r="K17"/>
  <c r="K18"/>
  <c r="K20"/>
  <c r="K22"/>
  <c r="K24"/>
  <c r="K26"/>
  <c r="K28"/>
  <c r="K30"/>
  <c r="K32"/>
  <c r="K34"/>
  <c r="K36"/>
  <c r="K38"/>
  <c r="K40"/>
  <c r="K41"/>
  <c r="K43"/>
  <c r="K45"/>
  <c r="K47"/>
  <c r="K49"/>
  <c r="K51"/>
  <c r="K53"/>
  <c r="K55"/>
  <c r="K57"/>
  <c r="K59"/>
  <c r="K61"/>
  <c r="K63"/>
  <c r="K65"/>
  <c r="K77"/>
  <c r="K78"/>
  <c r="K79"/>
  <c r="K80"/>
  <c r="K81"/>
  <c r="K82"/>
  <c r="K83"/>
  <c r="K84"/>
  <c r="K85"/>
  <c r="K86"/>
  <c r="K87"/>
  <c r="K92"/>
  <c r="K93"/>
  <c r="K97"/>
  <c r="K98"/>
  <c r="K99"/>
  <c r="K110"/>
  <c r="K111"/>
  <c r="K112"/>
  <c r="K113"/>
  <c r="K114"/>
  <c r="K115"/>
  <c r="K120"/>
  <c r="K121"/>
  <c r="K149"/>
  <c r="K150"/>
  <c r="K151"/>
  <c r="K152"/>
  <c r="K153"/>
  <c r="K154"/>
  <c r="K155"/>
  <c r="K156"/>
  <c r="K157"/>
  <c r="K158"/>
  <c r="K163"/>
  <c r="K164"/>
  <c r="K172"/>
  <c r="K173"/>
  <c r="P174"/>
  <c r="P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N174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L174"/>
  <c r="L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R174"/>
  <c r="R2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O174"/>
  <c r="O76"/>
  <c r="O77"/>
  <c r="O78"/>
  <c r="O79"/>
  <c r="O80"/>
  <c r="O81"/>
  <c r="O82"/>
  <c r="O83"/>
  <c r="O84"/>
  <c r="O85"/>
  <c r="O86"/>
  <c r="O91"/>
  <c r="O92"/>
  <c r="O96"/>
  <c r="O97"/>
  <c r="O98"/>
  <c r="O109"/>
  <c r="O110"/>
  <c r="O111"/>
  <c r="O112"/>
  <c r="O113"/>
  <c r="O114"/>
  <c r="O119"/>
  <c r="O120"/>
  <c r="O148"/>
  <c r="O149"/>
  <c r="O150"/>
  <c r="O151"/>
  <c r="O152"/>
  <c r="O153"/>
  <c r="O154"/>
  <c r="O155"/>
  <c r="O156"/>
  <c r="O157"/>
  <c r="O164"/>
  <c r="O165"/>
  <c r="O166"/>
  <c r="O167"/>
  <c r="O168"/>
  <c r="O169"/>
  <c r="O170"/>
  <c r="O171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87"/>
  <c r="O88"/>
  <c r="O89"/>
  <c r="O90"/>
  <c r="O93"/>
  <c r="O94"/>
  <c r="O95"/>
  <c r="O99"/>
  <c r="O100"/>
  <c r="O101"/>
  <c r="O102"/>
  <c r="O103"/>
  <c r="O104"/>
  <c r="O105"/>
  <c r="O106"/>
  <c r="O107"/>
  <c r="O108"/>
  <c r="O115"/>
  <c r="O116"/>
  <c r="O117"/>
  <c r="O118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58"/>
  <c r="O159"/>
  <c r="O160"/>
  <c r="O161"/>
  <c r="O162"/>
  <c r="O163"/>
  <c r="O172"/>
  <c r="O173"/>
  <c r="M174"/>
  <c r="M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162"/>
  <c r="M163"/>
  <c r="M172"/>
  <c r="M173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4"/>
  <c r="M165"/>
  <c r="M166"/>
  <c r="M167"/>
  <c r="M168"/>
  <c r="M169"/>
  <c r="M170"/>
  <c r="M171"/>
  <c r="I146" i="11"/>
  <c r="I148"/>
  <c r="J147"/>
  <c r="I150"/>
  <c r="I152"/>
  <c r="J148"/>
  <c r="I154"/>
  <c r="J72"/>
  <c r="J70"/>
  <c r="J68"/>
  <c r="J66"/>
  <c r="J156"/>
  <c r="J154"/>
  <c r="J152"/>
  <c r="J150"/>
  <c r="J146"/>
  <c r="J144"/>
  <c r="J142"/>
  <c r="J140"/>
  <c r="J138"/>
  <c r="J136"/>
  <c r="J134"/>
  <c r="J132"/>
  <c r="J130"/>
  <c r="J128"/>
  <c r="J126"/>
  <c r="J124"/>
  <c r="J63"/>
  <c r="J61"/>
  <c r="J59"/>
  <c r="J57"/>
  <c r="J55"/>
  <c r="J53"/>
  <c r="J51"/>
  <c r="J49"/>
  <c r="J47"/>
  <c r="J45"/>
  <c r="J43"/>
  <c r="J41"/>
  <c r="J39"/>
  <c r="J37"/>
  <c r="J35"/>
  <c r="J33"/>
  <c r="J31"/>
  <c r="I29"/>
  <c r="I33"/>
  <c r="I37"/>
  <c r="I40"/>
  <c r="I43"/>
  <c r="I45"/>
  <c r="I48"/>
  <c r="I50"/>
  <c r="I52"/>
  <c r="I54"/>
  <c r="I56"/>
  <c r="I58"/>
  <c r="I60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M154"/>
  <c r="M152"/>
  <c r="M150"/>
  <c r="M148"/>
  <c r="M146"/>
  <c r="M144"/>
  <c r="M142"/>
  <c r="M140"/>
  <c r="M138"/>
  <c r="M136"/>
  <c r="M134"/>
  <c r="M132"/>
  <c r="M130"/>
  <c r="M94"/>
  <c r="M99"/>
  <c r="N26"/>
  <c r="I17"/>
  <c r="I21"/>
  <c r="I25"/>
  <c r="I20"/>
  <c r="I28"/>
  <c r="I36"/>
  <c r="I62"/>
  <c r="M97"/>
  <c r="M93"/>
  <c r="L154"/>
  <c r="L152"/>
  <c r="L150"/>
  <c r="L148"/>
  <c r="L146"/>
  <c r="L144"/>
  <c r="L142"/>
  <c r="L140"/>
  <c r="L138"/>
  <c r="L136"/>
  <c r="L134"/>
  <c r="L132"/>
  <c r="L130"/>
  <c r="L128"/>
  <c r="L126"/>
  <c r="L124"/>
  <c r="N155"/>
  <c r="N153"/>
  <c r="N151"/>
  <c r="N149"/>
  <c r="N147"/>
  <c r="N145"/>
  <c r="N143"/>
  <c r="N141"/>
  <c r="N139"/>
  <c r="N137"/>
  <c r="N135"/>
  <c r="N133"/>
  <c r="N131"/>
  <c r="N129"/>
  <c r="N127"/>
  <c r="N125"/>
  <c r="N33"/>
  <c r="N31"/>
  <c r="N29"/>
  <c r="N27"/>
  <c r="N24"/>
  <c r="N22"/>
  <c r="M128"/>
  <c r="M126"/>
  <c r="M124"/>
  <c r="I18"/>
  <c r="I26"/>
  <c r="I34"/>
  <c r="I46"/>
  <c r="J73"/>
  <c r="J71"/>
  <c r="J69"/>
  <c r="J67"/>
  <c r="J65"/>
  <c r="J155"/>
  <c r="J153"/>
  <c r="J151"/>
  <c r="J149"/>
  <c r="J145"/>
  <c r="J143"/>
  <c r="J141"/>
  <c r="J139"/>
  <c r="J137"/>
  <c r="J135"/>
  <c r="J133"/>
  <c r="J131"/>
  <c r="J129"/>
  <c r="J127"/>
  <c r="J125"/>
  <c r="J64"/>
  <c r="J62"/>
  <c r="J60"/>
  <c r="J58"/>
  <c r="J56"/>
  <c r="J54"/>
  <c r="J52"/>
  <c r="J50"/>
  <c r="J48"/>
  <c r="J46"/>
  <c r="J44"/>
  <c r="J42"/>
  <c r="J40"/>
  <c r="J38"/>
  <c r="J36"/>
  <c r="J34"/>
  <c r="J32"/>
  <c r="M155"/>
  <c r="M153"/>
  <c r="M151"/>
  <c r="M149"/>
  <c r="M147"/>
  <c r="M145"/>
  <c r="M143"/>
  <c r="M141"/>
  <c r="M139"/>
  <c r="M137"/>
  <c r="M135"/>
  <c r="M133"/>
  <c r="M131"/>
  <c r="M100"/>
  <c r="I19"/>
  <c r="I23"/>
  <c r="I16"/>
  <c r="I24"/>
  <c r="I32"/>
  <c r="I42"/>
  <c r="M96"/>
  <c r="L153"/>
  <c r="L151"/>
  <c r="L149"/>
  <c r="L147"/>
  <c r="L145"/>
  <c r="L143"/>
  <c r="L141"/>
  <c r="L139"/>
  <c r="L137"/>
  <c r="L135"/>
  <c r="L133"/>
  <c r="L131"/>
  <c r="L129"/>
  <c r="L127"/>
  <c r="L125"/>
  <c r="N156"/>
  <c r="N154"/>
  <c r="N152"/>
  <c r="N150"/>
  <c r="N148"/>
  <c r="N146"/>
  <c r="N144"/>
  <c r="N142"/>
  <c r="N140"/>
  <c r="N138"/>
  <c r="N136"/>
  <c r="N134"/>
  <c r="N132"/>
  <c r="N130"/>
  <c r="N128"/>
  <c r="N126"/>
  <c r="N124"/>
  <c r="N34"/>
  <c r="N32"/>
  <c r="N30"/>
  <c r="N28"/>
  <c r="N25"/>
  <c r="N23"/>
  <c r="M129"/>
  <c r="M127"/>
  <c r="M125"/>
  <c r="I22"/>
  <c r="I30"/>
  <c r="I38"/>
  <c r="AE157" i="15"/>
  <c r="AE155"/>
  <c r="C3" i="18"/>
  <c r="D3" s="1"/>
  <c r="C4"/>
  <c r="D4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2"/>
  <c r="C6"/>
  <c r="D6" s="1"/>
  <c r="C5"/>
  <c r="D5" s="1"/>
  <c r="AE9" i="15"/>
  <c r="E9" i="11" s="1"/>
  <c r="AE111" i="17"/>
  <c r="G111" i="11" s="1"/>
  <c r="N123" s="1"/>
  <c r="AE109" i="17"/>
  <c r="G109" i="11" s="1"/>
  <c r="AE107" i="17"/>
  <c r="G107" i="11" s="1"/>
  <c r="AE105" i="17"/>
  <c r="G105" i="11" s="1"/>
  <c r="AE103" i="17"/>
  <c r="G103" i="11" s="1"/>
  <c r="AE101" i="17"/>
  <c r="G101" i="11" s="1"/>
  <c r="AE99" i="17"/>
  <c r="G99" i="11" s="1"/>
  <c r="AE110" i="17"/>
  <c r="G110" i="11" s="1"/>
  <c r="AE108" i="17"/>
  <c r="G108" i="11" s="1"/>
  <c r="AE106" i="17"/>
  <c r="G106" i="11" s="1"/>
  <c r="AE104" i="17"/>
  <c r="G104" i="11" s="1"/>
  <c r="AE102" i="17"/>
  <c r="G102" i="11" s="1"/>
  <c r="AE100" i="17"/>
  <c r="G100" i="11" s="1"/>
  <c r="AE97" i="17"/>
  <c r="G97" i="11" s="1"/>
  <c r="AE95" i="17"/>
  <c r="G95" i="11" s="1"/>
  <c r="AE93" i="17"/>
  <c r="G93" i="11" s="1"/>
  <c r="AE91" i="17"/>
  <c r="G91" i="11" s="1"/>
  <c r="AE89" i="17"/>
  <c r="G89" i="11" s="1"/>
  <c r="AE87" i="17"/>
  <c r="G87" i="11" s="1"/>
  <c r="AE98" i="17"/>
  <c r="G98" i="11" s="1"/>
  <c r="AE96" i="17"/>
  <c r="G96" i="11" s="1"/>
  <c r="AE94" i="17"/>
  <c r="G94" i="11" s="1"/>
  <c r="AE92" i="17"/>
  <c r="G92" i="11" s="1"/>
  <c r="AE90" i="17"/>
  <c r="G90" i="11" s="1"/>
  <c r="AE88" i="17"/>
  <c r="G88" i="11" s="1"/>
  <c r="AE85" i="17"/>
  <c r="G85" i="11" s="1"/>
  <c r="AE83" i="17"/>
  <c r="G83" i="11" s="1"/>
  <c r="AE81" i="17"/>
  <c r="G81" i="11" s="1"/>
  <c r="AE79" i="17"/>
  <c r="G79" i="11" s="1"/>
  <c r="AE77" i="17"/>
  <c r="G77" i="11" s="1"/>
  <c r="AE75" i="17"/>
  <c r="G75" i="11" s="1"/>
  <c r="AE86" i="17"/>
  <c r="G86" i="11" s="1"/>
  <c r="AE84" i="17"/>
  <c r="G84" i="11" s="1"/>
  <c r="AE82" i="17"/>
  <c r="G82" i="11" s="1"/>
  <c r="AE80" i="17"/>
  <c r="G80" i="11" s="1"/>
  <c r="AE78" i="17"/>
  <c r="G78" i="11" s="1"/>
  <c r="AE76" i="17"/>
  <c r="G76" i="11" s="1"/>
  <c r="AE73" i="17"/>
  <c r="G73" i="11" s="1"/>
  <c r="AE71" i="17"/>
  <c r="G71" i="11" s="1"/>
  <c r="AE69" i="17"/>
  <c r="G69" i="11" s="1"/>
  <c r="AE67" i="17"/>
  <c r="G67" i="11" s="1"/>
  <c r="AE65" i="17"/>
  <c r="G65" i="11" s="1"/>
  <c r="AE63" i="17"/>
  <c r="G63" i="11" s="1"/>
  <c r="AE74" i="17"/>
  <c r="G74" i="11" s="1"/>
  <c r="AE72" i="17"/>
  <c r="G72" i="11" s="1"/>
  <c r="AE70" i="17"/>
  <c r="G70" i="11" s="1"/>
  <c r="AE68" i="17"/>
  <c r="G68" i="11" s="1"/>
  <c r="AE66" i="17"/>
  <c r="G66" i="11" s="1"/>
  <c r="AE64" i="17"/>
  <c r="G64" i="11" s="1"/>
  <c r="AE61" i="17"/>
  <c r="G61" i="11" s="1"/>
  <c r="AE59" i="17"/>
  <c r="G59" i="11" s="1"/>
  <c r="AE57" i="17"/>
  <c r="G57" i="11" s="1"/>
  <c r="AE55" i="17"/>
  <c r="G55" i="11" s="1"/>
  <c r="AE53" i="17"/>
  <c r="G53" i="11" s="1"/>
  <c r="AE51" i="17"/>
  <c r="G51" i="11" s="1"/>
  <c r="AE62" i="17"/>
  <c r="G62" i="11" s="1"/>
  <c r="AE60" i="17"/>
  <c r="G60" i="11" s="1"/>
  <c r="AE58" i="17"/>
  <c r="G58" i="11" s="1"/>
  <c r="AE56" i="17"/>
  <c r="G56" i="11" s="1"/>
  <c r="AE54" i="17"/>
  <c r="G54" i="11" s="1"/>
  <c r="AE52" i="17"/>
  <c r="G52" i="11" s="1"/>
  <c r="AE49" i="17"/>
  <c r="G49" i="11" s="1"/>
  <c r="AE47" i="17"/>
  <c r="G47" i="11" s="1"/>
  <c r="AE45" i="17"/>
  <c r="G45" i="11" s="1"/>
  <c r="AE43" i="17"/>
  <c r="G43" i="11" s="1"/>
  <c r="AE41" i="17"/>
  <c r="G41" i="11" s="1"/>
  <c r="AE39" i="17"/>
  <c r="G39" i="11" s="1"/>
  <c r="AE50" i="17"/>
  <c r="G50" i="11" s="1"/>
  <c r="AE48" i="17"/>
  <c r="G48" i="11" s="1"/>
  <c r="AE46" i="17"/>
  <c r="G46" i="11" s="1"/>
  <c r="AE44" i="17"/>
  <c r="G44" i="11" s="1"/>
  <c r="AE42" i="17"/>
  <c r="G42" i="11" s="1"/>
  <c r="AE40" i="17"/>
  <c r="G40" i="11" s="1"/>
  <c r="AE38" i="17"/>
  <c r="G38" i="11" s="1"/>
  <c r="AE37" i="17"/>
  <c r="G37" i="11" s="1"/>
  <c r="AE35" i="17"/>
  <c r="G35" i="11" s="1"/>
  <c r="AE34" i="17"/>
  <c r="G34" i="11" s="1"/>
  <c r="AE36" i="17"/>
  <c r="G36" i="11" s="1"/>
  <c r="AE8" i="17"/>
  <c r="G8" i="11" s="1"/>
  <c r="AE6" i="17"/>
  <c r="G6" i="11" s="1"/>
  <c r="AE4" i="17"/>
  <c r="G4" i="11" s="1"/>
  <c r="AE9" i="17"/>
  <c r="G9" i="11" s="1"/>
  <c r="N21" s="1"/>
  <c r="AE7" i="17"/>
  <c r="G7" i="11" s="1"/>
  <c r="AE5" i="17"/>
  <c r="G5" i="11" s="1"/>
  <c r="AE3" i="17"/>
  <c r="G3" i="11" s="1"/>
  <c r="AE2" i="17"/>
  <c r="G2" i="11" s="1"/>
  <c r="AE157" i="16"/>
  <c r="AE111"/>
  <c r="F111" i="11" s="1"/>
  <c r="M123" s="1"/>
  <c r="AE110" i="16"/>
  <c r="F110" i="11" s="1"/>
  <c r="AE108" i="16"/>
  <c r="F108" i="11" s="1"/>
  <c r="AE106" i="16"/>
  <c r="F106" i="11" s="1"/>
  <c r="AE104" i="16"/>
  <c r="F104" i="11" s="1"/>
  <c r="AE109" i="16"/>
  <c r="F109" i="11" s="1"/>
  <c r="AE107" i="16"/>
  <c r="F107" i="11" s="1"/>
  <c r="AE105" i="16"/>
  <c r="F105" i="11" s="1"/>
  <c r="AE103" i="16"/>
  <c r="F103" i="11" s="1"/>
  <c r="AE102" i="16"/>
  <c r="F102" i="11" s="1"/>
  <c r="AE100" i="16"/>
  <c r="F100" i="11" s="1"/>
  <c r="AE101" i="16"/>
  <c r="F101" i="11" s="1"/>
  <c r="AE80" i="16"/>
  <c r="F80" i="11" s="1"/>
  <c r="M92" s="1"/>
  <c r="AE78" i="16"/>
  <c r="F78" i="11" s="1"/>
  <c r="AE76" i="16"/>
  <c r="F76" i="11" s="1"/>
  <c r="AE79" i="16"/>
  <c r="F79" i="11" s="1"/>
  <c r="AE77" i="16"/>
  <c r="F77" i="11" s="1"/>
  <c r="AE75" i="16"/>
  <c r="F75" i="11" s="1"/>
  <c r="AE74" i="16"/>
  <c r="F74" i="11" s="1"/>
  <c r="AE72" i="16"/>
  <c r="F72" i="11" s="1"/>
  <c r="AE70" i="16"/>
  <c r="F70" i="11" s="1"/>
  <c r="AE68" i="16"/>
  <c r="F68" i="11" s="1"/>
  <c r="AE66" i="16"/>
  <c r="F66" i="11" s="1"/>
  <c r="AE64" i="16"/>
  <c r="F64" i="11" s="1"/>
  <c r="AE73" i="16"/>
  <c r="F73" i="11" s="1"/>
  <c r="AE71" i="16"/>
  <c r="F71" i="11" s="1"/>
  <c r="AE69" i="16"/>
  <c r="F69" i="11" s="1"/>
  <c r="AE67" i="16"/>
  <c r="F67" i="11" s="1"/>
  <c r="AE65" i="16"/>
  <c r="F65" i="11" s="1"/>
  <c r="AE63" i="16"/>
  <c r="F63" i="11" s="1"/>
  <c r="AE62" i="16"/>
  <c r="F62" i="11" s="1"/>
  <c r="AE60" i="16"/>
  <c r="F60" i="11" s="1"/>
  <c r="AE58" i="16"/>
  <c r="F58" i="11" s="1"/>
  <c r="AE56" i="16"/>
  <c r="F56" i="11" s="1"/>
  <c r="AE54" i="16"/>
  <c r="F54" i="11" s="1"/>
  <c r="AE52" i="16"/>
  <c r="F52" i="11" s="1"/>
  <c r="AE61" i="16"/>
  <c r="F61" i="11" s="1"/>
  <c r="AE59" i="16"/>
  <c r="F59" i="11" s="1"/>
  <c r="AE57" i="16"/>
  <c r="F57" i="11" s="1"/>
  <c r="AE55" i="16"/>
  <c r="F55" i="11" s="1"/>
  <c r="AE53" i="16"/>
  <c r="F53" i="11" s="1"/>
  <c r="AE51" i="16"/>
  <c r="F51" i="11" s="1"/>
  <c r="AE50" i="16"/>
  <c r="F50" i="11" s="1"/>
  <c r="AE48" i="16"/>
  <c r="F48" i="11" s="1"/>
  <c r="AE46" i="16"/>
  <c r="F46" i="11" s="1"/>
  <c r="AE44" i="16"/>
  <c r="F44" i="11" s="1"/>
  <c r="AE42" i="16"/>
  <c r="F42" i="11" s="1"/>
  <c r="AE40" i="16"/>
  <c r="F40" i="11" s="1"/>
  <c r="AE49" i="16"/>
  <c r="F49" i="11" s="1"/>
  <c r="AE47" i="16"/>
  <c r="F47" i="11" s="1"/>
  <c r="AE45" i="16"/>
  <c r="F45" i="11" s="1"/>
  <c r="AE43" i="16"/>
  <c r="F43" i="11" s="1"/>
  <c r="AE41" i="16"/>
  <c r="F41" i="11" s="1"/>
  <c r="AE39" i="16"/>
  <c r="F39" i="11" s="1"/>
  <c r="AE38" i="16"/>
  <c r="F38" i="11" s="1"/>
  <c r="AE36" i="16"/>
  <c r="F36" i="11" s="1"/>
  <c r="AE34" i="16"/>
  <c r="F34" i="11" s="1"/>
  <c r="AE32" i="16"/>
  <c r="F32" i="11" s="1"/>
  <c r="AE30" i="16"/>
  <c r="F30" i="11" s="1"/>
  <c r="AE28" i="16"/>
  <c r="F28" i="11" s="1"/>
  <c r="AE37" i="16"/>
  <c r="F37" i="11" s="1"/>
  <c r="AE35" i="16"/>
  <c r="F35" i="11" s="1"/>
  <c r="AE33" i="16"/>
  <c r="F33" i="11" s="1"/>
  <c r="AE31" i="16"/>
  <c r="F31" i="11" s="1"/>
  <c r="AE29" i="16"/>
  <c r="F29" i="11" s="1"/>
  <c r="AE27" i="16"/>
  <c r="F27" i="11" s="1"/>
  <c r="AE26" i="16"/>
  <c r="F26" i="11" s="1"/>
  <c r="AE25" i="16"/>
  <c r="F25" i="11" s="1"/>
  <c r="AE23" i="16"/>
  <c r="F23" i="11" s="1"/>
  <c r="AE21" i="16"/>
  <c r="F21" i="11" s="1"/>
  <c r="AE19" i="16"/>
  <c r="F19" i="11" s="1"/>
  <c r="AE24" i="16"/>
  <c r="F24" i="11" s="1"/>
  <c r="AE22" i="16"/>
  <c r="F22" i="11" s="1"/>
  <c r="AE20" i="16"/>
  <c r="F20" i="11" s="1"/>
  <c r="AE18" i="16"/>
  <c r="F18" i="11" s="1"/>
  <c r="AE11" i="16"/>
  <c r="F11" i="11" s="1"/>
  <c r="AE160" i="16"/>
  <c r="AE158"/>
  <c r="AE14"/>
  <c r="F14" i="11" s="1"/>
  <c r="AE15" i="16"/>
  <c r="F15" i="11" s="1"/>
  <c r="AE161" i="16"/>
  <c r="AE159"/>
  <c r="AE156"/>
  <c r="AE155"/>
  <c r="AE16"/>
  <c r="F16" i="11" s="1"/>
  <c r="AE12" i="16"/>
  <c r="F12" i="11" s="1"/>
  <c r="AE17" i="16"/>
  <c r="F17" i="11" s="1"/>
  <c r="AE13" i="16"/>
  <c r="F13" i="11" s="1"/>
  <c r="AE10" i="16"/>
  <c r="F10" i="11" s="1"/>
  <c r="AE9" i="16"/>
  <c r="F9" i="11" s="1"/>
  <c r="AE8" i="16"/>
  <c r="F8" i="11" s="1"/>
  <c r="AE7" i="16"/>
  <c r="F7" i="11" s="1"/>
  <c r="AE6" i="16"/>
  <c r="F6" i="11" s="1"/>
  <c r="AE5" i="16"/>
  <c r="F5" i="11" s="1"/>
  <c r="AE4" i="16"/>
  <c r="F4" i="11" s="1"/>
  <c r="AE3" i="16"/>
  <c r="F3" i="11" s="1"/>
  <c r="AE2" i="16"/>
  <c r="F2" i="11" s="1"/>
  <c r="AE161" i="15"/>
  <c r="AE159"/>
  <c r="AE160"/>
  <c r="AE158"/>
  <c r="AE156"/>
  <c r="AE154"/>
  <c r="AE111"/>
  <c r="E111" i="11" s="1"/>
  <c r="L123" s="1"/>
  <c r="AE109" i="15"/>
  <c r="E109" i="11" s="1"/>
  <c r="AE107" i="15"/>
  <c r="E107" i="11" s="1"/>
  <c r="AE105" i="15"/>
  <c r="E105" i="11" s="1"/>
  <c r="AE103" i="15"/>
  <c r="E103" i="11" s="1"/>
  <c r="AE101" i="15"/>
  <c r="E101" i="11" s="1"/>
  <c r="AE99" i="15"/>
  <c r="E99" i="11" s="1"/>
  <c r="AE110" i="15"/>
  <c r="E110" i="11" s="1"/>
  <c r="AE108" i="15"/>
  <c r="E108" i="11" s="1"/>
  <c r="AE106" i="15"/>
  <c r="E106" i="11" s="1"/>
  <c r="AE104" i="15"/>
  <c r="E104" i="11" s="1"/>
  <c r="AE102" i="15"/>
  <c r="E102" i="11" s="1"/>
  <c r="AE100" i="15"/>
  <c r="E100" i="11" s="1"/>
  <c r="AE97" i="15"/>
  <c r="E97" i="11" s="1"/>
  <c r="AE95" i="15"/>
  <c r="E95" i="11" s="1"/>
  <c r="AE93" i="15"/>
  <c r="E93" i="11" s="1"/>
  <c r="AE91" i="15"/>
  <c r="E91" i="11" s="1"/>
  <c r="AE89" i="15"/>
  <c r="E89" i="11" s="1"/>
  <c r="AE87" i="15"/>
  <c r="E87" i="11" s="1"/>
  <c r="AE98" i="15"/>
  <c r="E98" i="11" s="1"/>
  <c r="AE96" i="15"/>
  <c r="E96" i="11" s="1"/>
  <c r="AE94" i="15"/>
  <c r="E94" i="11" s="1"/>
  <c r="AE92" i="15"/>
  <c r="E92" i="11" s="1"/>
  <c r="AE90" i="15"/>
  <c r="E90" i="11" s="1"/>
  <c r="AE88" i="15"/>
  <c r="E88" i="11" s="1"/>
  <c r="AE85" i="15"/>
  <c r="E85" i="11" s="1"/>
  <c r="AE83" i="15"/>
  <c r="E83" i="11" s="1"/>
  <c r="AE81" i="15"/>
  <c r="E81" i="11" s="1"/>
  <c r="AE79" i="15"/>
  <c r="E79" i="11" s="1"/>
  <c r="AE77" i="15"/>
  <c r="E77" i="11" s="1"/>
  <c r="AE75" i="15"/>
  <c r="E75" i="11" s="1"/>
  <c r="AE86" i="15"/>
  <c r="E86" i="11" s="1"/>
  <c r="AE84" i="15"/>
  <c r="E84" i="11" s="1"/>
  <c r="AE82" i="15"/>
  <c r="E82" i="11" s="1"/>
  <c r="AE80" i="15"/>
  <c r="E80" i="11" s="1"/>
  <c r="AE78" i="15"/>
  <c r="E78" i="11" s="1"/>
  <c r="AE76" i="15"/>
  <c r="E76" i="11" s="1"/>
  <c r="AE73" i="15"/>
  <c r="E73" i="11" s="1"/>
  <c r="AE71" i="15"/>
  <c r="E71" i="11" s="1"/>
  <c r="AE69" i="15"/>
  <c r="E69" i="11" s="1"/>
  <c r="AE67" i="15"/>
  <c r="E67" i="11" s="1"/>
  <c r="AE65" i="15"/>
  <c r="E65" i="11" s="1"/>
  <c r="AE63" i="15"/>
  <c r="E63" i="11" s="1"/>
  <c r="AE74" i="15"/>
  <c r="E74" i="11" s="1"/>
  <c r="AE72" i="15"/>
  <c r="E72" i="11" s="1"/>
  <c r="AE70" i="15"/>
  <c r="E70" i="11" s="1"/>
  <c r="AE68" i="15"/>
  <c r="E68" i="11" s="1"/>
  <c r="AE66" i="15"/>
  <c r="E66" i="11" s="1"/>
  <c r="AE64" i="15"/>
  <c r="E64" i="11" s="1"/>
  <c r="AE61" i="15"/>
  <c r="E61" i="11" s="1"/>
  <c r="AE59" i="15"/>
  <c r="E59" i="11" s="1"/>
  <c r="AE57" i="15"/>
  <c r="E57" i="11" s="1"/>
  <c r="AE55" i="15"/>
  <c r="E55" i="11" s="1"/>
  <c r="AE53" i="15"/>
  <c r="E53" i="11" s="1"/>
  <c r="AE51" i="15"/>
  <c r="E51" i="11" s="1"/>
  <c r="AE62" i="15"/>
  <c r="E62" i="11" s="1"/>
  <c r="AE60" i="15"/>
  <c r="E60" i="11" s="1"/>
  <c r="AE58" i="15"/>
  <c r="E58" i="11" s="1"/>
  <c r="AE56" i="15"/>
  <c r="E56" i="11" s="1"/>
  <c r="AE54" i="15"/>
  <c r="E54" i="11" s="1"/>
  <c r="AE52" i="15"/>
  <c r="E52" i="11" s="1"/>
  <c r="AE49" i="15"/>
  <c r="E49" i="11" s="1"/>
  <c r="AE47" i="15"/>
  <c r="E47" i="11" s="1"/>
  <c r="AE45" i="15"/>
  <c r="E45" i="11" s="1"/>
  <c r="AE43" i="15"/>
  <c r="E43" i="11" s="1"/>
  <c r="AE41" i="15"/>
  <c r="E41" i="11" s="1"/>
  <c r="AE39" i="15"/>
  <c r="E39" i="11" s="1"/>
  <c r="AE50" i="15"/>
  <c r="E50" i="11" s="1"/>
  <c r="AE48" i="15"/>
  <c r="E48" i="11" s="1"/>
  <c r="AE46" i="15"/>
  <c r="E46" i="11" s="1"/>
  <c r="AE44" i="15"/>
  <c r="E44" i="11" s="1"/>
  <c r="AE42" i="15"/>
  <c r="E42" i="11" s="1"/>
  <c r="AE40" i="15"/>
  <c r="E40" i="11" s="1"/>
  <c r="AE37" i="15"/>
  <c r="E37" i="11" s="1"/>
  <c r="AE35" i="15"/>
  <c r="E35" i="11" s="1"/>
  <c r="AE33" i="15"/>
  <c r="E33" i="11" s="1"/>
  <c r="AE38" i="15"/>
  <c r="E38" i="11" s="1"/>
  <c r="AE36" i="15"/>
  <c r="E36" i="11" s="1"/>
  <c r="AE34" i="15"/>
  <c r="E34" i="11" s="1"/>
  <c r="AE8" i="15"/>
  <c r="E8" i="11" s="1"/>
  <c r="AE6" i="15"/>
  <c r="E6" i="11" s="1"/>
  <c r="AE4" i="15"/>
  <c r="E4" i="11" s="1"/>
  <c r="AE7" i="15"/>
  <c r="E7" i="11" s="1"/>
  <c r="AE5" i="15"/>
  <c r="E5" i="11" s="1"/>
  <c r="AE3" i="15"/>
  <c r="E3" i="11" s="1"/>
  <c r="AE2" i="15"/>
  <c r="E2" i="11" s="1"/>
  <c r="AE32" i="15"/>
  <c r="E32" i="11" s="1"/>
  <c r="AE28" i="15"/>
  <c r="E28" i="11" s="1"/>
  <c r="AE24" i="15"/>
  <c r="E24" i="11" s="1"/>
  <c r="AE20" i="15"/>
  <c r="E20" i="11" s="1"/>
  <c r="AE16" i="15"/>
  <c r="E16" i="11" s="1"/>
  <c r="AE12" i="15"/>
  <c r="E12" i="11" s="1"/>
  <c r="AE31" i="15"/>
  <c r="E31" i="11" s="1"/>
  <c r="AE27" i="15"/>
  <c r="E27" i="11" s="1"/>
  <c r="AE23" i="15"/>
  <c r="E23" i="11" s="1"/>
  <c r="AE19" i="15"/>
  <c r="E19" i="11" s="1"/>
  <c r="AE15" i="15"/>
  <c r="E15" i="11" s="1"/>
  <c r="AE11" i="15"/>
  <c r="E11" i="11" s="1"/>
  <c r="AE30" i="15"/>
  <c r="E30" i="11" s="1"/>
  <c r="AE26" i="15"/>
  <c r="E26" i="11" s="1"/>
  <c r="AE22" i="15"/>
  <c r="E22" i="11" s="1"/>
  <c r="AE18" i="15"/>
  <c r="E18" i="11" s="1"/>
  <c r="AE14" i="15"/>
  <c r="E14" i="11" s="1"/>
  <c r="AE10" i="15"/>
  <c r="E10" i="11" s="1"/>
  <c r="AE29" i="15"/>
  <c r="E29" i="11" s="1"/>
  <c r="AE25" i="15"/>
  <c r="E25" i="11" s="1"/>
  <c r="AE21" i="15"/>
  <c r="E21" i="11" s="1"/>
  <c r="AE17" i="15"/>
  <c r="E17" i="11" s="1"/>
  <c r="AE13" i="15"/>
  <c r="E13" i="11" s="1"/>
  <c r="AE160" i="14"/>
  <c r="AE158"/>
  <c r="AE156"/>
  <c r="AE154"/>
  <c r="AE152"/>
  <c r="AE150"/>
  <c r="D150" i="11" s="1"/>
  <c r="AE148" i="14"/>
  <c r="D148" i="11" s="1"/>
  <c r="AE161" i="14"/>
  <c r="AE159"/>
  <c r="AE157"/>
  <c r="AE155"/>
  <c r="AE153"/>
  <c r="AE151"/>
  <c r="D151" i="11" s="1"/>
  <c r="AE149" i="14"/>
  <c r="D149" i="11" s="1"/>
  <c r="AE147" i="14"/>
  <c r="D147" i="11" s="1"/>
  <c r="AE146" i="14"/>
  <c r="D146" i="11" s="1"/>
  <c r="AE145" i="14"/>
  <c r="D145" i="11" s="1"/>
  <c r="AE111" i="14"/>
  <c r="D111" i="11" s="1"/>
  <c r="AE110" i="14"/>
  <c r="D110" i="11" s="1"/>
  <c r="AE108" i="14"/>
  <c r="D108" i="11" s="1"/>
  <c r="AE106" i="14"/>
  <c r="D106" i="11" s="1"/>
  <c r="AE104" i="14"/>
  <c r="D104" i="11" s="1"/>
  <c r="AE102" i="14"/>
  <c r="D102" i="11" s="1"/>
  <c r="AE100" i="14"/>
  <c r="D100" i="11" s="1"/>
  <c r="AE109" i="14"/>
  <c r="D109" i="11" s="1"/>
  <c r="AE107" i="14"/>
  <c r="D107" i="11" s="1"/>
  <c r="AE105" i="14"/>
  <c r="D105" i="11" s="1"/>
  <c r="AE103" i="14"/>
  <c r="D103" i="11" s="1"/>
  <c r="AE101" i="14"/>
  <c r="D101" i="11" s="1"/>
  <c r="AE99" i="14"/>
  <c r="D99" i="11" s="1"/>
  <c r="AE98" i="14"/>
  <c r="D98" i="11" s="1"/>
  <c r="AE96" i="14"/>
  <c r="D96" i="11" s="1"/>
  <c r="AE94" i="14"/>
  <c r="D94" i="11" s="1"/>
  <c r="AE92" i="14"/>
  <c r="D92" i="11" s="1"/>
  <c r="AE97" i="14"/>
  <c r="D97" i="11" s="1"/>
  <c r="AE95" i="14"/>
  <c r="D95" i="11" s="1"/>
  <c r="AE93" i="14"/>
  <c r="D93" i="11" s="1"/>
  <c r="AE91" i="14"/>
  <c r="D91" i="11" s="1"/>
  <c r="AE50" i="14"/>
  <c r="D50" i="11" s="1"/>
  <c r="AE48" i="14"/>
  <c r="D48" i="11" s="1"/>
  <c r="AE46" i="14"/>
  <c r="D46" i="11" s="1"/>
  <c r="AE44" i="14"/>
  <c r="D44" i="11" s="1"/>
  <c r="AE42" i="14"/>
  <c r="D42" i="11" s="1"/>
  <c r="AE40" i="14"/>
  <c r="D40" i="11" s="1"/>
  <c r="AE49" i="14"/>
  <c r="D49" i="11" s="1"/>
  <c r="AE47" i="14"/>
  <c r="D47" i="11" s="1"/>
  <c r="AE45" i="14"/>
  <c r="D45" i="11" s="1"/>
  <c r="AE43" i="14"/>
  <c r="D43" i="11" s="1"/>
  <c r="AE41" i="14"/>
  <c r="D41" i="11" s="1"/>
  <c r="AE39" i="14"/>
  <c r="D39" i="11" s="1"/>
  <c r="AE38" i="14"/>
  <c r="D38" i="11" s="1"/>
  <c r="AE36" i="14"/>
  <c r="D36" i="11" s="1"/>
  <c r="AE34" i="14"/>
  <c r="D34" i="11" s="1"/>
  <c r="AE32" i="14"/>
  <c r="D32" i="11" s="1"/>
  <c r="AE30" i="14"/>
  <c r="D30" i="11" s="1"/>
  <c r="AE28" i="14"/>
  <c r="D28" i="11" s="1"/>
  <c r="AE37" i="14"/>
  <c r="D37" i="11" s="1"/>
  <c r="AE35" i="14"/>
  <c r="D35" i="11" s="1"/>
  <c r="AE33" i="14"/>
  <c r="D33" i="11" s="1"/>
  <c r="AE31" i="14"/>
  <c r="D31" i="11" s="1"/>
  <c r="AE29" i="14"/>
  <c r="D29" i="11" s="1"/>
  <c r="AE27" i="14"/>
  <c r="D27" i="11" s="1"/>
  <c r="AE26" i="14"/>
  <c r="D26" i="11" s="1"/>
  <c r="AE24" i="14"/>
  <c r="D24" i="11" s="1"/>
  <c r="AE22" i="14"/>
  <c r="D22" i="11" s="1"/>
  <c r="AE20" i="14"/>
  <c r="D20" i="11" s="1"/>
  <c r="AE18" i="14"/>
  <c r="D18" i="11" s="1"/>
  <c r="AE16" i="14"/>
  <c r="D16" i="11" s="1"/>
  <c r="AE25" i="14"/>
  <c r="D25" i="11" s="1"/>
  <c r="AE23" i="14"/>
  <c r="D23" i="11" s="1"/>
  <c r="AE21" i="14"/>
  <c r="D21" i="11" s="1"/>
  <c r="AE19" i="14"/>
  <c r="D19" i="11" s="1"/>
  <c r="AE17" i="14"/>
  <c r="D17" i="11" s="1"/>
  <c r="AE15" i="14"/>
  <c r="D15" i="11" s="1"/>
  <c r="AE14" i="14"/>
  <c r="D14" i="11" s="1"/>
  <c r="AE12" i="14"/>
  <c r="D12" i="11" s="1"/>
  <c r="AE10" i="14"/>
  <c r="D10" i="11" s="1"/>
  <c r="AE8" i="14"/>
  <c r="D8" i="11" s="1"/>
  <c r="AE6" i="14"/>
  <c r="D6" i="11" s="1"/>
  <c r="AE4" i="14"/>
  <c r="D4" i="11" s="1"/>
  <c r="AE13" i="14"/>
  <c r="D13" i="11" s="1"/>
  <c r="AE11" i="14"/>
  <c r="D11" i="11" s="1"/>
  <c r="AE9" i="14"/>
  <c r="D9" i="11" s="1"/>
  <c r="AE7" i="14"/>
  <c r="D7" i="11" s="1"/>
  <c r="AE5" i="14"/>
  <c r="D5" i="11" s="1"/>
  <c r="AE3" i="14"/>
  <c r="D3" i="11" s="1"/>
  <c r="AE2" i="14"/>
  <c r="D2" i="11" s="1"/>
  <c r="AE142" i="14"/>
  <c r="D142" i="11" s="1"/>
  <c r="AE138" i="14"/>
  <c r="D138" i="11" s="1"/>
  <c r="AE134" i="14"/>
  <c r="D134" i="11" s="1"/>
  <c r="AE130" i="14"/>
  <c r="D130" i="11" s="1"/>
  <c r="AE126" i="14"/>
  <c r="D126" i="11" s="1"/>
  <c r="AE122" i="14"/>
  <c r="D122" i="11" s="1"/>
  <c r="AE118" i="14"/>
  <c r="D118" i="11" s="1"/>
  <c r="AE114" i="14"/>
  <c r="D114" i="11" s="1"/>
  <c r="AE143" i="14"/>
  <c r="D143" i="11" s="1"/>
  <c r="AE139" i="14"/>
  <c r="D139" i="11" s="1"/>
  <c r="AE135" i="14"/>
  <c r="D135" i="11" s="1"/>
  <c r="AE131" i="14"/>
  <c r="D131" i="11" s="1"/>
  <c r="AE127" i="14"/>
  <c r="D127" i="11" s="1"/>
  <c r="AE123" i="14"/>
  <c r="D123" i="11" s="1"/>
  <c r="AE119" i="14"/>
  <c r="D119" i="11" s="1"/>
  <c r="AE115" i="14"/>
  <c r="D115" i="11" s="1"/>
  <c r="AE90" i="14"/>
  <c r="D90" i="11" s="1"/>
  <c r="AE86" i="14"/>
  <c r="D86" i="11" s="1"/>
  <c r="AE82" i="14"/>
  <c r="D82" i="11" s="1"/>
  <c r="AE78" i="14"/>
  <c r="D78" i="11" s="1"/>
  <c r="AE74" i="14"/>
  <c r="D74" i="11" s="1"/>
  <c r="AE70" i="14"/>
  <c r="D70" i="11" s="1"/>
  <c r="AE66" i="14"/>
  <c r="D66" i="11" s="1"/>
  <c r="AE62" i="14"/>
  <c r="D62" i="11" s="1"/>
  <c r="AE58" i="14"/>
  <c r="D58" i="11" s="1"/>
  <c r="AE54" i="14"/>
  <c r="D54" i="11" s="1"/>
  <c r="AE87" i="14"/>
  <c r="D87" i="11" s="1"/>
  <c r="AE83" i="14"/>
  <c r="D83" i="11" s="1"/>
  <c r="AE79" i="14"/>
  <c r="D79" i="11" s="1"/>
  <c r="AE75" i="14"/>
  <c r="D75" i="11" s="1"/>
  <c r="AE71" i="14"/>
  <c r="D71" i="11" s="1"/>
  <c r="AE67" i="14"/>
  <c r="D67" i="11" s="1"/>
  <c r="AE63" i="14"/>
  <c r="D63" i="11" s="1"/>
  <c r="AE59" i="14"/>
  <c r="D59" i="11" s="1"/>
  <c r="AE55" i="14"/>
  <c r="D55" i="11" s="1"/>
  <c r="AE51" i="14"/>
  <c r="D51" i="11" s="1"/>
  <c r="AE144" i="14"/>
  <c r="D144" i="11" s="1"/>
  <c r="AE140" i="14"/>
  <c r="D140" i="11" s="1"/>
  <c r="AE136" i="14"/>
  <c r="D136" i="11" s="1"/>
  <c r="AE132" i="14"/>
  <c r="D132" i="11" s="1"/>
  <c r="AE128" i="14"/>
  <c r="D128" i="11" s="1"/>
  <c r="AE124" i="14"/>
  <c r="D124" i="11" s="1"/>
  <c r="AE120" i="14"/>
  <c r="D120" i="11" s="1"/>
  <c r="AE116" i="14"/>
  <c r="D116" i="11" s="1"/>
  <c r="AE112" i="14"/>
  <c r="D112" i="11" s="1"/>
  <c r="AE141" i="14"/>
  <c r="D141" i="11" s="1"/>
  <c r="AE137" i="14"/>
  <c r="D137" i="11" s="1"/>
  <c r="AE133" i="14"/>
  <c r="D133" i="11" s="1"/>
  <c r="AE129" i="14"/>
  <c r="D129" i="11" s="1"/>
  <c r="AE125" i="14"/>
  <c r="D125" i="11" s="1"/>
  <c r="AE121" i="14"/>
  <c r="D121" i="11" s="1"/>
  <c r="AE117" i="14"/>
  <c r="D117" i="11" s="1"/>
  <c r="AE113" i="14"/>
  <c r="D113" i="11" s="1"/>
  <c r="AE88" i="14"/>
  <c r="D88" i="11" s="1"/>
  <c r="AE84" i="14"/>
  <c r="D84" i="11" s="1"/>
  <c r="AE80" i="14"/>
  <c r="D80" i="11" s="1"/>
  <c r="AE76" i="14"/>
  <c r="D76" i="11" s="1"/>
  <c r="AE72" i="14"/>
  <c r="D72" i="11" s="1"/>
  <c r="AE68" i="14"/>
  <c r="D68" i="11" s="1"/>
  <c r="AE64" i="14"/>
  <c r="D64" i="11" s="1"/>
  <c r="AE60" i="14"/>
  <c r="D60" i="11" s="1"/>
  <c r="AE56" i="14"/>
  <c r="D56" i="11" s="1"/>
  <c r="AE52" i="14"/>
  <c r="D52" i="11" s="1"/>
  <c r="AE89" i="14"/>
  <c r="D89" i="11" s="1"/>
  <c r="AE85" i="14"/>
  <c r="D85" i="11" s="1"/>
  <c r="AE81" i="14"/>
  <c r="D81" i="11" s="1"/>
  <c r="AE77" i="14"/>
  <c r="D77" i="11" s="1"/>
  <c r="AE73" i="14"/>
  <c r="D73" i="11" s="1"/>
  <c r="AE69" i="14"/>
  <c r="D69" i="11" s="1"/>
  <c r="AE65" i="14"/>
  <c r="D65" i="11" s="1"/>
  <c r="AE61" i="14"/>
  <c r="D61" i="11" s="1"/>
  <c r="AE57" i="14"/>
  <c r="D57" i="11" s="1"/>
  <c r="AE53" i="14"/>
  <c r="D53" i="11" s="1"/>
  <c r="AE111" i="13"/>
  <c r="C111" i="11" s="1"/>
  <c r="J123" s="1"/>
  <c r="AE110" i="13"/>
  <c r="C110" i="11" s="1"/>
  <c r="AE108" i="13"/>
  <c r="C108" i="11" s="1"/>
  <c r="AE106" i="13"/>
  <c r="C106" i="11" s="1"/>
  <c r="AE104" i="13"/>
  <c r="C104" i="11" s="1"/>
  <c r="AE102" i="13"/>
  <c r="C102" i="11" s="1"/>
  <c r="AE100" i="13"/>
  <c r="C100" i="11" s="1"/>
  <c r="AE98" i="13"/>
  <c r="C98" i="11" s="1"/>
  <c r="AE96" i="13"/>
  <c r="C96" i="11" s="1"/>
  <c r="AE94" i="13"/>
  <c r="C94" i="11" s="1"/>
  <c r="AE92" i="13"/>
  <c r="C92" i="11" s="1"/>
  <c r="AE90" i="13"/>
  <c r="C90" i="11" s="1"/>
  <c r="AE88" i="13"/>
  <c r="C88" i="11" s="1"/>
  <c r="AE86" i="13"/>
  <c r="C86" i="11" s="1"/>
  <c r="AE84" i="13"/>
  <c r="C84" i="11" s="1"/>
  <c r="AE82" i="13"/>
  <c r="C82" i="11" s="1"/>
  <c r="AE80" i="13"/>
  <c r="C80" i="11" s="1"/>
  <c r="AE78" i="13"/>
  <c r="C78" i="11" s="1"/>
  <c r="AE76" i="13"/>
  <c r="C76" i="11" s="1"/>
  <c r="AE74" i="13"/>
  <c r="C74" i="11" s="1"/>
  <c r="AE73" i="13"/>
  <c r="C73" i="11" s="1"/>
  <c r="AE8" i="13"/>
  <c r="C8" i="11" s="1"/>
  <c r="AE6" i="13"/>
  <c r="C6" i="11" s="1"/>
  <c r="AE4" i="13"/>
  <c r="C4" i="11" s="1"/>
  <c r="AE2" i="13"/>
  <c r="C2" i="11" s="1"/>
  <c r="AE109" i="13"/>
  <c r="C109" i="11" s="1"/>
  <c r="AE107" i="13"/>
  <c r="C107" i="11" s="1"/>
  <c r="AE105" i="13"/>
  <c r="C105" i="11" s="1"/>
  <c r="AE103" i="13"/>
  <c r="C103" i="11" s="1"/>
  <c r="AE101" i="13"/>
  <c r="C101" i="11" s="1"/>
  <c r="AE99" i="13"/>
  <c r="C99" i="11" s="1"/>
  <c r="AE97" i="13"/>
  <c r="C97" i="11" s="1"/>
  <c r="AE95" i="13"/>
  <c r="C95" i="11" s="1"/>
  <c r="AE93" i="13"/>
  <c r="C93" i="11" s="1"/>
  <c r="AE91" i="13"/>
  <c r="C91" i="11" s="1"/>
  <c r="AE89" i="13"/>
  <c r="C89" i="11" s="1"/>
  <c r="AE87" i="13"/>
  <c r="C87" i="11" s="1"/>
  <c r="AE85" i="13"/>
  <c r="C85" i="11" s="1"/>
  <c r="AE83" i="13"/>
  <c r="C83" i="11" s="1"/>
  <c r="AE81" i="13"/>
  <c r="C81" i="11" s="1"/>
  <c r="AE79" i="13"/>
  <c r="C79" i="11" s="1"/>
  <c r="AE77" i="13"/>
  <c r="C77" i="11" s="1"/>
  <c r="AE75" i="13"/>
  <c r="C75" i="11" s="1"/>
  <c r="AE9" i="13"/>
  <c r="C9" i="11" s="1"/>
  <c r="AE7" i="13"/>
  <c r="C7" i="11" s="1"/>
  <c r="AE5" i="13"/>
  <c r="C5" i="11" s="1"/>
  <c r="AE3" i="13"/>
  <c r="C3" i="11" s="1"/>
  <c r="AE18" i="13"/>
  <c r="C18" i="11" s="1"/>
  <c r="J30" s="1"/>
  <c r="AE17" i="13"/>
  <c r="C17" i="11" s="1"/>
  <c r="AE16" i="13"/>
  <c r="C16" i="11" s="1"/>
  <c r="AE15" i="13"/>
  <c r="C15" i="11" s="1"/>
  <c r="AE14" i="13"/>
  <c r="C14" i="11" s="1"/>
  <c r="AE13" i="13"/>
  <c r="C13" i="11" s="1"/>
  <c r="AE12" i="13"/>
  <c r="C12" i="11" s="1"/>
  <c r="AE11" i="13"/>
  <c r="C11" i="11" s="1"/>
  <c r="AE10" i="13"/>
  <c r="C10" i="11" s="1"/>
  <c r="G38" i="3"/>
  <c r="C39"/>
  <c r="E39"/>
  <c r="D18"/>
  <c r="D19" s="1"/>
  <c r="F18"/>
  <c r="F19" s="1"/>
  <c r="G18"/>
  <c r="G19" s="1"/>
  <c r="A299" i="8"/>
  <c r="A299" i="7"/>
  <c r="A316" i="6"/>
  <c r="A301"/>
  <c r="A315"/>
  <c r="A299" i="4"/>
  <c r="A316" i="5"/>
  <c r="A301"/>
  <c r="A315"/>
  <c r="L158" i="9"/>
  <c r="L159"/>
  <c r="L160"/>
  <c r="L161"/>
  <c r="L162"/>
  <c r="L163"/>
  <c r="L164"/>
  <c r="L165"/>
  <c r="L166"/>
  <c r="L167"/>
  <c r="L168"/>
  <c r="L169"/>
  <c r="L170"/>
  <c r="D152"/>
  <c r="F152"/>
  <c r="H152"/>
  <c r="J152"/>
  <c r="L134"/>
  <c r="D297" s="1"/>
  <c r="E152"/>
  <c r="G152"/>
  <c r="I152"/>
  <c r="K152"/>
  <c r="L234"/>
  <c r="L264"/>
  <c r="L266"/>
  <c r="L268"/>
  <c r="L270"/>
  <c r="L272"/>
  <c r="L274"/>
  <c r="L276"/>
  <c r="C82"/>
  <c r="C84"/>
  <c r="C86"/>
  <c r="C88"/>
  <c r="C81"/>
  <c r="C83"/>
  <c r="C85"/>
  <c r="C87"/>
  <c r="K41"/>
  <c r="U41" s="1"/>
  <c r="K43"/>
  <c r="U43" s="1"/>
  <c r="K45"/>
  <c r="U45" s="1"/>
  <c r="K47"/>
  <c r="U47" s="1"/>
  <c r="K49"/>
  <c r="U49" s="1"/>
  <c r="K51"/>
  <c r="U51" s="1"/>
  <c r="K53"/>
  <c r="U53" s="1"/>
  <c r="X30"/>
  <c r="M164" s="1"/>
  <c r="X32"/>
  <c r="M166" s="1"/>
  <c r="X34"/>
  <c r="M168" s="1"/>
  <c r="X36"/>
  <c r="M170" s="1"/>
  <c r="L135"/>
  <c r="D298" s="1"/>
  <c r="L137"/>
  <c r="D300" s="1"/>
  <c r="L139"/>
  <c r="D302" s="1"/>
  <c r="L141"/>
  <c r="D304" s="1"/>
  <c r="L143"/>
  <c r="D306" s="1"/>
  <c r="L145"/>
  <c r="D308" s="1"/>
  <c r="L147"/>
  <c r="D310" s="1"/>
  <c r="C238"/>
  <c r="E238"/>
  <c r="G238"/>
  <c r="I238"/>
  <c r="K238"/>
  <c r="L223"/>
  <c r="D316" s="1"/>
  <c r="L225"/>
  <c r="D318" s="1"/>
  <c r="L227"/>
  <c r="D320" s="1"/>
  <c r="L229"/>
  <c r="D322" s="1"/>
  <c r="L231"/>
  <c r="D324" s="1"/>
  <c r="L233"/>
  <c r="D326" s="1"/>
  <c r="L263"/>
  <c r="L265"/>
  <c r="L267"/>
  <c r="L269"/>
  <c r="X25"/>
  <c r="M159" s="1"/>
  <c r="X27"/>
  <c r="M161" s="1"/>
  <c r="X29"/>
  <c r="M163" s="1"/>
  <c r="X31"/>
  <c r="M165" s="1"/>
  <c r="X33"/>
  <c r="M167" s="1"/>
  <c r="X35"/>
  <c r="M169" s="1"/>
  <c r="L136"/>
  <c r="D299" s="1"/>
  <c r="L138"/>
  <c r="D301" s="1"/>
  <c r="L140"/>
  <c r="D303" s="1"/>
  <c r="L142"/>
  <c r="D305" s="1"/>
  <c r="L144"/>
  <c r="D307" s="1"/>
  <c r="L146"/>
  <c r="D309" s="1"/>
  <c r="C151"/>
  <c r="E151"/>
  <c r="G151"/>
  <c r="I151"/>
  <c r="K151"/>
  <c r="A178"/>
  <c r="A200" s="1"/>
  <c r="A222" s="1"/>
  <c r="A245" s="1"/>
  <c r="A264" s="1"/>
  <c r="L271"/>
  <c r="L273"/>
  <c r="L275"/>
  <c r="K42"/>
  <c r="U42" s="1"/>
  <c r="K44"/>
  <c r="U44" s="1"/>
  <c r="K46"/>
  <c r="U46" s="1"/>
  <c r="K48"/>
  <c r="U48" s="1"/>
  <c r="K50"/>
  <c r="U50" s="1"/>
  <c r="K52"/>
  <c r="U52" s="1"/>
  <c r="K54"/>
  <c r="U54" s="1"/>
  <c r="X24"/>
  <c r="M158" s="1"/>
  <c r="X26"/>
  <c r="M160" s="1"/>
  <c r="X28"/>
  <c r="M162" s="1"/>
  <c r="L222"/>
  <c r="D315" s="1"/>
  <c r="L224"/>
  <c r="D317" s="1"/>
  <c r="L226"/>
  <c r="D319" s="1"/>
  <c r="L228"/>
  <c r="D321" s="1"/>
  <c r="L230"/>
  <c r="D323" s="1"/>
  <c r="L232"/>
  <c r="D325" s="1"/>
  <c r="A7"/>
  <c r="A24"/>
  <c r="A60"/>
  <c r="A43"/>
  <c r="L42"/>
  <c r="J93"/>
  <c r="H93"/>
  <c r="F93"/>
  <c r="D93"/>
  <c r="K93"/>
  <c r="I93"/>
  <c r="G93"/>
  <c r="E93"/>
  <c r="C93"/>
  <c r="J65"/>
  <c r="H65"/>
  <c r="F65"/>
  <c r="K65"/>
  <c r="I65"/>
  <c r="K66"/>
  <c r="I66"/>
  <c r="G66"/>
  <c r="E66"/>
  <c r="C66"/>
  <c r="J66"/>
  <c r="H66"/>
  <c r="F66"/>
  <c r="D66"/>
  <c r="J67"/>
  <c r="H67"/>
  <c r="F67"/>
  <c r="D67"/>
  <c r="K67"/>
  <c r="I67"/>
  <c r="G67"/>
  <c r="E67"/>
  <c r="C67"/>
  <c r="K68"/>
  <c r="I68"/>
  <c r="G68"/>
  <c r="E68"/>
  <c r="C68"/>
  <c r="J68"/>
  <c r="H68"/>
  <c r="F68"/>
  <c r="D68"/>
  <c r="J69"/>
  <c r="H69"/>
  <c r="F69"/>
  <c r="D69"/>
  <c r="K69"/>
  <c r="I69"/>
  <c r="G69"/>
  <c r="E69"/>
  <c r="C69"/>
  <c r="K70"/>
  <c r="I70"/>
  <c r="G70"/>
  <c r="E70"/>
  <c r="C70"/>
  <c r="J70"/>
  <c r="H70"/>
  <c r="F70"/>
  <c r="D70"/>
  <c r="J71"/>
  <c r="H71"/>
  <c r="F71"/>
  <c r="D71"/>
  <c r="K71"/>
  <c r="I71"/>
  <c r="G71"/>
  <c r="E71"/>
  <c r="C71"/>
  <c r="K72"/>
  <c r="I72"/>
  <c r="G72"/>
  <c r="E72"/>
  <c r="C72"/>
  <c r="J72"/>
  <c r="J75" s="1"/>
  <c r="H72"/>
  <c r="F72"/>
  <c r="D72"/>
  <c r="G3"/>
  <c r="Z4"/>
  <c r="X5"/>
  <c r="Z5"/>
  <c r="C244" s="1"/>
  <c r="E314" s="1"/>
  <c r="X6"/>
  <c r="Z6"/>
  <c r="C245" s="1"/>
  <c r="E315" s="1"/>
  <c r="X7"/>
  <c r="Z7"/>
  <c r="C246" s="1"/>
  <c r="E316" s="1"/>
  <c r="X8"/>
  <c r="Z8"/>
  <c r="C247" s="1"/>
  <c r="E317" s="1"/>
  <c r="X9"/>
  <c r="Z9"/>
  <c r="C248" s="1"/>
  <c r="E318" s="1"/>
  <c r="X10"/>
  <c r="Z10"/>
  <c r="C249" s="1"/>
  <c r="E319" s="1"/>
  <c r="X11"/>
  <c r="Z11"/>
  <c r="C250" s="1"/>
  <c r="E320" s="1"/>
  <c r="X12"/>
  <c r="Z12"/>
  <c r="C251" s="1"/>
  <c r="E321" s="1"/>
  <c r="X13"/>
  <c r="Z13"/>
  <c r="C252" s="1"/>
  <c r="E322" s="1"/>
  <c r="X14"/>
  <c r="Z14"/>
  <c r="C253" s="1"/>
  <c r="E323" s="1"/>
  <c r="X15"/>
  <c r="Z15"/>
  <c r="C254" s="1"/>
  <c r="E324" s="1"/>
  <c r="X16"/>
  <c r="Z16"/>
  <c r="C255" s="1"/>
  <c r="E325" s="1"/>
  <c r="X17"/>
  <c r="Z17"/>
  <c r="C256" s="1"/>
  <c r="E326" s="1"/>
  <c r="X18"/>
  <c r="Z18"/>
  <c r="C257" s="1"/>
  <c r="E327" s="1"/>
  <c r="A23"/>
  <c r="C40"/>
  <c r="E40"/>
  <c r="O40" s="1"/>
  <c r="G40"/>
  <c r="Q40" s="1"/>
  <c r="I40"/>
  <c r="S40" s="1"/>
  <c r="K40"/>
  <c r="U40" s="1"/>
  <c r="C41"/>
  <c r="E41"/>
  <c r="O41" s="1"/>
  <c r="G41"/>
  <c r="Q41" s="1"/>
  <c r="I41"/>
  <c r="S41" s="1"/>
  <c r="C42"/>
  <c r="E42"/>
  <c r="O42" s="1"/>
  <c r="G42"/>
  <c r="Q42" s="1"/>
  <c r="I42"/>
  <c r="S42" s="1"/>
  <c r="C43"/>
  <c r="E43"/>
  <c r="O43" s="1"/>
  <c r="G43"/>
  <c r="Q43" s="1"/>
  <c r="I43"/>
  <c r="S43" s="1"/>
  <c r="C44"/>
  <c r="E44"/>
  <c r="O44" s="1"/>
  <c r="G44"/>
  <c r="Q44" s="1"/>
  <c r="I44"/>
  <c r="S44" s="1"/>
  <c r="C45"/>
  <c r="E45"/>
  <c r="O45" s="1"/>
  <c r="G45"/>
  <c r="Q45" s="1"/>
  <c r="I45"/>
  <c r="S45" s="1"/>
  <c r="C46"/>
  <c r="E46"/>
  <c r="O46" s="1"/>
  <c r="G46"/>
  <c r="Q46" s="1"/>
  <c r="I46"/>
  <c r="S46" s="1"/>
  <c r="C47"/>
  <c r="E47"/>
  <c r="O47" s="1"/>
  <c r="G47"/>
  <c r="Q47" s="1"/>
  <c r="I47"/>
  <c r="S47" s="1"/>
  <c r="C48"/>
  <c r="E48"/>
  <c r="O48" s="1"/>
  <c r="G48"/>
  <c r="Q48" s="1"/>
  <c r="I48"/>
  <c r="S48" s="1"/>
  <c r="C49"/>
  <c r="E49"/>
  <c r="O49" s="1"/>
  <c r="G49"/>
  <c r="Q49" s="1"/>
  <c r="I49"/>
  <c r="S49" s="1"/>
  <c r="C50"/>
  <c r="E50"/>
  <c r="O50" s="1"/>
  <c r="G50"/>
  <c r="Q50" s="1"/>
  <c r="I50"/>
  <c r="S50" s="1"/>
  <c r="C51"/>
  <c r="E51"/>
  <c r="O51" s="1"/>
  <c r="G51"/>
  <c r="Q51" s="1"/>
  <c r="I51"/>
  <c r="S51" s="1"/>
  <c r="C52"/>
  <c r="E52"/>
  <c r="O52" s="1"/>
  <c r="G52"/>
  <c r="Q52" s="1"/>
  <c r="I52"/>
  <c r="S52" s="1"/>
  <c r="C53"/>
  <c r="E53"/>
  <c r="O53" s="1"/>
  <c r="G53"/>
  <c r="Q53" s="1"/>
  <c r="I53"/>
  <c r="S53" s="1"/>
  <c r="C54"/>
  <c r="E54"/>
  <c r="O54" s="1"/>
  <c r="G54"/>
  <c r="Q54" s="1"/>
  <c r="I54"/>
  <c r="S54" s="1"/>
  <c r="C58"/>
  <c r="E58"/>
  <c r="G58"/>
  <c r="I58"/>
  <c r="K58"/>
  <c r="A59"/>
  <c r="D59"/>
  <c r="F59"/>
  <c r="H59"/>
  <c r="J59"/>
  <c r="C60"/>
  <c r="E60"/>
  <c r="G60"/>
  <c r="I60"/>
  <c r="K60"/>
  <c r="D61"/>
  <c r="F61"/>
  <c r="H61"/>
  <c r="J61"/>
  <c r="C62"/>
  <c r="E62"/>
  <c r="G62"/>
  <c r="I62"/>
  <c r="K62"/>
  <c r="D63"/>
  <c r="F63"/>
  <c r="H63"/>
  <c r="J63"/>
  <c r="C64"/>
  <c r="E64"/>
  <c r="G64"/>
  <c r="I64"/>
  <c r="K64"/>
  <c r="D65"/>
  <c r="G65"/>
  <c r="J94"/>
  <c r="H94"/>
  <c r="F94"/>
  <c r="D94"/>
  <c r="K94"/>
  <c r="I94"/>
  <c r="G94"/>
  <c r="E94"/>
  <c r="C94"/>
  <c r="J199"/>
  <c r="H199"/>
  <c r="F199"/>
  <c r="D199"/>
  <c r="K199"/>
  <c r="I199"/>
  <c r="G199"/>
  <c r="E199"/>
  <c r="C199"/>
  <c r="J177"/>
  <c r="H177"/>
  <c r="F177"/>
  <c r="D177"/>
  <c r="K177"/>
  <c r="I177"/>
  <c r="G177"/>
  <c r="E177"/>
  <c r="C177"/>
  <c r="J95"/>
  <c r="H95"/>
  <c r="F95"/>
  <c r="D95"/>
  <c r="K95"/>
  <c r="I95"/>
  <c r="G95"/>
  <c r="E95"/>
  <c r="C95"/>
  <c r="K200"/>
  <c r="I200"/>
  <c r="G200"/>
  <c r="E200"/>
  <c r="C200"/>
  <c r="J200"/>
  <c r="H200"/>
  <c r="F200"/>
  <c r="D200"/>
  <c r="K178"/>
  <c r="I178"/>
  <c r="G178"/>
  <c r="E178"/>
  <c r="C178"/>
  <c r="J178"/>
  <c r="H178"/>
  <c r="F178"/>
  <c r="D178"/>
  <c r="J96"/>
  <c r="H96"/>
  <c r="F96"/>
  <c r="D96"/>
  <c r="K96"/>
  <c r="I96"/>
  <c r="G96"/>
  <c r="E96"/>
  <c r="C96"/>
  <c r="J201"/>
  <c r="H201"/>
  <c r="F201"/>
  <c r="D201"/>
  <c r="K201"/>
  <c r="I201"/>
  <c r="G201"/>
  <c r="E201"/>
  <c r="C201"/>
  <c r="J179"/>
  <c r="H179"/>
  <c r="F179"/>
  <c r="D179"/>
  <c r="K179"/>
  <c r="I179"/>
  <c r="G179"/>
  <c r="E179"/>
  <c r="C179"/>
  <c r="J97"/>
  <c r="H97"/>
  <c r="F97"/>
  <c r="D97"/>
  <c r="K97"/>
  <c r="I97"/>
  <c r="G97"/>
  <c r="E97"/>
  <c r="C97"/>
  <c r="K202"/>
  <c r="I202"/>
  <c r="G202"/>
  <c r="E202"/>
  <c r="C202"/>
  <c r="J202"/>
  <c r="H202"/>
  <c r="F202"/>
  <c r="D202"/>
  <c r="K180"/>
  <c r="I180"/>
  <c r="G180"/>
  <c r="E180"/>
  <c r="C180"/>
  <c r="J180"/>
  <c r="H180"/>
  <c r="F180"/>
  <c r="D180"/>
  <c r="J98"/>
  <c r="H98"/>
  <c r="F98"/>
  <c r="D98"/>
  <c r="K98"/>
  <c r="I98"/>
  <c r="G98"/>
  <c r="E98"/>
  <c r="C98"/>
  <c r="J203"/>
  <c r="H203"/>
  <c r="F203"/>
  <c r="D203"/>
  <c r="K203"/>
  <c r="I203"/>
  <c r="G203"/>
  <c r="E203"/>
  <c r="C203"/>
  <c r="J181"/>
  <c r="H181"/>
  <c r="F181"/>
  <c r="D181"/>
  <c r="K181"/>
  <c r="I181"/>
  <c r="G181"/>
  <c r="E181"/>
  <c r="C181"/>
  <c r="J99"/>
  <c r="H99"/>
  <c r="F99"/>
  <c r="D99"/>
  <c r="K99"/>
  <c r="I99"/>
  <c r="G99"/>
  <c r="E99"/>
  <c r="C99"/>
  <c r="K204"/>
  <c r="I204"/>
  <c r="G204"/>
  <c r="E204"/>
  <c r="C204"/>
  <c r="J204"/>
  <c r="H204"/>
  <c r="F204"/>
  <c r="D204"/>
  <c r="K182"/>
  <c r="I182"/>
  <c r="G182"/>
  <c r="E182"/>
  <c r="C182"/>
  <c r="J182"/>
  <c r="H182"/>
  <c r="F182"/>
  <c r="D182"/>
  <c r="J100"/>
  <c r="H100"/>
  <c r="F100"/>
  <c r="D100"/>
  <c r="K100"/>
  <c r="I100"/>
  <c r="G100"/>
  <c r="E100"/>
  <c r="C100"/>
  <c r="J205"/>
  <c r="H205"/>
  <c r="F205"/>
  <c r="D205"/>
  <c r="K205"/>
  <c r="I205"/>
  <c r="G205"/>
  <c r="E205"/>
  <c r="C205"/>
  <c r="J183"/>
  <c r="H183"/>
  <c r="F183"/>
  <c r="D183"/>
  <c r="K183"/>
  <c r="I183"/>
  <c r="G183"/>
  <c r="E183"/>
  <c r="C183"/>
  <c r="J101"/>
  <c r="H101"/>
  <c r="F101"/>
  <c r="D101"/>
  <c r="K101"/>
  <c r="I101"/>
  <c r="G101"/>
  <c r="E101"/>
  <c r="C101"/>
  <c r="K206"/>
  <c r="I206"/>
  <c r="G206"/>
  <c r="E206"/>
  <c r="C206"/>
  <c r="J206"/>
  <c r="H206"/>
  <c r="F206"/>
  <c r="D206"/>
  <c r="K184"/>
  <c r="I184"/>
  <c r="G184"/>
  <c r="E184"/>
  <c r="C184"/>
  <c r="J184"/>
  <c r="H184"/>
  <c r="F184"/>
  <c r="D184"/>
  <c r="J102"/>
  <c r="H102"/>
  <c r="F102"/>
  <c r="D102"/>
  <c r="K102"/>
  <c r="I102"/>
  <c r="G102"/>
  <c r="E102"/>
  <c r="C102"/>
  <c r="J207"/>
  <c r="H207"/>
  <c r="F207"/>
  <c r="D207"/>
  <c r="K207"/>
  <c r="I207"/>
  <c r="G207"/>
  <c r="E207"/>
  <c r="C207"/>
  <c r="J185"/>
  <c r="H185"/>
  <c r="F185"/>
  <c r="D185"/>
  <c r="K185"/>
  <c r="I185"/>
  <c r="G185"/>
  <c r="E185"/>
  <c r="C185"/>
  <c r="J103"/>
  <c r="H103"/>
  <c r="F103"/>
  <c r="D103"/>
  <c r="K103"/>
  <c r="I103"/>
  <c r="G103"/>
  <c r="E103"/>
  <c r="C103"/>
  <c r="K208"/>
  <c r="I208"/>
  <c r="G208"/>
  <c r="E208"/>
  <c r="C208"/>
  <c r="J208"/>
  <c r="H208"/>
  <c r="F208"/>
  <c r="D208"/>
  <c r="K186"/>
  <c r="I186"/>
  <c r="G186"/>
  <c r="E186"/>
  <c r="C186"/>
  <c r="J186"/>
  <c r="H186"/>
  <c r="F186"/>
  <c r="D186"/>
  <c r="J104"/>
  <c r="H104"/>
  <c r="F104"/>
  <c r="D104"/>
  <c r="K104"/>
  <c r="I104"/>
  <c r="G104"/>
  <c r="E104"/>
  <c r="C104"/>
  <c r="J209"/>
  <c r="H209"/>
  <c r="F209"/>
  <c r="D209"/>
  <c r="K209"/>
  <c r="I209"/>
  <c r="G209"/>
  <c r="E209"/>
  <c r="C209"/>
  <c r="J187"/>
  <c r="H187"/>
  <c r="F187"/>
  <c r="D187"/>
  <c r="K187"/>
  <c r="I187"/>
  <c r="G187"/>
  <c r="E187"/>
  <c r="C187"/>
  <c r="J105"/>
  <c r="H105"/>
  <c r="F105"/>
  <c r="D105"/>
  <c r="K105"/>
  <c r="I105"/>
  <c r="G105"/>
  <c r="E105"/>
  <c r="C105"/>
  <c r="K210"/>
  <c r="I210"/>
  <c r="G210"/>
  <c r="E210"/>
  <c r="C210"/>
  <c r="J210"/>
  <c r="H210"/>
  <c r="F210"/>
  <c r="D210"/>
  <c r="K188"/>
  <c r="I188"/>
  <c r="G188"/>
  <c r="E188"/>
  <c r="C188"/>
  <c r="J188"/>
  <c r="H188"/>
  <c r="F188"/>
  <c r="D188"/>
  <c r="J106"/>
  <c r="H106"/>
  <c r="F106"/>
  <c r="D106"/>
  <c r="K106"/>
  <c r="I106"/>
  <c r="G106"/>
  <c r="E106"/>
  <c r="C106"/>
  <c r="J211"/>
  <c r="H211"/>
  <c r="F211"/>
  <c r="D211"/>
  <c r="K211"/>
  <c r="I211"/>
  <c r="G211"/>
  <c r="E211"/>
  <c r="C211"/>
  <c r="J189"/>
  <c r="H189"/>
  <c r="F189"/>
  <c r="D189"/>
  <c r="K189"/>
  <c r="I189"/>
  <c r="G189"/>
  <c r="E189"/>
  <c r="C189"/>
  <c r="J107"/>
  <c r="J110" s="1"/>
  <c r="H107"/>
  <c r="H110" s="1"/>
  <c r="F107"/>
  <c r="F110" s="1"/>
  <c r="D107"/>
  <c r="D110" s="1"/>
  <c r="K107"/>
  <c r="K110" s="1"/>
  <c r="I107"/>
  <c r="I110" s="1"/>
  <c r="G107"/>
  <c r="G110" s="1"/>
  <c r="E107"/>
  <c r="E110" s="1"/>
  <c r="C107"/>
  <c r="K212"/>
  <c r="K215" s="1"/>
  <c r="I212"/>
  <c r="I215" s="1"/>
  <c r="G212"/>
  <c r="G215" s="1"/>
  <c r="E212"/>
  <c r="E215" s="1"/>
  <c r="C212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J190"/>
  <c r="J193" s="1"/>
  <c r="H190"/>
  <c r="H193" s="1"/>
  <c r="F190"/>
  <c r="F193" s="1"/>
  <c r="D190"/>
  <c r="D193" s="1"/>
  <c r="X23"/>
  <c r="M157" s="1"/>
  <c r="D40"/>
  <c r="N40" s="1"/>
  <c r="F40"/>
  <c r="P40" s="1"/>
  <c r="H40"/>
  <c r="R40" s="1"/>
  <c r="J40"/>
  <c r="T40" s="1"/>
  <c r="D41"/>
  <c r="N41" s="1"/>
  <c r="F41"/>
  <c r="P41" s="1"/>
  <c r="H41"/>
  <c r="R41" s="1"/>
  <c r="J41"/>
  <c r="T41" s="1"/>
  <c r="L41"/>
  <c r="D42"/>
  <c r="N42" s="1"/>
  <c r="F42"/>
  <c r="P42" s="1"/>
  <c r="H42"/>
  <c r="R42" s="1"/>
  <c r="J42"/>
  <c r="T42" s="1"/>
  <c r="D43"/>
  <c r="N43" s="1"/>
  <c r="F43"/>
  <c r="P43" s="1"/>
  <c r="H43"/>
  <c r="R43" s="1"/>
  <c r="J43"/>
  <c r="T43" s="1"/>
  <c r="D44"/>
  <c r="N44" s="1"/>
  <c r="F44"/>
  <c r="P44" s="1"/>
  <c r="H44"/>
  <c r="R44" s="1"/>
  <c r="J44"/>
  <c r="T44" s="1"/>
  <c r="D45"/>
  <c r="N45" s="1"/>
  <c r="F45"/>
  <c r="P45" s="1"/>
  <c r="H45"/>
  <c r="R45" s="1"/>
  <c r="J45"/>
  <c r="T45" s="1"/>
  <c r="D46"/>
  <c r="N46" s="1"/>
  <c r="F46"/>
  <c r="P46" s="1"/>
  <c r="H46"/>
  <c r="R46" s="1"/>
  <c r="J46"/>
  <c r="T46" s="1"/>
  <c r="D47"/>
  <c r="N47" s="1"/>
  <c r="F47"/>
  <c r="P47" s="1"/>
  <c r="H47"/>
  <c r="R47" s="1"/>
  <c r="J47"/>
  <c r="T47" s="1"/>
  <c r="D48"/>
  <c r="N48" s="1"/>
  <c r="F48"/>
  <c r="P48" s="1"/>
  <c r="H48"/>
  <c r="R48" s="1"/>
  <c r="J48"/>
  <c r="T48" s="1"/>
  <c r="D49"/>
  <c r="N49" s="1"/>
  <c r="F49"/>
  <c r="P49" s="1"/>
  <c r="H49"/>
  <c r="R49" s="1"/>
  <c r="J49"/>
  <c r="T49" s="1"/>
  <c r="D50"/>
  <c r="N50" s="1"/>
  <c r="F50"/>
  <c r="P50" s="1"/>
  <c r="H50"/>
  <c r="R50" s="1"/>
  <c r="J50"/>
  <c r="T50" s="1"/>
  <c r="D51"/>
  <c r="N51" s="1"/>
  <c r="F51"/>
  <c r="P51" s="1"/>
  <c r="H51"/>
  <c r="R51" s="1"/>
  <c r="J51"/>
  <c r="T51" s="1"/>
  <c r="D52"/>
  <c r="N52" s="1"/>
  <c r="F52"/>
  <c r="P52" s="1"/>
  <c r="H52"/>
  <c r="R52" s="1"/>
  <c r="J52"/>
  <c r="T52" s="1"/>
  <c r="D53"/>
  <c r="N53" s="1"/>
  <c r="F53"/>
  <c r="P53" s="1"/>
  <c r="H53"/>
  <c r="R53" s="1"/>
  <c r="J53"/>
  <c r="T53" s="1"/>
  <c r="D54"/>
  <c r="N54" s="1"/>
  <c r="F54"/>
  <c r="P54" s="1"/>
  <c r="H54"/>
  <c r="R54" s="1"/>
  <c r="J54"/>
  <c r="T54" s="1"/>
  <c r="D58"/>
  <c r="F58"/>
  <c r="H58"/>
  <c r="C59"/>
  <c r="E59"/>
  <c r="G59"/>
  <c r="I59"/>
  <c r="D60"/>
  <c r="F60"/>
  <c r="H60"/>
  <c r="C61"/>
  <c r="E61"/>
  <c r="G61"/>
  <c r="I61"/>
  <c r="D62"/>
  <c r="F62"/>
  <c r="H62"/>
  <c r="C63"/>
  <c r="E63"/>
  <c r="G63"/>
  <c r="I63"/>
  <c r="D64"/>
  <c r="F64"/>
  <c r="H64"/>
  <c r="C65"/>
  <c r="L65" s="1"/>
  <c r="E65"/>
  <c r="C150"/>
  <c r="E150"/>
  <c r="G150"/>
  <c r="I150"/>
  <c r="K150"/>
  <c r="D151"/>
  <c r="F151"/>
  <c r="H151"/>
  <c r="J151"/>
  <c r="C152"/>
  <c r="D327"/>
  <c r="L237"/>
  <c r="L148"/>
  <c r="D311" s="1"/>
  <c r="D150"/>
  <c r="F150"/>
  <c r="H150"/>
  <c r="J150"/>
  <c r="A179"/>
  <c r="L221"/>
  <c r="C236"/>
  <c r="E236"/>
  <c r="G236"/>
  <c r="I236"/>
  <c r="K236"/>
  <c r="C237"/>
  <c r="A299"/>
  <c r="D236"/>
  <c r="F236"/>
  <c r="H236"/>
  <c r="J236"/>
  <c r="K199" i="8"/>
  <c r="G199"/>
  <c r="C199"/>
  <c r="H199"/>
  <c r="D199"/>
  <c r="I177"/>
  <c r="E177"/>
  <c r="J177"/>
  <c r="F177"/>
  <c r="C245"/>
  <c r="L281"/>
  <c r="K201"/>
  <c r="I201"/>
  <c r="G201"/>
  <c r="E201"/>
  <c r="C201"/>
  <c r="J179"/>
  <c r="H179"/>
  <c r="F179"/>
  <c r="D179"/>
  <c r="J201"/>
  <c r="H201"/>
  <c r="F201"/>
  <c r="D201"/>
  <c r="K179"/>
  <c r="I179"/>
  <c r="G179"/>
  <c r="E179"/>
  <c r="C179"/>
  <c r="J202"/>
  <c r="H202"/>
  <c r="F202"/>
  <c r="D202"/>
  <c r="K180"/>
  <c r="I180"/>
  <c r="G180"/>
  <c r="E180"/>
  <c r="C180"/>
  <c r="K202"/>
  <c r="I202"/>
  <c r="G202"/>
  <c r="E202"/>
  <c r="C202"/>
  <c r="J180"/>
  <c r="H180"/>
  <c r="F180"/>
  <c r="D180"/>
  <c r="K98"/>
  <c r="I98"/>
  <c r="G98"/>
  <c r="E98"/>
  <c r="C98"/>
  <c r="J45"/>
  <c r="T45" s="1"/>
  <c r="H45"/>
  <c r="R45" s="1"/>
  <c r="F45"/>
  <c r="P45" s="1"/>
  <c r="D45"/>
  <c r="N45" s="1"/>
  <c r="Z9"/>
  <c r="X9"/>
  <c r="C249"/>
  <c r="L285"/>
  <c r="K205"/>
  <c r="I205"/>
  <c r="G205"/>
  <c r="E205"/>
  <c r="C205"/>
  <c r="J183"/>
  <c r="H183"/>
  <c r="F183"/>
  <c r="D183"/>
  <c r="J205"/>
  <c r="H205"/>
  <c r="F205"/>
  <c r="D205"/>
  <c r="K183"/>
  <c r="I183"/>
  <c r="G183"/>
  <c r="E183"/>
  <c r="C183"/>
  <c r="L183" s="1"/>
  <c r="J206"/>
  <c r="H206"/>
  <c r="F206"/>
  <c r="D206"/>
  <c r="K184"/>
  <c r="I184"/>
  <c r="G184"/>
  <c r="E184"/>
  <c r="C184"/>
  <c r="K206"/>
  <c r="I206"/>
  <c r="G206"/>
  <c r="E206"/>
  <c r="C206"/>
  <c r="L206" s="1"/>
  <c r="J184"/>
  <c r="H184"/>
  <c r="F184"/>
  <c r="D184"/>
  <c r="K102"/>
  <c r="I102"/>
  <c r="G102"/>
  <c r="E102"/>
  <c r="C102"/>
  <c r="J49"/>
  <c r="T49" s="1"/>
  <c r="H49"/>
  <c r="R49" s="1"/>
  <c r="F49"/>
  <c r="P49" s="1"/>
  <c r="D49"/>
  <c r="N49" s="1"/>
  <c r="Z13"/>
  <c r="X13"/>
  <c r="C253"/>
  <c r="L289"/>
  <c r="K209"/>
  <c r="I209"/>
  <c r="G209"/>
  <c r="E209"/>
  <c r="C209"/>
  <c r="J187"/>
  <c r="H187"/>
  <c r="F187"/>
  <c r="D187"/>
  <c r="J209"/>
  <c r="H209"/>
  <c r="F209"/>
  <c r="D209"/>
  <c r="K187"/>
  <c r="I187"/>
  <c r="G187"/>
  <c r="E187"/>
  <c r="C187"/>
  <c r="J210"/>
  <c r="H210"/>
  <c r="F210"/>
  <c r="D210"/>
  <c r="K188"/>
  <c r="I188"/>
  <c r="G188"/>
  <c r="E188"/>
  <c r="C188"/>
  <c r="K210"/>
  <c r="I210"/>
  <c r="G210"/>
  <c r="E210"/>
  <c r="C210"/>
  <c r="J188"/>
  <c r="H188"/>
  <c r="F188"/>
  <c r="D188"/>
  <c r="K211"/>
  <c r="I211"/>
  <c r="G211"/>
  <c r="E211"/>
  <c r="C211"/>
  <c r="J189"/>
  <c r="H189"/>
  <c r="F189"/>
  <c r="D189"/>
  <c r="J211"/>
  <c r="H211"/>
  <c r="F211"/>
  <c r="D211"/>
  <c r="K189"/>
  <c r="I189"/>
  <c r="G189"/>
  <c r="E189"/>
  <c r="C189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K212"/>
  <c r="K215" s="1"/>
  <c r="I212"/>
  <c r="I215" s="1"/>
  <c r="G212"/>
  <c r="G215" s="1"/>
  <c r="E212"/>
  <c r="E215" s="1"/>
  <c r="C212"/>
  <c r="J190"/>
  <c r="J193" s="1"/>
  <c r="H190"/>
  <c r="H193" s="1"/>
  <c r="F190"/>
  <c r="F193" s="1"/>
  <c r="D190"/>
  <c r="D193" s="1"/>
  <c r="J60"/>
  <c r="J76" s="1"/>
  <c r="H60"/>
  <c r="F60"/>
  <c r="D60"/>
  <c r="X24"/>
  <c r="M158" s="1"/>
  <c r="J62"/>
  <c r="H62"/>
  <c r="F62"/>
  <c r="D62"/>
  <c r="X26"/>
  <c r="M160" s="1"/>
  <c r="J64"/>
  <c r="H64"/>
  <c r="F64"/>
  <c r="D64"/>
  <c r="X28"/>
  <c r="M162" s="1"/>
  <c r="J66"/>
  <c r="H66"/>
  <c r="F66"/>
  <c r="D66"/>
  <c r="X30"/>
  <c r="M164" s="1"/>
  <c r="J68"/>
  <c r="H68"/>
  <c r="F68"/>
  <c r="D68"/>
  <c r="X32"/>
  <c r="M166" s="1"/>
  <c r="J70"/>
  <c r="H70"/>
  <c r="F70"/>
  <c r="D70"/>
  <c r="X34"/>
  <c r="M168" s="1"/>
  <c r="J72"/>
  <c r="J75" s="1"/>
  <c r="H72"/>
  <c r="F72"/>
  <c r="F75" s="1"/>
  <c r="D72"/>
  <c r="X36"/>
  <c r="M170" s="1"/>
  <c r="Y4"/>
  <c r="I199" s="1"/>
  <c r="L162"/>
  <c r="L166"/>
  <c r="D40"/>
  <c r="N40" s="1"/>
  <c r="C41"/>
  <c r="G41"/>
  <c r="Q41" s="1"/>
  <c r="K41"/>
  <c r="U41" s="1"/>
  <c r="D44"/>
  <c r="N44" s="1"/>
  <c r="H44"/>
  <c r="R44" s="1"/>
  <c r="C45"/>
  <c r="G45"/>
  <c r="Q45" s="1"/>
  <c r="K45"/>
  <c r="U45" s="1"/>
  <c r="D48"/>
  <c r="N48" s="1"/>
  <c r="H48"/>
  <c r="R48" s="1"/>
  <c r="C49"/>
  <c r="G49"/>
  <c r="Q49" s="1"/>
  <c r="K49"/>
  <c r="U49" s="1"/>
  <c r="E60"/>
  <c r="I60"/>
  <c r="I74" s="1"/>
  <c r="C62"/>
  <c r="G62"/>
  <c r="K62"/>
  <c r="E64"/>
  <c r="I64"/>
  <c r="C66"/>
  <c r="G66"/>
  <c r="K66"/>
  <c r="E68"/>
  <c r="I68"/>
  <c r="C70"/>
  <c r="G70"/>
  <c r="K70"/>
  <c r="E72"/>
  <c r="E75" s="1"/>
  <c r="I72"/>
  <c r="I75" s="1"/>
  <c r="D98"/>
  <c r="H98"/>
  <c r="D102"/>
  <c r="H102"/>
  <c r="E110"/>
  <c r="L134"/>
  <c r="D151"/>
  <c r="F151"/>
  <c r="H151"/>
  <c r="J151"/>
  <c r="L148"/>
  <c r="F150"/>
  <c r="J150"/>
  <c r="D152"/>
  <c r="H152"/>
  <c r="J93"/>
  <c r="H93"/>
  <c r="F93"/>
  <c r="D93"/>
  <c r="K40"/>
  <c r="U40" s="1"/>
  <c r="I40"/>
  <c r="S40" s="1"/>
  <c r="G40"/>
  <c r="Q40" s="1"/>
  <c r="E40"/>
  <c r="O40" s="1"/>
  <c r="C40"/>
  <c r="K94"/>
  <c r="K111" s="1"/>
  <c r="I94"/>
  <c r="G94"/>
  <c r="G109" s="1"/>
  <c r="E94"/>
  <c r="C94"/>
  <c r="J41"/>
  <c r="T41" s="1"/>
  <c r="H41"/>
  <c r="R41" s="1"/>
  <c r="F41"/>
  <c r="P41" s="1"/>
  <c r="D41"/>
  <c r="N41" s="1"/>
  <c r="Z5"/>
  <c r="J200"/>
  <c r="H200"/>
  <c r="F200"/>
  <c r="D200"/>
  <c r="K178"/>
  <c r="I178"/>
  <c r="K200"/>
  <c r="I200"/>
  <c r="G200"/>
  <c r="E200"/>
  <c r="C200"/>
  <c r="L200" s="1"/>
  <c r="H178"/>
  <c r="F178"/>
  <c r="D178"/>
  <c r="J178"/>
  <c r="G178"/>
  <c r="E178"/>
  <c r="C178"/>
  <c r="K96"/>
  <c r="I96"/>
  <c r="G96"/>
  <c r="E96"/>
  <c r="C96"/>
  <c r="J43"/>
  <c r="T43" s="1"/>
  <c r="H43"/>
  <c r="R43" s="1"/>
  <c r="F43"/>
  <c r="P43" s="1"/>
  <c r="D43"/>
  <c r="N43" s="1"/>
  <c r="Z7"/>
  <c r="X7"/>
  <c r="C247"/>
  <c r="L283"/>
  <c r="K203"/>
  <c r="I203"/>
  <c r="G203"/>
  <c r="E203"/>
  <c r="C203"/>
  <c r="J181"/>
  <c r="H181"/>
  <c r="F181"/>
  <c r="D181"/>
  <c r="J203"/>
  <c r="H203"/>
  <c r="F203"/>
  <c r="D203"/>
  <c r="K181"/>
  <c r="I181"/>
  <c r="G181"/>
  <c r="E181"/>
  <c r="C181"/>
  <c r="L181" s="1"/>
  <c r="J204"/>
  <c r="H204"/>
  <c r="F204"/>
  <c r="D204"/>
  <c r="K182"/>
  <c r="I182"/>
  <c r="G182"/>
  <c r="E182"/>
  <c r="C182"/>
  <c r="K204"/>
  <c r="I204"/>
  <c r="G204"/>
  <c r="E204"/>
  <c r="C204"/>
  <c r="L204" s="1"/>
  <c r="J182"/>
  <c r="H182"/>
  <c r="F182"/>
  <c r="D182"/>
  <c r="K100"/>
  <c r="I100"/>
  <c r="G100"/>
  <c r="E100"/>
  <c r="C100"/>
  <c r="J47"/>
  <c r="T47" s="1"/>
  <c r="H47"/>
  <c r="R47" s="1"/>
  <c r="F47"/>
  <c r="P47" s="1"/>
  <c r="D47"/>
  <c r="N47" s="1"/>
  <c r="Z11"/>
  <c r="X11"/>
  <c r="C251"/>
  <c r="L287"/>
  <c r="K207"/>
  <c r="I207"/>
  <c r="G207"/>
  <c r="E207"/>
  <c r="C207"/>
  <c r="J185"/>
  <c r="H185"/>
  <c r="F185"/>
  <c r="D185"/>
  <c r="J207"/>
  <c r="H207"/>
  <c r="F207"/>
  <c r="D207"/>
  <c r="K185"/>
  <c r="I185"/>
  <c r="G185"/>
  <c r="E185"/>
  <c r="C185"/>
  <c r="J208"/>
  <c r="H208"/>
  <c r="F208"/>
  <c r="D208"/>
  <c r="K186"/>
  <c r="I186"/>
  <c r="G186"/>
  <c r="E186"/>
  <c r="C186"/>
  <c r="K208"/>
  <c r="I208"/>
  <c r="G208"/>
  <c r="E208"/>
  <c r="C208"/>
  <c r="J186"/>
  <c r="H186"/>
  <c r="F186"/>
  <c r="D186"/>
  <c r="K104"/>
  <c r="I104"/>
  <c r="G104"/>
  <c r="E104"/>
  <c r="C104"/>
  <c r="J51"/>
  <c r="T51" s="1"/>
  <c r="H51"/>
  <c r="R51" s="1"/>
  <c r="F51"/>
  <c r="P51" s="1"/>
  <c r="D51"/>
  <c r="N51" s="1"/>
  <c r="Z15"/>
  <c r="X15"/>
  <c r="L168"/>
  <c r="J105"/>
  <c r="H105"/>
  <c r="F105"/>
  <c r="D105"/>
  <c r="L105" s="1"/>
  <c r="J52"/>
  <c r="T52" s="1"/>
  <c r="H52"/>
  <c r="R52" s="1"/>
  <c r="F52"/>
  <c r="P52" s="1"/>
  <c r="D52"/>
  <c r="N52" s="1"/>
  <c r="Z16"/>
  <c r="X16"/>
  <c r="K106"/>
  <c r="I106"/>
  <c r="G106"/>
  <c r="E106"/>
  <c r="C106"/>
  <c r="J53"/>
  <c r="T53" s="1"/>
  <c r="H53"/>
  <c r="R53" s="1"/>
  <c r="F53"/>
  <c r="P53" s="1"/>
  <c r="D53"/>
  <c r="N53" s="1"/>
  <c r="Z17"/>
  <c r="X17"/>
  <c r="L169"/>
  <c r="L170"/>
  <c r="J107"/>
  <c r="J110" s="1"/>
  <c r="H107"/>
  <c r="H110" s="1"/>
  <c r="F107"/>
  <c r="F110" s="1"/>
  <c r="D107"/>
  <c r="D110" s="1"/>
  <c r="K54"/>
  <c r="U54" s="1"/>
  <c r="I54"/>
  <c r="S54" s="1"/>
  <c r="G54"/>
  <c r="Q54" s="1"/>
  <c r="E54"/>
  <c r="O54" s="1"/>
  <c r="C54"/>
  <c r="Z18"/>
  <c r="X18"/>
  <c r="K59"/>
  <c r="K76" s="1"/>
  <c r="I59"/>
  <c r="G59"/>
  <c r="G74" s="1"/>
  <c r="E59"/>
  <c r="C59"/>
  <c r="C74" s="1"/>
  <c r="X23"/>
  <c r="M157" s="1"/>
  <c r="K61"/>
  <c r="I61"/>
  <c r="G61"/>
  <c r="E61"/>
  <c r="C61"/>
  <c r="X25"/>
  <c r="M159" s="1"/>
  <c r="K63"/>
  <c r="I63"/>
  <c r="G63"/>
  <c r="E63"/>
  <c r="C63"/>
  <c r="X27"/>
  <c r="M161" s="1"/>
  <c r="K65"/>
  <c r="I65"/>
  <c r="G65"/>
  <c r="E65"/>
  <c r="C65"/>
  <c r="X29"/>
  <c r="M163" s="1"/>
  <c r="K67"/>
  <c r="I67"/>
  <c r="G67"/>
  <c r="E67"/>
  <c r="C67"/>
  <c r="X31"/>
  <c r="M165" s="1"/>
  <c r="K69"/>
  <c r="I69"/>
  <c r="G69"/>
  <c r="E69"/>
  <c r="C69"/>
  <c r="X33"/>
  <c r="M167" s="1"/>
  <c r="K71"/>
  <c r="I71"/>
  <c r="G71"/>
  <c r="E71"/>
  <c r="C71"/>
  <c r="X35"/>
  <c r="M169" s="1"/>
  <c r="G3"/>
  <c r="Z4"/>
  <c r="L279" s="1"/>
  <c r="X6"/>
  <c r="A7"/>
  <c r="L160"/>
  <c r="X10"/>
  <c r="L164"/>
  <c r="X14"/>
  <c r="A23"/>
  <c r="A41" s="1"/>
  <c r="A59" s="1"/>
  <c r="A94" s="1"/>
  <c r="A117" s="1"/>
  <c r="A135" s="1"/>
  <c r="A157" s="1"/>
  <c r="A177" s="1"/>
  <c r="A199" s="1"/>
  <c r="A221" s="1"/>
  <c r="A244" s="1"/>
  <c r="A263" s="1"/>
  <c r="A280" s="1"/>
  <c r="F40"/>
  <c r="P40" s="1"/>
  <c r="J40"/>
  <c r="T40" s="1"/>
  <c r="E41"/>
  <c r="O41" s="1"/>
  <c r="I41"/>
  <c r="S41" s="1"/>
  <c r="D42"/>
  <c r="N42" s="1"/>
  <c r="H42"/>
  <c r="R42" s="1"/>
  <c r="C43"/>
  <c r="G43"/>
  <c r="Q43" s="1"/>
  <c r="K43"/>
  <c r="U43" s="1"/>
  <c r="F44"/>
  <c r="P44" s="1"/>
  <c r="J44"/>
  <c r="T44" s="1"/>
  <c r="E45"/>
  <c r="O45" s="1"/>
  <c r="I45"/>
  <c r="S45" s="1"/>
  <c r="D46"/>
  <c r="N46" s="1"/>
  <c r="H46"/>
  <c r="R46" s="1"/>
  <c r="C47"/>
  <c r="G47"/>
  <c r="Q47" s="1"/>
  <c r="K47"/>
  <c r="U47" s="1"/>
  <c r="F48"/>
  <c r="P48" s="1"/>
  <c r="J48"/>
  <c r="T48" s="1"/>
  <c r="E49"/>
  <c r="O49" s="1"/>
  <c r="I49"/>
  <c r="S49" s="1"/>
  <c r="D50"/>
  <c r="N50" s="1"/>
  <c r="H50"/>
  <c r="R50" s="1"/>
  <c r="C51"/>
  <c r="G51"/>
  <c r="Q51" s="1"/>
  <c r="K51"/>
  <c r="U51" s="1"/>
  <c r="C52"/>
  <c r="G52"/>
  <c r="Q52" s="1"/>
  <c r="K52"/>
  <c r="U52" s="1"/>
  <c r="C53"/>
  <c r="G53"/>
  <c r="Q53" s="1"/>
  <c r="K53"/>
  <c r="U53" s="1"/>
  <c r="F54"/>
  <c r="P54" s="1"/>
  <c r="J54"/>
  <c r="T54" s="1"/>
  <c r="F59"/>
  <c r="J59"/>
  <c r="J74" s="1"/>
  <c r="C60"/>
  <c r="L60" s="1"/>
  <c r="G60"/>
  <c r="K60"/>
  <c r="D61"/>
  <c r="H61"/>
  <c r="E62"/>
  <c r="I62"/>
  <c r="F63"/>
  <c r="J63"/>
  <c r="C64"/>
  <c r="G64"/>
  <c r="K64"/>
  <c r="D65"/>
  <c r="H65"/>
  <c r="E66"/>
  <c r="I66"/>
  <c r="F67"/>
  <c r="J67"/>
  <c r="C68"/>
  <c r="G68"/>
  <c r="K68"/>
  <c r="D69"/>
  <c r="H69"/>
  <c r="E70"/>
  <c r="I70"/>
  <c r="F71"/>
  <c r="J71"/>
  <c r="C72"/>
  <c r="G72"/>
  <c r="G75" s="1"/>
  <c r="K72"/>
  <c r="K75" s="1"/>
  <c r="C76"/>
  <c r="E93"/>
  <c r="I93"/>
  <c r="F94"/>
  <c r="J94"/>
  <c r="D96"/>
  <c r="H96"/>
  <c r="F98"/>
  <c r="J98"/>
  <c r="D100"/>
  <c r="H100"/>
  <c r="F102"/>
  <c r="J102"/>
  <c r="D104"/>
  <c r="H104"/>
  <c r="E105"/>
  <c r="I105"/>
  <c r="F106"/>
  <c r="J106"/>
  <c r="C107"/>
  <c r="G107"/>
  <c r="G110" s="1"/>
  <c r="K107"/>
  <c r="K110" s="1"/>
  <c r="L157"/>
  <c r="L161"/>
  <c r="L165"/>
  <c r="C42"/>
  <c r="E42"/>
  <c r="O42" s="1"/>
  <c r="G42"/>
  <c r="Q42" s="1"/>
  <c r="I42"/>
  <c r="S42" s="1"/>
  <c r="K42"/>
  <c r="U42" s="1"/>
  <c r="C44"/>
  <c r="E44"/>
  <c r="O44" s="1"/>
  <c r="G44"/>
  <c r="Q44" s="1"/>
  <c r="I44"/>
  <c r="S44" s="1"/>
  <c r="K44"/>
  <c r="U44" s="1"/>
  <c r="C46"/>
  <c r="E46"/>
  <c r="O46" s="1"/>
  <c r="G46"/>
  <c r="Q46" s="1"/>
  <c r="I46"/>
  <c r="S46" s="1"/>
  <c r="K46"/>
  <c r="U46" s="1"/>
  <c r="C48"/>
  <c r="E48"/>
  <c r="O48" s="1"/>
  <c r="G48"/>
  <c r="Q48" s="1"/>
  <c r="I48"/>
  <c r="S48" s="1"/>
  <c r="K48"/>
  <c r="U48" s="1"/>
  <c r="C50"/>
  <c r="E50"/>
  <c r="O50" s="1"/>
  <c r="G50"/>
  <c r="Q50" s="1"/>
  <c r="I50"/>
  <c r="S50" s="1"/>
  <c r="K50"/>
  <c r="U50" s="1"/>
  <c r="D58"/>
  <c r="L58" s="1"/>
  <c r="F58"/>
  <c r="H58"/>
  <c r="D95"/>
  <c r="L95" s="1"/>
  <c r="F95"/>
  <c r="H95"/>
  <c r="J95"/>
  <c r="D97"/>
  <c r="L97" s="1"/>
  <c r="F97"/>
  <c r="H97"/>
  <c r="J97"/>
  <c r="D99"/>
  <c r="F99"/>
  <c r="L99" s="1"/>
  <c r="H99"/>
  <c r="J99"/>
  <c r="D101"/>
  <c r="F101"/>
  <c r="L101" s="1"/>
  <c r="H101"/>
  <c r="J101"/>
  <c r="D103"/>
  <c r="L103" s="1"/>
  <c r="F103"/>
  <c r="H103"/>
  <c r="J103"/>
  <c r="C150"/>
  <c r="E150"/>
  <c r="G150"/>
  <c r="I150"/>
  <c r="K150"/>
  <c r="L234"/>
  <c r="L237" s="1"/>
  <c r="D236"/>
  <c r="F236"/>
  <c r="H236"/>
  <c r="J236"/>
  <c r="L221"/>
  <c r="C236"/>
  <c r="E236"/>
  <c r="G236"/>
  <c r="I236"/>
  <c r="K236"/>
  <c r="J210" i="7"/>
  <c r="H210"/>
  <c r="F210"/>
  <c r="D210"/>
  <c r="K188"/>
  <c r="I188"/>
  <c r="G188"/>
  <c r="E188"/>
  <c r="C188"/>
  <c r="K210"/>
  <c r="I210"/>
  <c r="G210"/>
  <c r="E210"/>
  <c r="C210"/>
  <c r="L210" s="1"/>
  <c r="J188"/>
  <c r="H188"/>
  <c r="F188"/>
  <c r="D188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K212"/>
  <c r="K215" s="1"/>
  <c r="I212"/>
  <c r="I215" s="1"/>
  <c r="G212"/>
  <c r="G215" s="1"/>
  <c r="E212"/>
  <c r="E215" s="1"/>
  <c r="C212"/>
  <c r="J190"/>
  <c r="J193" s="1"/>
  <c r="H190"/>
  <c r="H193" s="1"/>
  <c r="F190"/>
  <c r="F193" s="1"/>
  <c r="D190"/>
  <c r="D193" s="1"/>
  <c r="K199"/>
  <c r="I199"/>
  <c r="G199"/>
  <c r="E199"/>
  <c r="C199"/>
  <c r="J199"/>
  <c r="H199"/>
  <c r="F199"/>
  <c r="D199"/>
  <c r="K177"/>
  <c r="I177"/>
  <c r="G177"/>
  <c r="E177"/>
  <c r="C177"/>
  <c r="J177"/>
  <c r="H177"/>
  <c r="F177"/>
  <c r="D177"/>
  <c r="J200"/>
  <c r="H200"/>
  <c r="F200"/>
  <c r="D200"/>
  <c r="K200"/>
  <c r="I200"/>
  <c r="G200"/>
  <c r="E200"/>
  <c r="C200"/>
  <c r="J178"/>
  <c r="K178"/>
  <c r="H178"/>
  <c r="F178"/>
  <c r="D178"/>
  <c r="I178"/>
  <c r="G178"/>
  <c r="E178"/>
  <c r="C178"/>
  <c r="L178" s="1"/>
  <c r="K201"/>
  <c r="I201"/>
  <c r="G201"/>
  <c r="E201"/>
  <c r="C201"/>
  <c r="J179"/>
  <c r="H179"/>
  <c r="F179"/>
  <c r="D179"/>
  <c r="J201"/>
  <c r="H201"/>
  <c r="F201"/>
  <c r="D201"/>
  <c r="K179"/>
  <c r="I179"/>
  <c r="G179"/>
  <c r="E179"/>
  <c r="C179"/>
  <c r="L179" s="1"/>
  <c r="J202"/>
  <c r="H202"/>
  <c r="F202"/>
  <c r="D202"/>
  <c r="K180"/>
  <c r="I180"/>
  <c r="G180"/>
  <c r="E180"/>
  <c r="C180"/>
  <c r="K202"/>
  <c r="I202"/>
  <c r="G202"/>
  <c r="E202"/>
  <c r="C202"/>
  <c r="L202" s="1"/>
  <c r="J180"/>
  <c r="H180"/>
  <c r="F180"/>
  <c r="D180"/>
  <c r="K203"/>
  <c r="I203"/>
  <c r="G203"/>
  <c r="E203"/>
  <c r="C203"/>
  <c r="J181"/>
  <c r="H181"/>
  <c r="F181"/>
  <c r="D181"/>
  <c r="J203"/>
  <c r="H203"/>
  <c r="F203"/>
  <c r="D203"/>
  <c r="K181"/>
  <c r="I181"/>
  <c r="G181"/>
  <c r="E181"/>
  <c r="C181"/>
  <c r="L181" s="1"/>
  <c r="J204"/>
  <c r="H204"/>
  <c r="F204"/>
  <c r="D204"/>
  <c r="K182"/>
  <c r="I182"/>
  <c r="G182"/>
  <c r="E182"/>
  <c r="C182"/>
  <c r="K204"/>
  <c r="I204"/>
  <c r="G204"/>
  <c r="E204"/>
  <c r="C204"/>
  <c r="L204" s="1"/>
  <c r="J182"/>
  <c r="H182"/>
  <c r="F182"/>
  <c r="D182"/>
  <c r="K205"/>
  <c r="I205"/>
  <c r="G205"/>
  <c r="E205"/>
  <c r="C205"/>
  <c r="J183"/>
  <c r="H183"/>
  <c r="F183"/>
  <c r="D183"/>
  <c r="J205"/>
  <c r="H205"/>
  <c r="F205"/>
  <c r="D205"/>
  <c r="K183"/>
  <c r="I183"/>
  <c r="G183"/>
  <c r="E183"/>
  <c r="C183"/>
  <c r="L183" s="1"/>
  <c r="J206"/>
  <c r="H206"/>
  <c r="F206"/>
  <c r="D206"/>
  <c r="K184"/>
  <c r="I184"/>
  <c r="G184"/>
  <c r="E184"/>
  <c r="C184"/>
  <c r="K206"/>
  <c r="I206"/>
  <c r="G206"/>
  <c r="E206"/>
  <c r="C206"/>
  <c r="L206" s="1"/>
  <c r="J184"/>
  <c r="H184"/>
  <c r="F184"/>
  <c r="D184"/>
  <c r="K207"/>
  <c r="I207"/>
  <c r="G207"/>
  <c r="E207"/>
  <c r="C207"/>
  <c r="J185"/>
  <c r="H185"/>
  <c r="F185"/>
  <c r="D185"/>
  <c r="J207"/>
  <c r="H207"/>
  <c r="F207"/>
  <c r="D207"/>
  <c r="K185"/>
  <c r="I185"/>
  <c r="G185"/>
  <c r="E185"/>
  <c r="C185"/>
  <c r="L185" s="1"/>
  <c r="J208"/>
  <c r="H208"/>
  <c r="F208"/>
  <c r="D208"/>
  <c r="K186"/>
  <c r="I186"/>
  <c r="G186"/>
  <c r="E186"/>
  <c r="C186"/>
  <c r="K208"/>
  <c r="I208"/>
  <c r="G208"/>
  <c r="E208"/>
  <c r="C208"/>
  <c r="L208" s="1"/>
  <c r="J186"/>
  <c r="H186"/>
  <c r="F186"/>
  <c r="D186"/>
  <c r="K209"/>
  <c r="I209"/>
  <c r="G209"/>
  <c r="E209"/>
  <c r="C209"/>
  <c r="J187"/>
  <c r="H187"/>
  <c r="F187"/>
  <c r="D187"/>
  <c r="J209"/>
  <c r="H209"/>
  <c r="F209"/>
  <c r="D209"/>
  <c r="K187"/>
  <c r="I187"/>
  <c r="G187"/>
  <c r="E187"/>
  <c r="C187"/>
  <c r="L187" s="1"/>
  <c r="K211"/>
  <c r="I211"/>
  <c r="G211"/>
  <c r="E211"/>
  <c r="C211"/>
  <c r="J189"/>
  <c r="H189"/>
  <c r="F189"/>
  <c r="D189"/>
  <c r="J211"/>
  <c r="H211"/>
  <c r="F211"/>
  <c r="D211"/>
  <c r="K189"/>
  <c r="I189"/>
  <c r="G189"/>
  <c r="E189"/>
  <c r="C189"/>
  <c r="L189" s="1"/>
  <c r="K94"/>
  <c r="I94"/>
  <c r="G94"/>
  <c r="E94"/>
  <c r="C94"/>
  <c r="L157"/>
  <c r="J94"/>
  <c r="H94"/>
  <c r="F94"/>
  <c r="D94"/>
  <c r="K96"/>
  <c r="I96"/>
  <c r="G96"/>
  <c r="E96"/>
  <c r="C96"/>
  <c r="L159"/>
  <c r="J96"/>
  <c r="H96"/>
  <c r="F96"/>
  <c r="D96"/>
  <c r="K98"/>
  <c r="I98"/>
  <c r="G98"/>
  <c r="E98"/>
  <c r="C98"/>
  <c r="L161"/>
  <c r="J98"/>
  <c r="H98"/>
  <c r="F98"/>
  <c r="D98"/>
  <c r="K100"/>
  <c r="I100"/>
  <c r="G100"/>
  <c r="E100"/>
  <c r="C100"/>
  <c r="L163"/>
  <c r="J100"/>
  <c r="H100"/>
  <c r="F100"/>
  <c r="D100"/>
  <c r="K102"/>
  <c r="I102"/>
  <c r="G102"/>
  <c r="E102"/>
  <c r="C102"/>
  <c r="L165"/>
  <c r="J102"/>
  <c r="H102"/>
  <c r="F102"/>
  <c r="D102"/>
  <c r="K104"/>
  <c r="I104"/>
  <c r="G104"/>
  <c r="E104"/>
  <c r="C104"/>
  <c r="L167"/>
  <c r="J104"/>
  <c r="H104"/>
  <c r="F104"/>
  <c r="D104"/>
  <c r="L168"/>
  <c r="J105"/>
  <c r="H105"/>
  <c r="F105"/>
  <c r="D105"/>
  <c r="K105"/>
  <c r="I105"/>
  <c r="G105"/>
  <c r="E105"/>
  <c r="C105"/>
  <c r="L105" s="1"/>
  <c r="K106"/>
  <c r="I106"/>
  <c r="G106"/>
  <c r="E106"/>
  <c r="C106"/>
  <c r="L169"/>
  <c r="J106"/>
  <c r="H106"/>
  <c r="F106"/>
  <c r="D106"/>
  <c r="L170"/>
  <c r="J107"/>
  <c r="H107"/>
  <c r="F107"/>
  <c r="D107"/>
  <c r="K107"/>
  <c r="I107"/>
  <c r="G107"/>
  <c r="E107"/>
  <c r="C107"/>
  <c r="Z5"/>
  <c r="Z7"/>
  <c r="Z9"/>
  <c r="Z11"/>
  <c r="Z13"/>
  <c r="Z15"/>
  <c r="Z16"/>
  <c r="Z17"/>
  <c r="Z18"/>
  <c r="X23"/>
  <c r="M157" s="1"/>
  <c r="X28"/>
  <c r="M162" s="1"/>
  <c r="X29"/>
  <c r="M163" s="1"/>
  <c r="X30"/>
  <c r="M164" s="1"/>
  <c r="X31"/>
  <c r="M165" s="1"/>
  <c r="X32"/>
  <c r="M166" s="1"/>
  <c r="X33"/>
  <c r="M167" s="1"/>
  <c r="X34"/>
  <c r="M168" s="1"/>
  <c r="C40"/>
  <c r="E40"/>
  <c r="O40" s="1"/>
  <c r="G40"/>
  <c r="Q40" s="1"/>
  <c r="I40"/>
  <c r="S40" s="1"/>
  <c r="D41"/>
  <c r="N41" s="1"/>
  <c r="F41"/>
  <c r="P41" s="1"/>
  <c r="H41"/>
  <c r="R41" s="1"/>
  <c r="J41"/>
  <c r="T41" s="1"/>
  <c r="C42"/>
  <c r="E42"/>
  <c r="O42" s="1"/>
  <c r="G42"/>
  <c r="Q42" s="1"/>
  <c r="I42"/>
  <c r="S42" s="1"/>
  <c r="D43"/>
  <c r="N43" s="1"/>
  <c r="F43"/>
  <c r="P43" s="1"/>
  <c r="H43"/>
  <c r="R43" s="1"/>
  <c r="J43"/>
  <c r="T43" s="1"/>
  <c r="C44"/>
  <c r="E44"/>
  <c r="O44" s="1"/>
  <c r="G44"/>
  <c r="Q44" s="1"/>
  <c r="I44"/>
  <c r="S44" s="1"/>
  <c r="D45"/>
  <c r="N45" s="1"/>
  <c r="F45"/>
  <c r="P45" s="1"/>
  <c r="H45"/>
  <c r="R45" s="1"/>
  <c r="J45"/>
  <c r="T45" s="1"/>
  <c r="C46"/>
  <c r="E46"/>
  <c r="O46" s="1"/>
  <c r="G46"/>
  <c r="Q46" s="1"/>
  <c r="I46"/>
  <c r="S46" s="1"/>
  <c r="D47"/>
  <c r="N47" s="1"/>
  <c r="F47"/>
  <c r="P47" s="1"/>
  <c r="H47"/>
  <c r="R47" s="1"/>
  <c r="J47"/>
  <c r="T47" s="1"/>
  <c r="C48"/>
  <c r="E48"/>
  <c r="O48" s="1"/>
  <c r="G48"/>
  <c r="Q48" s="1"/>
  <c r="I48"/>
  <c r="S48" s="1"/>
  <c r="D49"/>
  <c r="N49" s="1"/>
  <c r="F49"/>
  <c r="P49" s="1"/>
  <c r="H49"/>
  <c r="R49" s="1"/>
  <c r="J49"/>
  <c r="T49" s="1"/>
  <c r="C50"/>
  <c r="E50"/>
  <c r="O50" s="1"/>
  <c r="G50"/>
  <c r="Q50" s="1"/>
  <c r="I50"/>
  <c r="S50" s="1"/>
  <c r="D51"/>
  <c r="N51" s="1"/>
  <c r="F51"/>
  <c r="P51" s="1"/>
  <c r="H51"/>
  <c r="R51" s="1"/>
  <c r="J51"/>
  <c r="T51" s="1"/>
  <c r="D52"/>
  <c r="N52" s="1"/>
  <c r="F52"/>
  <c r="P52" s="1"/>
  <c r="H52"/>
  <c r="R52" s="1"/>
  <c r="J52"/>
  <c r="T52" s="1"/>
  <c r="D53"/>
  <c r="N53" s="1"/>
  <c r="F53"/>
  <c r="P53" s="1"/>
  <c r="H53"/>
  <c r="R53" s="1"/>
  <c r="J53"/>
  <c r="T53" s="1"/>
  <c r="C54"/>
  <c r="E54"/>
  <c r="O54" s="1"/>
  <c r="G54"/>
  <c r="Q54" s="1"/>
  <c r="I54"/>
  <c r="S54" s="1"/>
  <c r="K54"/>
  <c r="U54" s="1"/>
  <c r="D58"/>
  <c r="F58"/>
  <c r="H58"/>
  <c r="J58"/>
  <c r="C59"/>
  <c r="E59"/>
  <c r="G59"/>
  <c r="I59"/>
  <c r="K59"/>
  <c r="K74" s="1"/>
  <c r="D60"/>
  <c r="F60"/>
  <c r="H60"/>
  <c r="J60"/>
  <c r="C61"/>
  <c r="E61"/>
  <c r="G61"/>
  <c r="I61"/>
  <c r="K61"/>
  <c r="D62"/>
  <c r="F62"/>
  <c r="H62"/>
  <c r="J62"/>
  <c r="C63"/>
  <c r="E63"/>
  <c r="G63"/>
  <c r="I63"/>
  <c r="K63"/>
  <c r="D64"/>
  <c r="F64"/>
  <c r="H64"/>
  <c r="J64"/>
  <c r="C65"/>
  <c r="E65"/>
  <c r="G65"/>
  <c r="I65"/>
  <c r="K65"/>
  <c r="D66"/>
  <c r="F66"/>
  <c r="H66"/>
  <c r="J66"/>
  <c r="C67"/>
  <c r="F67"/>
  <c r="C68"/>
  <c r="G68"/>
  <c r="D69"/>
  <c r="J93"/>
  <c r="H93"/>
  <c r="F93"/>
  <c r="D93"/>
  <c r="K93"/>
  <c r="I93"/>
  <c r="G93"/>
  <c r="E93"/>
  <c r="C93"/>
  <c r="L158"/>
  <c r="J95"/>
  <c r="H95"/>
  <c r="F95"/>
  <c r="D95"/>
  <c r="K95"/>
  <c r="I95"/>
  <c r="G95"/>
  <c r="E95"/>
  <c r="C95"/>
  <c r="L95" s="1"/>
  <c r="L160"/>
  <c r="J97"/>
  <c r="H97"/>
  <c r="F97"/>
  <c r="D97"/>
  <c r="K97"/>
  <c r="I97"/>
  <c r="G97"/>
  <c r="E97"/>
  <c r="C97"/>
  <c r="L97" s="1"/>
  <c r="L162"/>
  <c r="J99"/>
  <c r="H99"/>
  <c r="F99"/>
  <c r="D99"/>
  <c r="K99"/>
  <c r="I99"/>
  <c r="G99"/>
  <c r="E99"/>
  <c r="C99"/>
  <c r="L99" s="1"/>
  <c r="L164"/>
  <c r="J101"/>
  <c r="H101"/>
  <c r="F101"/>
  <c r="D101"/>
  <c r="K101"/>
  <c r="I101"/>
  <c r="G101"/>
  <c r="E101"/>
  <c r="C101"/>
  <c r="L101" s="1"/>
  <c r="L166"/>
  <c r="J103"/>
  <c r="H103"/>
  <c r="F103"/>
  <c r="D103"/>
  <c r="K103"/>
  <c r="I103"/>
  <c r="G103"/>
  <c r="E103"/>
  <c r="C103"/>
  <c r="L103" s="1"/>
  <c r="K67"/>
  <c r="I67"/>
  <c r="G67"/>
  <c r="E67"/>
  <c r="J68"/>
  <c r="H68"/>
  <c r="F68"/>
  <c r="D68"/>
  <c r="K69"/>
  <c r="I69"/>
  <c r="G69"/>
  <c r="E69"/>
  <c r="C69"/>
  <c r="J69"/>
  <c r="J70"/>
  <c r="H70"/>
  <c r="F70"/>
  <c r="D70"/>
  <c r="K70"/>
  <c r="I70"/>
  <c r="G70"/>
  <c r="E70"/>
  <c r="C70"/>
  <c r="K71"/>
  <c r="I71"/>
  <c r="G71"/>
  <c r="E71"/>
  <c r="C71"/>
  <c r="J71"/>
  <c r="H71"/>
  <c r="F71"/>
  <c r="D71"/>
  <c r="J72"/>
  <c r="J75" s="1"/>
  <c r="H72"/>
  <c r="H75" s="1"/>
  <c r="F72"/>
  <c r="F75" s="1"/>
  <c r="D72"/>
  <c r="D75" s="1"/>
  <c r="K72"/>
  <c r="K75" s="1"/>
  <c r="I72"/>
  <c r="G72"/>
  <c r="E72"/>
  <c r="C72"/>
  <c r="G3"/>
  <c r="Z4"/>
  <c r="L279" s="1"/>
  <c r="A6"/>
  <c r="Z6"/>
  <c r="Z8"/>
  <c r="Z10"/>
  <c r="Z12"/>
  <c r="Z14"/>
  <c r="D40"/>
  <c r="N40" s="1"/>
  <c r="F40"/>
  <c r="P40" s="1"/>
  <c r="H40"/>
  <c r="R40" s="1"/>
  <c r="J40"/>
  <c r="T40" s="1"/>
  <c r="C41"/>
  <c r="E41"/>
  <c r="O41" s="1"/>
  <c r="G41"/>
  <c r="Q41" s="1"/>
  <c r="I41"/>
  <c r="S41" s="1"/>
  <c r="K41"/>
  <c r="U41" s="1"/>
  <c r="D42"/>
  <c r="N42" s="1"/>
  <c r="F42"/>
  <c r="P42" s="1"/>
  <c r="H42"/>
  <c r="R42" s="1"/>
  <c r="J42"/>
  <c r="T42" s="1"/>
  <c r="C43"/>
  <c r="E43"/>
  <c r="O43" s="1"/>
  <c r="G43"/>
  <c r="Q43" s="1"/>
  <c r="I43"/>
  <c r="S43" s="1"/>
  <c r="K43"/>
  <c r="U43" s="1"/>
  <c r="D44"/>
  <c r="N44" s="1"/>
  <c r="F44"/>
  <c r="P44" s="1"/>
  <c r="H44"/>
  <c r="R44" s="1"/>
  <c r="J44"/>
  <c r="T44" s="1"/>
  <c r="C45"/>
  <c r="E45"/>
  <c r="O45" s="1"/>
  <c r="G45"/>
  <c r="Q45" s="1"/>
  <c r="I45"/>
  <c r="S45" s="1"/>
  <c r="K45"/>
  <c r="U45" s="1"/>
  <c r="D46"/>
  <c r="N46" s="1"/>
  <c r="F46"/>
  <c r="P46" s="1"/>
  <c r="H46"/>
  <c r="R46" s="1"/>
  <c r="J46"/>
  <c r="T46" s="1"/>
  <c r="C47"/>
  <c r="E47"/>
  <c r="O47" s="1"/>
  <c r="G47"/>
  <c r="Q47" s="1"/>
  <c r="I47"/>
  <c r="S47" s="1"/>
  <c r="K47"/>
  <c r="U47" s="1"/>
  <c r="D48"/>
  <c r="N48" s="1"/>
  <c r="F48"/>
  <c r="P48" s="1"/>
  <c r="H48"/>
  <c r="R48" s="1"/>
  <c r="J48"/>
  <c r="T48" s="1"/>
  <c r="C49"/>
  <c r="E49"/>
  <c r="O49" s="1"/>
  <c r="G49"/>
  <c r="Q49" s="1"/>
  <c r="I49"/>
  <c r="S49" s="1"/>
  <c r="K49"/>
  <c r="U49" s="1"/>
  <c r="D50"/>
  <c r="N50" s="1"/>
  <c r="F50"/>
  <c r="P50" s="1"/>
  <c r="H50"/>
  <c r="R50" s="1"/>
  <c r="J50"/>
  <c r="T50" s="1"/>
  <c r="C51"/>
  <c r="E51"/>
  <c r="O51" s="1"/>
  <c r="G51"/>
  <c r="Q51" s="1"/>
  <c r="I51"/>
  <c r="S51" s="1"/>
  <c r="K51"/>
  <c r="U51" s="1"/>
  <c r="C52"/>
  <c r="E52"/>
  <c r="O52" s="1"/>
  <c r="G52"/>
  <c r="Q52" s="1"/>
  <c r="I52"/>
  <c r="S52" s="1"/>
  <c r="K52"/>
  <c r="U52" s="1"/>
  <c r="C53"/>
  <c r="E53"/>
  <c r="O53" s="1"/>
  <c r="G53"/>
  <c r="Q53" s="1"/>
  <c r="I53"/>
  <c r="S53" s="1"/>
  <c r="K53"/>
  <c r="U53" s="1"/>
  <c r="D54"/>
  <c r="N54" s="1"/>
  <c r="F54"/>
  <c r="P54" s="1"/>
  <c r="H54"/>
  <c r="R54" s="1"/>
  <c r="J54"/>
  <c r="T54" s="1"/>
  <c r="C58"/>
  <c r="E58"/>
  <c r="G58"/>
  <c r="I58"/>
  <c r="D59"/>
  <c r="F59"/>
  <c r="H59"/>
  <c r="C60"/>
  <c r="E60"/>
  <c r="G60"/>
  <c r="I60"/>
  <c r="D61"/>
  <c r="F61"/>
  <c r="H61"/>
  <c r="C62"/>
  <c r="E62"/>
  <c r="G62"/>
  <c r="I62"/>
  <c r="D63"/>
  <c r="F63"/>
  <c r="H63"/>
  <c r="C64"/>
  <c r="E64"/>
  <c r="G64"/>
  <c r="I64"/>
  <c r="D65"/>
  <c r="F65"/>
  <c r="H65"/>
  <c r="C66"/>
  <c r="E66"/>
  <c r="G66"/>
  <c r="I66"/>
  <c r="D67"/>
  <c r="H67"/>
  <c r="E68"/>
  <c r="I68"/>
  <c r="F69"/>
  <c r="L134"/>
  <c r="L148"/>
  <c r="D150"/>
  <c r="F150"/>
  <c r="H150"/>
  <c r="J150"/>
  <c r="D152"/>
  <c r="F152"/>
  <c r="H152"/>
  <c r="J152"/>
  <c r="C150"/>
  <c r="E150"/>
  <c r="G150"/>
  <c r="I150"/>
  <c r="K150"/>
  <c r="L234"/>
  <c r="L237" s="1"/>
  <c r="D236"/>
  <c r="F236"/>
  <c r="H236"/>
  <c r="J236"/>
  <c r="L221"/>
  <c r="C236"/>
  <c r="E236"/>
  <c r="G236"/>
  <c r="I236"/>
  <c r="K236"/>
  <c r="J200" i="6"/>
  <c r="H200"/>
  <c r="F200"/>
  <c r="D200"/>
  <c r="K200"/>
  <c r="I200"/>
  <c r="G200"/>
  <c r="E200"/>
  <c r="C200"/>
  <c r="L200" s="1"/>
  <c r="J178"/>
  <c r="I178"/>
  <c r="G178"/>
  <c r="E178"/>
  <c r="C178"/>
  <c r="K178"/>
  <c r="H178"/>
  <c r="F178"/>
  <c r="D178"/>
  <c r="J202"/>
  <c r="H202"/>
  <c r="F202"/>
  <c r="D202"/>
  <c r="K180"/>
  <c r="I180"/>
  <c r="G180"/>
  <c r="E180"/>
  <c r="C180"/>
  <c r="K202"/>
  <c r="I202"/>
  <c r="G202"/>
  <c r="E202"/>
  <c r="C202"/>
  <c r="J180"/>
  <c r="H180"/>
  <c r="F180"/>
  <c r="D180"/>
  <c r="J204"/>
  <c r="H204"/>
  <c r="F204"/>
  <c r="D204"/>
  <c r="K182"/>
  <c r="I182"/>
  <c r="G182"/>
  <c r="E182"/>
  <c r="C182"/>
  <c r="K204"/>
  <c r="I204"/>
  <c r="G204"/>
  <c r="E204"/>
  <c r="C204"/>
  <c r="J182"/>
  <c r="H182"/>
  <c r="F182"/>
  <c r="D182"/>
  <c r="J206"/>
  <c r="H206"/>
  <c r="F206"/>
  <c r="D206"/>
  <c r="K184"/>
  <c r="I184"/>
  <c r="G184"/>
  <c r="E184"/>
  <c r="C184"/>
  <c r="K206"/>
  <c r="I206"/>
  <c r="G206"/>
  <c r="E206"/>
  <c r="C206"/>
  <c r="J184"/>
  <c r="H184"/>
  <c r="F184"/>
  <c r="D184"/>
  <c r="J95"/>
  <c r="H95"/>
  <c r="F95"/>
  <c r="D95"/>
  <c r="L158"/>
  <c r="K95"/>
  <c r="I95"/>
  <c r="G95"/>
  <c r="E95"/>
  <c r="C95"/>
  <c r="J97"/>
  <c r="H97"/>
  <c r="F97"/>
  <c r="D97"/>
  <c r="L160"/>
  <c r="K97"/>
  <c r="I97"/>
  <c r="G97"/>
  <c r="E97"/>
  <c r="C97"/>
  <c r="J99"/>
  <c r="H99"/>
  <c r="F99"/>
  <c r="D99"/>
  <c r="L162"/>
  <c r="K99"/>
  <c r="I99"/>
  <c r="G99"/>
  <c r="E99"/>
  <c r="C99"/>
  <c r="J101"/>
  <c r="H101"/>
  <c r="F101"/>
  <c r="D101"/>
  <c r="L164"/>
  <c r="K101"/>
  <c r="I101"/>
  <c r="G101"/>
  <c r="E101"/>
  <c r="C101"/>
  <c r="J58"/>
  <c r="H58"/>
  <c r="F58"/>
  <c r="D58"/>
  <c r="M3"/>
  <c r="X5"/>
  <c r="Z5"/>
  <c r="A6"/>
  <c r="X7"/>
  <c r="Z7"/>
  <c r="X9"/>
  <c r="Z9"/>
  <c r="X11"/>
  <c r="Z11"/>
  <c r="X13"/>
  <c r="Z13"/>
  <c r="X14"/>
  <c r="Z14"/>
  <c r="X15"/>
  <c r="Z15"/>
  <c r="X16"/>
  <c r="Z16"/>
  <c r="X17"/>
  <c r="Z17"/>
  <c r="X18"/>
  <c r="Z18"/>
  <c r="X23"/>
  <c r="M157" s="1"/>
  <c r="X24"/>
  <c r="M158" s="1"/>
  <c r="X25"/>
  <c r="M159" s="1"/>
  <c r="X26"/>
  <c r="M160" s="1"/>
  <c r="C40"/>
  <c r="E40"/>
  <c r="O40" s="1"/>
  <c r="G40"/>
  <c r="Q40" s="1"/>
  <c r="I40"/>
  <c r="S40" s="1"/>
  <c r="D41"/>
  <c r="N41" s="1"/>
  <c r="F41"/>
  <c r="P41" s="1"/>
  <c r="H41"/>
  <c r="R41" s="1"/>
  <c r="C42"/>
  <c r="E42"/>
  <c r="O42" s="1"/>
  <c r="G42"/>
  <c r="Q42" s="1"/>
  <c r="I42"/>
  <c r="S42" s="1"/>
  <c r="K42"/>
  <c r="U42" s="1"/>
  <c r="D43"/>
  <c r="N43" s="1"/>
  <c r="F43"/>
  <c r="P43" s="1"/>
  <c r="H43"/>
  <c r="R43" s="1"/>
  <c r="C44"/>
  <c r="E44"/>
  <c r="O44" s="1"/>
  <c r="G44"/>
  <c r="Q44" s="1"/>
  <c r="I44"/>
  <c r="S44" s="1"/>
  <c r="K44"/>
  <c r="U44" s="1"/>
  <c r="D45"/>
  <c r="N45" s="1"/>
  <c r="F45"/>
  <c r="P45" s="1"/>
  <c r="H45"/>
  <c r="R45" s="1"/>
  <c r="C46"/>
  <c r="E46"/>
  <c r="O46" s="1"/>
  <c r="G46"/>
  <c r="Q46" s="1"/>
  <c r="I46"/>
  <c r="S46" s="1"/>
  <c r="K46"/>
  <c r="U46" s="1"/>
  <c r="D47"/>
  <c r="N47" s="1"/>
  <c r="F47"/>
  <c r="P47" s="1"/>
  <c r="H47"/>
  <c r="R47" s="1"/>
  <c r="C48"/>
  <c r="E48"/>
  <c r="O48" s="1"/>
  <c r="G48"/>
  <c r="Q48" s="1"/>
  <c r="I48"/>
  <c r="S48" s="1"/>
  <c r="K48"/>
  <c r="U48" s="1"/>
  <c r="D49"/>
  <c r="N49" s="1"/>
  <c r="F49"/>
  <c r="P49" s="1"/>
  <c r="H49"/>
  <c r="R49" s="1"/>
  <c r="D50"/>
  <c r="N50" s="1"/>
  <c r="F50"/>
  <c r="P50" s="1"/>
  <c r="H50"/>
  <c r="R50" s="1"/>
  <c r="D51"/>
  <c r="N51" s="1"/>
  <c r="F51"/>
  <c r="P51" s="1"/>
  <c r="H51"/>
  <c r="R51" s="1"/>
  <c r="C52"/>
  <c r="E52"/>
  <c r="O52" s="1"/>
  <c r="G52"/>
  <c r="Q52" s="1"/>
  <c r="I52"/>
  <c r="S52" s="1"/>
  <c r="C53"/>
  <c r="G53"/>
  <c r="Q53" s="1"/>
  <c r="F54"/>
  <c r="P54" s="1"/>
  <c r="E58"/>
  <c r="I58"/>
  <c r="F59"/>
  <c r="C60"/>
  <c r="G60"/>
  <c r="D61"/>
  <c r="E62"/>
  <c r="J93"/>
  <c r="H93"/>
  <c r="F93"/>
  <c r="D93"/>
  <c r="K93"/>
  <c r="I93"/>
  <c r="G93"/>
  <c r="E93"/>
  <c r="C93"/>
  <c r="L157"/>
  <c r="J94"/>
  <c r="H94"/>
  <c r="F94"/>
  <c r="D94"/>
  <c r="K94"/>
  <c r="I94"/>
  <c r="G94"/>
  <c r="E94"/>
  <c r="C94"/>
  <c r="K199"/>
  <c r="I199"/>
  <c r="G199"/>
  <c r="E199"/>
  <c r="C199"/>
  <c r="J199"/>
  <c r="H199"/>
  <c r="F199"/>
  <c r="D199"/>
  <c r="J177"/>
  <c r="H177"/>
  <c r="F177"/>
  <c r="D177"/>
  <c r="K177"/>
  <c r="I177"/>
  <c r="G177"/>
  <c r="E177"/>
  <c r="C177"/>
  <c r="C245"/>
  <c r="L281"/>
  <c r="L159"/>
  <c r="J96"/>
  <c r="H96"/>
  <c r="F96"/>
  <c r="D96"/>
  <c r="K96"/>
  <c r="I96"/>
  <c r="G96"/>
  <c r="E96"/>
  <c r="C96"/>
  <c r="K201"/>
  <c r="I201"/>
  <c r="G201"/>
  <c r="E201"/>
  <c r="C201"/>
  <c r="J179"/>
  <c r="H179"/>
  <c r="F179"/>
  <c r="J201"/>
  <c r="H201"/>
  <c r="F201"/>
  <c r="D201"/>
  <c r="K179"/>
  <c r="I179"/>
  <c r="G179"/>
  <c r="E179"/>
  <c r="C179"/>
  <c r="L179" s="1"/>
  <c r="D179"/>
  <c r="C247"/>
  <c r="L283"/>
  <c r="L161"/>
  <c r="J98"/>
  <c r="H98"/>
  <c r="F98"/>
  <c r="D98"/>
  <c r="K98"/>
  <c r="I98"/>
  <c r="G98"/>
  <c r="E98"/>
  <c r="C98"/>
  <c r="K203"/>
  <c r="I203"/>
  <c r="G203"/>
  <c r="E203"/>
  <c r="C203"/>
  <c r="J181"/>
  <c r="H181"/>
  <c r="F181"/>
  <c r="D181"/>
  <c r="J203"/>
  <c r="H203"/>
  <c r="F203"/>
  <c r="D203"/>
  <c r="K181"/>
  <c r="I181"/>
  <c r="G181"/>
  <c r="E181"/>
  <c r="C181"/>
  <c r="C249"/>
  <c r="L285"/>
  <c r="L163"/>
  <c r="J100"/>
  <c r="H100"/>
  <c r="F100"/>
  <c r="D100"/>
  <c r="K100"/>
  <c r="I100"/>
  <c r="G100"/>
  <c r="E100"/>
  <c r="C100"/>
  <c r="K205"/>
  <c r="I205"/>
  <c r="G205"/>
  <c r="E205"/>
  <c r="C205"/>
  <c r="J183"/>
  <c r="H183"/>
  <c r="F183"/>
  <c r="D183"/>
  <c r="J205"/>
  <c r="H205"/>
  <c r="F205"/>
  <c r="D205"/>
  <c r="K183"/>
  <c r="I183"/>
  <c r="G183"/>
  <c r="E183"/>
  <c r="C183"/>
  <c r="C251"/>
  <c r="L287"/>
  <c r="L165"/>
  <c r="J102"/>
  <c r="H102"/>
  <c r="F102"/>
  <c r="D102"/>
  <c r="K102"/>
  <c r="I102"/>
  <c r="G102"/>
  <c r="E102"/>
  <c r="C102"/>
  <c r="K207"/>
  <c r="I207"/>
  <c r="G207"/>
  <c r="E207"/>
  <c r="C207"/>
  <c r="J185"/>
  <c r="H185"/>
  <c r="F185"/>
  <c r="D185"/>
  <c r="J207"/>
  <c r="H207"/>
  <c r="F207"/>
  <c r="D207"/>
  <c r="K185"/>
  <c r="I185"/>
  <c r="G185"/>
  <c r="E185"/>
  <c r="C185"/>
  <c r="J103"/>
  <c r="H103"/>
  <c r="F103"/>
  <c r="D103"/>
  <c r="L166"/>
  <c r="K103"/>
  <c r="I103"/>
  <c r="G103"/>
  <c r="E103"/>
  <c r="C103"/>
  <c r="J208"/>
  <c r="H208"/>
  <c r="F208"/>
  <c r="D208"/>
  <c r="K186"/>
  <c r="I186"/>
  <c r="G186"/>
  <c r="E186"/>
  <c r="C186"/>
  <c r="K208"/>
  <c r="I208"/>
  <c r="G208"/>
  <c r="E208"/>
  <c r="C208"/>
  <c r="J186"/>
  <c r="H186"/>
  <c r="F186"/>
  <c r="D186"/>
  <c r="L167"/>
  <c r="J104"/>
  <c r="H104"/>
  <c r="F104"/>
  <c r="D104"/>
  <c r="K104"/>
  <c r="I104"/>
  <c r="G104"/>
  <c r="E104"/>
  <c r="C104"/>
  <c r="K209"/>
  <c r="I209"/>
  <c r="G209"/>
  <c r="E209"/>
  <c r="C209"/>
  <c r="J187"/>
  <c r="H187"/>
  <c r="F187"/>
  <c r="D187"/>
  <c r="J209"/>
  <c r="H209"/>
  <c r="F209"/>
  <c r="D209"/>
  <c r="K187"/>
  <c r="I187"/>
  <c r="G187"/>
  <c r="E187"/>
  <c r="C187"/>
  <c r="J105"/>
  <c r="H105"/>
  <c r="F105"/>
  <c r="D105"/>
  <c r="L168"/>
  <c r="K105"/>
  <c r="I105"/>
  <c r="G105"/>
  <c r="E105"/>
  <c r="C105"/>
  <c r="J210"/>
  <c r="H210"/>
  <c r="F210"/>
  <c r="D210"/>
  <c r="K188"/>
  <c r="I188"/>
  <c r="G188"/>
  <c r="E188"/>
  <c r="C188"/>
  <c r="K210"/>
  <c r="I210"/>
  <c r="G210"/>
  <c r="E210"/>
  <c r="C210"/>
  <c r="J188"/>
  <c r="H188"/>
  <c r="F188"/>
  <c r="D188"/>
  <c r="L169"/>
  <c r="J106"/>
  <c r="H106"/>
  <c r="F106"/>
  <c r="D106"/>
  <c r="K106"/>
  <c r="I106"/>
  <c r="G106"/>
  <c r="E106"/>
  <c r="C106"/>
  <c r="J53"/>
  <c r="T53" s="1"/>
  <c r="H53"/>
  <c r="R53" s="1"/>
  <c r="F53"/>
  <c r="P53" s="1"/>
  <c r="D53"/>
  <c r="N53" s="1"/>
  <c r="K211"/>
  <c r="I211"/>
  <c r="G211"/>
  <c r="E211"/>
  <c r="C211"/>
  <c r="J189"/>
  <c r="H189"/>
  <c r="F189"/>
  <c r="D189"/>
  <c r="J211"/>
  <c r="H211"/>
  <c r="F211"/>
  <c r="D211"/>
  <c r="K189"/>
  <c r="I189"/>
  <c r="G189"/>
  <c r="E189"/>
  <c r="C189"/>
  <c r="J107"/>
  <c r="J110" s="1"/>
  <c r="H107"/>
  <c r="H110" s="1"/>
  <c r="F107"/>
  <c r="F110" s="1"/>
  <c r="D107"/>
  <c r="D110" s="1"/>
  <c r="L170"/>
  <c r="K107"/>
  <c r="K110" s="1"/>
  <c r="I107"/>
  <c r="I110" s="1"/>
  <c r="G107"/>
  <c r="G110" s="1"/>
  <c r="E107"/>
  <c r="E110" s="1"/>
  <c r="C107"/>
  <c r="K54"/>
  <c r="U54" s="1"/>
  <c r="I54"/>
  <c r="S54" s="1"/>
  <c r="G54"/>
  <c r="Q54" s="1"/>
  <c r="E54"/>
  <c r="O54" s="1"/>
  <c r="C54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K212"/>
  <c r="K215" s="1"/>
  <c r="I212"/>
  <c r="I215" s="1"/>
  <c r="G212"/>
  <c r="G215" s="1"/>
  <c r="E212"/>
  <c r="E215" s="1"/>
  <c r="C212"/>
  <c r="J190"/>
  <c r="J193" s="1"/>
  <c r="H190"/>
  <c r="H193" s="1"/>
  <c r="F190"/>
  <c r="F193" s="1"/>
  <c r="D190"/>
  <c r="D193" s="1"/>
  <c r="K59"/>
  <c r="I59"/>
  <c r="G59"/>
  <c r="E59"/>
  <c r="C59"/>
  <c r="J60"/>
  <c r="H60"/>
  <c r="F60"/>
  <c r="D60"/>
  <c r="K61"/>
  <c r="I61"/>
  <c r="G61"/>
  <c r="E61"/>
  <c r="C61"/>
  <c r="J62"/>
  <c r="H62"/>
  <c r="F62"/>
  <c r="D62"/>
  <c r="J63"/>
  <c r="H63"/>
  <c r="F63"/>
  <c r="D63"/>
  <c r="K63"/>
  <c r="I63"/>
  <c r="G63"/>
  <c r="E63"/>
  <c r="C63"/>
  <c r="K64"/>
  <c r="I64"/>
  <c r="G64"/>
  <c r="E64"/>
  <c r="C64"/>
  <c r="J64"/>
  <c r="H64"/>
  <c r="F64"/>
  <c r="D64"/>
  <c r="J65"/>
  <c r="H65"/>
  <c r="F65"/>
  <c r="D65"/>
  <c r="K65"/>
  <c r="I65"/>
  <c r="G65"/>
  <c r="E65"/>
  <c r="C65"/>
  <c r="K66"/>
  <c r="I66"/>
  <c r="G66"/>
  <c r="E66"/>
  <c r="C66"/>
  <c r="J66"/>
  <c r="H66"/>
  <c r="F66"/>
  <c r="D66"/>
  <c r="J67"/>
  <c r="H67"/>
  <c r="F67"/>
  <c r="D67"/>
  <c r="K67"/>
  <c r="I67"/>
  <c r="G67"/>
  <c r="E67"/>
  <c r="C67"/>
  <c r="K68"/>
  <c r="I68"/>
  <c r="G68"/>
  <c r="E68"/>
  <c r="C68"/>
  <c r="J68"/>
  <c r="H68"/>
  <c r="F68"/>
  <c r="D68"/>
  <c r="J69"/>
  <c r="H69"/>
  <c r="F69"/>
  <c r="D69"/>
  <c r="K69"/>
  <c r="I69"/>
  <c r="G69"/>
  <c r="E69"/>
  <c r="C69"/>
  <c r="K70"/>
  <c r="I70"/>
  <c r="G70"/>
  <c r="E70"/>
  <c r="C70"/>
  <c r="J70"/>
  <c r="H70"/>
  <c r="F70"/>
  <c r="D70"/>
  <c r="J71"/>
  <c r="H71"/>
  <c r="F71"/>
  <c r="D71"/>
  <c r="K71"/>
  <c r="I71"/>
  <c r="G71"/>
  <c r="E71"/>
  <c r="C71"/>
  <c r="K72"/>
  <c r="I72"/>
  <c r="I75" s="1"/>
  <c r="G72"/>
  <c r="E72"/>
  <c r="E75" s="1"/>
  <c r="C72"/>
  <c r="J72"/>
  <c r="J75" s="1"/>
  <c r="H72"/>
  <c r="H75" s="1"/>
  <c r="F72"/>
  <c r="F75" s="1"/>
  <c r="D72"/>
  <c r="D75" s="1"/>
  <c r="Z4"/>
  <c r="L279" s="1"/>
  <c r="AA5"/>
  <c r="X6"/>
  <c r="X8"/>
  <c r="X10"/>
  <c r="X12"/>
  <c r="D40"/>
  <c r="N40" s="1"/>
  <c r="F40"/>
  <c r="P40" s="1"/>
  <c r="H40"/>
  <c r="R40" s="1"/>
  <c r="J40"/>
  <c r="T40" s="1"/>
  <c r="C41"/>
  <c r="E41"/>
  <c r="O41" s="1"/>
  <c r="G41"/>
  <c r="Q41" s="1"/>
  <c r="I41"/>
  <c r="S41" s="1"/>
  <c r="K41"/>
  <c r="U41" s="1"/>
  <c r="D42"/>
  <c r="N42" s="1"/>
  <c r="F42"/>
  <c r="P42" s="1"/>
  <c r="H42"/>
  <c r="R42" s="1"/>
  <c r="J42"/>
  <c r="T42" s="1"/>
  <c r="C43"/>
  <c r="E43"/>
  <c r="O43" s="1"/>
  <c r="G43"/>
  <c r="Q43" s="1"/>
  <c r="I43"/>
  <c r="S43" s="1"/>
  <c r="K43"/>
  <c r="U43" s="1"/>
  <c r="D44"/>
  <c r="N44" s="1"/>
  <c r="F44"/>
  <c r="P44" s="1"/>
  <c r="H44"/>
  <c r="R44" s="1"/>
  <c r="J44"/>
  <c r="T44" s="1"/>
  <c r="C45"/>
  <c r="E45"/>
  <c r="O45" s="1"/>
  <c r="G45"/>
  <c r="Q45" s="1"/>
  <c r="I45"/>
  <c r="S45" s="1"/>
  <c r="K45"/>
  <c r="U45" s="1"/>
  <c r="D46"/>
  <c r="N46" s="1"/>
  <c r="F46"/>
  <c r="P46" s="1"/>
  <c r="H46"/>
  <c r="R46" s="1"/>
  <c r="J46"/>
  <c r="T46" s="1"/>
  <c r="C47"/>
  <c r="E47"/>
  <c r="O47" s="1"/>
  <c r="G47"/>
  <c r="Q47" s="1"/>
  <c r="I47"/>
  <c r="S47" s="1"/>
  <c r="K47"/>
  <c r="U47" s="1"/>
  <c r="D48"/>
  <c r="N48" s="1"/>
  <c r="F48"/>
  <c r="P48" s="1"/>
  <c r="H48"/>
  <c r="R48" s="1"/>
  <c r="J48"/>
  <c r="T48" s="1"/>
  <c r="C49"/>
  <c r="E49"/>
  <c r="O49" s="1"/>
  <c r="G49"/>
  <c r="Q49" s="1"/>
  <c r="I49"/>
  <c r="S49" s="1"/>
  <c r="K49"/>
  <c r="U49" s="1"/>
  <c r="C50"/>
  <c r="E50"/>
  <c r="O50" s="1"/>
  <c r="G50"/>
  <c r="Q50" s="1"/>
  <c r="I50"/>
  <c r="S50" s="1"/>
  <c r="K50"/>
  <c r="U50" s="1"/>
  <c r="C51"/>
  <c r="E51"/>
  <c r="O51" s="1"/>
  <c r="G51"/>
  <c r="Q51" s="1"/>
  <c r="I51"/>
  <c r="S51" s="1"/>
  <c r="K51"/>
  <c r="U51" s="1"/>
  <c r="D52"/>
  <c r="N52" s="1"/>
  <c r="F52"/>
  <c r="P52" s="1"/>
  <c r="H52"/>
  <c r="R52" s="1"/>
  <c r="J52"/>
  <c r="T52" s="1"/>
  <c r="E53"/>
  <c r="O53" s="1"/>
  <c r="I53"/>
  <c r="S53" s="1"/>
  <c r="D54"/>
  <c r="N54" s="1"/>
  <c r="H54"/>
  <c r="R54" s="1"/>
  <c r="C58"/>
  <c r="G58"/>
  <c r="K58"/>
  <c r="D59"/>
  <c r="H59"/>
  <c r="E60"/>
  <c r="I60"/>
  <c r="F61"/>
  <c r="J61"/>
  <c r="C62"/>
  <c r="G62"/>
  <c r="K62"/>
  <c r="C150"/>
  <c r="E150"/>
  <c r="G150"/>
  <c r="I150"/>
  <c r="K150"/>
  <c r="D151"/>
  <c r="C152"/>
  <c r="E152"/>
  <c r="G152"/>
  <c r="I152"/>
  <c r="K152"/>
  <c r="L134"/>
  <c r="D150"/>
  <c r="F150"/>
  <c r="H150"/>
  <c r="J150"/>
  <c r="L234"/>
  <c r="L237" s="1"/>
  <c r="D236"/>
  <c r="F236"/>
  <c r="H236"/>
  <c r="J236"/>
  <c r="L221"/>
  <c r="C236"/>
  <c r="E236"/>
  <c r="G236"/>
  <c r="I236"/>
  <c r="K236"/>
  <c r="K199" i="5"/>
  <c r="I199"/>
  <c r="G199"/>
  <c r="E199"/>
  <c r="C199"/>
  <c r="J199"/>
  <c r="H199"/>
  <c r="F199"/>
  <c r="D199"/>
  <c r="J177"/>
  <c r="H177"/>
  <c r="F177"/>
  <c r="D177"/>
  <c r="K177"/>
  <c r="I177"/>
  <c r="G177"/>
  <c r="E177"/>
  <c r="C177"/>
  <c r="C245"/>
  <c r="L281"/>
  <c r="K201"/>
  <c r="I201"/>
  <c r="G201"/>
  <c r="E201"/>
  <c r="C201"/>
  <c r="J179"/>
  <c r="H179"/>
  <c r="F179"/>
  <c r="D179"/>
  <c r="J201"/>
  <c r="H201"/>
  <c r="F201"/>
  <c r="D201"/>
  <c r="K179"/>
  <c r="I179"/>
  <c r="G179"/>
  <c r="E179"/>
  <c r="C179"/>
  <c r="L179" s="1"/>
  <c r="C247"/>
  <c r="L283"/>
  <c r="K203"/>
  <c r="I203"/>
  <c r="G203"/>
  <c r="E203"/>
  <c r="C203"/>
  <c r="J181"/>
  <c r="H181"/>
  <c r="F181"/>
  <c r="D181"/>
  <c r="J203"/>
  <c r="H203"/>
  <c r="F203"/>
  <c r="D203"/>
  <c r="K181"/>
  <c r="I181"/>
  <c r="G181"/>
  <c r="E181"/>
  <c r="C181"/>
  <c r="L181" s="1"/>
  <c r="C249"/>
  <c r="L285"/>
  <c r="K205"/>
  <c r="I205"/>
  <c r="G205"/>
  <c r="E205"/>
  <c r="C205"/>
  <c r="J183"/>
  <c r="H183"/>
  <c r="F183"/>
  <c r="D183"/>
  <c r="J205"/>
  <c r="H205"/>
  <c r="F205"/>
  <c r="D205"/>
  <c r="K183"/>
  <c r="I183"/>
  <c r="G183"/>
  <c r="E183"/>
  <c r="C183"/>
  <c r="L183" s="1"/>
  <c r="C251"/>
  <c r="L287"/>
  <c r="K93"/>
  <c r="I93"/>
  <c r="G93"/>
  <c r="E93"/>
  <c r="C93"/>
  <c r="J40"/>
  <c r="T40" s="1"/>
  <c r="H40"/>
  <c r="R40" s="1"/>
  <c r="F40"/>
  <c r="P40" s="1"/>
  <c r="D40"/>
  <c r="N40" s="1"/>
  <c r="J93"/>
  <c r="H93"/>
  <c r="F93"/>
  <c r="D93"/>
  <c r="K40"/>
  <c r="U40" s="1"/>
  <c r="I40"/>
  <c r="S40" s="1"/>
  <c r="G40"/>
  <c r="Q40" s="1"/>
  <c r="E40"/>
  <c r="O40" s="1"/>
  <c r="C40"/>
  <c r="L157"/>
  <c r="J94"/>
  <c r="H94"/>
  <c r="F94"/>
  <c r="D94"/>
  <c r="K41"/>
  <c r="U41" s="1"/>
  <c r="I41"/>
  <c r="S41" s="1"/>
  <c r="G41"/>
  <c r="Q41" s="1"/>
  <c r="E41"/>
  <c r="O41" s="1"/>
  <c r="C41"/>
  <c r="K94"/>
  <c r="I94"/>
  <c r="G94"/>
  <c r="E94"/>
  <c r="C94"/>
  <c r="J41"/>
  <c r="T41" s="1"/>
  <c r="H41"/>
  <c r="R41" s="1"/>
  <c r="F41"/>
  <c r="P41" s="1"/>
  <c r="D41"/>
  <c r="N41" s="1"/>
  <c r="L159"/>
  <c r="J96"/>
  <c r="H96"/>
  <c r="F96"/>
  <c r="D96"/>
  <c r="K43"/>
  <c r="U43" s="1"/>
  <c r="I43"/>
  <c r="S43" s="1"/>
  <c r="G43"/>
  <c r="Q43" s="1"/>
  <c r="E43"/>
  <c r="O43" s="1"/>
  <c r="C43"/>
  <c r="K96"/>
  <c r="I96"/>
  <c r="G96"/>
  <c r="E96"/>
  <c r="C96"/>
  <c r="J43"/>
  <c r="T43" s="1"/>
  <c r="H43"/>
  <c r="R43" s="1"/>
  <c r="F43"/>
  <c r="P43" s="1"/>
  <c r="D43"/>
  <c r="N43" s="1"/>
  <c r="L161"/>
  <c r="J98"/>
  <c r="H98"/>
  <c r="F98"/>
  <c r="D98"/>
  <c r="K45"/>
  <c r="U45" s="1"/>
  <c r="I45"/>
  <c r="S45" s="1"/>
  <c r="G45"/>
  <c r="Q45" s="1"/>
  <c r="E45"/>
  <c r="O45" s="1"/>
  <c r="C45"/>
  <c r="K98"/>
  <c r="I98"/>
  <c r="G98"/>
  <c r="E98"/>
  <c r="C98"/>
  <c r="J45"/>
  <c r="T45" s="1"/>
  <c r="H45"/>
  <c r="R45" s="1"/>
  <c r="F45"/>
  <c r="P45" s="1"/>
  <c r="D45"/>
  <c r="N45" s="1"/>
  <c r="L163"/>
  <c r="J100"/>
  <c r="H100"/>
  <c r="F100"/>
  <c r="D100"/>
  <c r="K47"/>
  <c r="U47" s="1"/>
  <c r="I47"/>
  <c r="S47" s="1"/>
  <c r="G47"/>
  <c r="Q47" s="1"/>
  <c r="E47"/>
  <c r="O47" s="1"/>
  <c r="C47"/>
  <c r="K100"/>
  <c r="I100"/>
  <c r="G100"/>
  <c r="E100"/>
  <c r="C100"/>
  <c r="J47"/>
  <c r="T47" s="1"/>
  <c r="H47"/>
  <c r="R47" s="1"/>
  <c r="F47"/>
  <c r="P47" s="1"/>
  <c r="D47"/>
  <c r="N47" s="1"/>
  <c r="L165"/>
  <c r="J102"/>
  <c r="H102"/>
  <c r="F102"/>
  <c r="D102"/>
  <c r="K49"/>
  <c r="U49" s="1"/>
  <c r="I49"/>
  <c r="S49" s="1"/>
  <c r="G49"/>
  <c r="Q49" s="1"/>
  <c r="E49"/>
  <c r="O49" s="1"/>
  <c r="C49"/>
  <c r="K102"/>
  <c r="I102"/>
  <c r="G102"/>
  <c r="E102"/>
  <c r="C102"/>
  <c r="J49"/>
  <c r="T49" s="1"/>
  <c r="H49"/>
  <c r="R49" s="1"/>
  <c r="F49"/>
  <c r="P49" s="1"/>
  <c r="D49"/>
  <c r="N49" s="1"/>
  <c r="J208"/>
  <c r="H208"/>
  <c r="F208"/>
  <c r="D208"/>
  <c r="K186"/>
  <c r="I186"/>
  <c r="G186"/>
  <c r="E186"/>
  <c r="C186"/>
  <c r="K208"/>
  <c r="I208"/>
  <c r="G208"/>
  <c r="E208"/>
  <c r="C208"/>
  <c r="J186"/>
  <c r="H186"/>
  <c r="F186"/>
  <c r="D186"/>
  <c r="L290"/>
  <c r="C254"/>
  <c r="J210"/>
  <c r="H210"/>
  <c r="F210"/>
  <c r="D210"/>
  <c r="K188"/>
  <c r="I188"/>
  <c r="G188"/>
  <c r="E188"/>
  <c r="C188"/>
  <c r="K210"/>
  <c r="I210"/>
  <c r="G210"/>
  <c r="E210"/>
  <c r="C210"/>
  <c r="J188"/>
  <c r="H188"/>
  <c r="F188"/>
  <c r="D188"/>
  <c r="G3"/>
  <c r="Z4"/>
  <c r="L279" s="1"/>
  <c r="AA5"/>
  <c r="X6"/>
  <c r="A7"/>
  <c r="X8"/>
  <c r="X10"/>
  <c r="X12"/>
  <c r="Z13"/>
  <c r="X14"/>
  <c r="K110"/>
  <c r="L280"/>
  <c r="C244"/>
  <c r="K95"/>
  <c r="I95"/>
  <c r="G95"/>
  <c r="E95"/>
  <c r="C95"/>
  <c r="J42"/>
  <c r="T42" s="1"/>
  <c r="H42"/>
  <c r="R42" s="1"/>
  <c r="F42"/>
  <c r="P42" s="1"/>
  <c r="D42"/>
  <c r="N42" s="1"/>
  <c r="L158"/>
  <c r="J95"/>
  <c r="H95"/>
  <c r="F95"/>
  <c r="D95"/>
  <c r="K42"/>
  <c r="U42" s="1"/>
  <c r="I42"/>
  <c r="S42" s="1"/>
  <c r="G42"/>
  <c r="Q42" s="1"/>
  <c r="E42"/>
  <c r="O42" s="1"/>
  <c r="C42"/>
  <c r="J200"/>
  <c r="H200"/>
  <c r="F200"/>
  <c r="D200"/>
  <c r="K178"/>
  <c r="I178"/>
  <c r="K200"/>
  <c r="I200"/>
  <c r="G200"/>
  <c r="E200"/>
  <c r="C200"/>
  <c r="J178"/>
  <c r="G178"/>
  <c r="E178"/>
  <c r="C178"/>
  <c r="H178"/>
  <c r="F178"/>
  <c r="D178"/>
  <c r="L282"/>
  <c r="C246"/>
  <c r="K97"/>
  <c r="I97"/>
  <c r="G97"/>
  <c r="E97"/>
  <c r="C97"/>
  <c r="J44"/>
  <c r="T44" s="1"/>
  <c r="H44"/>
  <c r="R44" s="1"/>
  <c r="F44"/>
  <c r="P44" s="1"/>
  <c r="D44"/>
  <c r="N44" s="1"/>
  <c r="L160"/>
  <c r="J97"/>
  <c r="H97"/>
  <c r="F97"/>
  <c r="D97"/>
  <c r="K44"/>
  <c r="U44" s="1"/>
  <c r="I44"/>
  <c r="S44" s="1"/>
  <c r="G44"/>
  <c r="Q44" s="1"/>
  <c r="E44"/>
  <c r="O44" s="1"/>
  <c r="C44"/>
  <c r="J202"/>
  <c r="H202"/>
  <c r="F202"/>
  <c r="D202"/>
  <c r="K180"/>
  <c r="I180"/>
  <c r="G180"/>
  <c r="E180"/>
  <c r="C180"/>
  <c r="K202"/>
  <c r="I202"/>
  <c r="G202"/>
  <c r="E202"/>
  <c r="C202"/>
  <c r="L202" s="1"/>
  <c r="J180"/>
  <c r="H180"/>
  <c r="F180"/>
  <c r="D180"/>
  <c r="L284"/>
  <c r="C248"/>
  <c r="K99"/>
  <c r="I99"/>
  <c r="G99"/>
  <c r="E99"/>
  <c r="C99"/>
  <c r="J46"/>
  <c r="T46" s="1"/>
  <c r="H46"/>
  <c r="R46" s="1"/>
  <c r="F46"/>
  <c r="P46" s="1"/>
  <c r="D46"/>
  <c r="N46" s="1"/>
  <c r="L162"/>
  <c r="J99"/>
  <c r="H99"/>
  <c r="F99"/>
  <c r="D99"/>
  <c r="K46"/>
  <c r="U46" s="1"/>
  <c r="I46"/>
  <c r="S46" s="1"/>
  <c r="G46"/>
  <c r="Q46" s="1"/>
  <c r="E46"/>
  <c r="O46" s="1"/>
  <c r="C46"/>
  <c r="J204"/>
  <c r="H204"/>
  <c r="F204"/>
  <c r="D204"/>
  <c r="K182"/>
  <c r="I182"/>
  <c r="G182"/>
  <c r="E182"/>
  <c r="C182"/>
  <c r="K204"/>
  <c r="I204"/>
  <c r="G204"/>
  <c r="E204"/>
  <c r="C204"/>
  <c r="L204" s="1"/>
  <c r="J182"/>
  <c r="H182"/>
  <c r="F182"/>
  <c r="D182"/>
  <c r="L286"/>
  <c r="C250"/>
  <c r="K101"/>
  <c r="I101"/>
  <c r="G101"/>
  <c r="E101"/>
  <c r="C101"/>
  <c r="J48"/>
  <c r="T48" s="1"/>
  <c r="H48"/>
  <c r="R48" s="1"/>
  <c r="F48"/>
  <c r="P48" s="1"/>
  <c r="D48"/>
  <c r="N48" s="1"/>
  <c r="L164"/>
  <c r="J101"/>
  <c r="H101"/>
  <c r="F101"/>
  <c r="D101"/>
  <c r="K48"/>
  <c r="U48" s="1"/>
  <c r="I48"/>
  <c r="S48" s="1"/>
  <c r="G48"/>
  <c r="Q48" s="1"/>
  <c r="E48"/>
  <c r="O48" s="1"/>
  <c r="C48"/>
  <c r="J206"/>
  <c r="H206"/>
  <c r="F206"/>
  <c r="D206"/>
  <c r="K184"/>
  <c r="I184"/>
  <c r="G184"/>
  <c r="E184"/>
  <c r="C184"/>
  <c r="K206"/>
  <c r="I206"/>
  <c r="G206"/>
  <c r="E206"/>
  <c r="C206"/>
  <c r="L206" s="1"/>
  <c r="J184"/>
  <c r="H184"/>
  <c r="F184"/>
  <c r="D184"/>
  <c r="K207"/>
  <c r="I207"/>
  <c r="G207"/>
  <c r="E207"/>
  <c r="C207"/>
  <c r="J185"/>
  <c r="H185"/>
  <c r="F185"/>
  <c r="D185"/>
  <c r="J207"/>
  <c r="H207"/>
  <c r="F207"/>
  <c r="D207"/>
  <c r="K185"/>
  <c r="I185"/>
  <c r="G185"/>
  <c r="E185"/>
  <c r="C185"/>
  <c r="L185" s="1"/>
  <c r="C253"/>
  <c r="L289"/>
  <c r="K209"/>
  <c r="I209"/>
  <c r="G209"/>
  <c r="E209"/>
  <c r="C209"/>
  <c r="J187"/>
  <c r="H187"/>
  <c r="F187"/>
  <c r="D187"/>
  <c r="J209"/>
  <c r="H209"/>
  <c r="F209"/>
  <c r="D209"/>
  <c r="K187"/>
  <c r="I187"/>
  <c r="G187"/>
  <c r="E187"/>
  <c r="C187"/>
  <c r="L187" s="1"/>
  <c r="K211"/>
  <c r="I211"/>
  <c r="G211"/>
  <c r="E211"/>
  <c r="C211"/>
  <c r="J189"/>
  <c r="H189"/>
  <c r="F189"/>
  <c r="D189"/>
  <c r="J211"/>
  <c r="H211"/>
  <c r="F211"/>
  <c r="D211"/>
  <c r="K189"/>
  <c r="I189"/>
  <c r="G189"/>
  <c r="E189"/>
  <c r="C189"/>
  <c r="L189" s="1"/>
  <c r="AA6"/>
  <c r="X7"/>
  <c r="X9"/>
  <c r="X11"/>
  <c r="X13"/>
  <c r="K75"/>
  <c r="X18"/>
  <c r="Z18"/>
  <c r="X23"/>
  <c r="M157" s="1"/>
  <c r="X24"/>
  <c r="M158" s="1"/>
  <c r="X25"/>
  <c r="M159" s="1"/>
  <c r="X26"/>
  <c r="M160" s="1"/>
  <c r="X27"/>
  <c r="M161" s="1"/>
  <c r="X28"/>
  <c r="M162" s="1"/>
  <c r="X29"/>
  <c r="M163" s="1"/>
  <c r="X30"/>
  <c r="M164" s="1"/>
  <c r="X31"/>
  <c r="M165" s="1"/>
  <c r="X32"/>
  <c r="M166" s="1"/>
  <c r="X33"/>
  <c r="M167" s="1"/>
  <c r="X34"/>
  <c r="M168" s="1"/>
  <c r="X35"/>
  <c r="M169" s="1"/>
  <c r="X36"/>
  <c r="M170" s="1"/>
  <c r="C50"/>
  <c r="E50"/>
  <c r="O50" s="1"/>
  <c r="G50"/>
  <c r="Q50" s="1"/>
  <c r="I50"/>
  <c r="S50" s="1"/>
  <c r="K50"/>
  <c r="U50" s="1"/>
  <c r="D51"/>
  <c r="N51" s="1"/>
  <c r="F51"/>
  <c r="P51" s="1"/>
  <c r="H51"/>
  <c r="R51" s="1"/>
  <c r="J51"/>
  <c r="T51" s="1"/>
  <c r="C52"/>
  <c r="E52"/>
  <c r="O52" s="1"/>
  <c r="G52"/>
  <c r="Q52" s="1"/>
  <c r="I52"/>
  <c r="S52" s="1"/>
  <c r="K52"/>
  <c r="U52" s="1"/>
  <c r="D53"/>
  <c r="N53" s="1"/>
  <c r="F53"/>
  <c r="P53" s="1"/>
  <c r="H53"/>
  <c r="R53" s="1"/>
  <c r="J53"/>
  <c r="T53" s="1"/>
  <c r="C54"/>
  <c r="E54"/>
  <c r="O54" s="1"/>
  <c r="G54"/>
  <c r="Q54" s="1"/>
  <c r="I54"/>
  <c r="S54" s="1"/>
  <c r="K54"/>
  <c r="U54" s="1"/>
  <c r="D58"/>
  <c r="F58"/>
  <c r="H58"/>
  <c r="J58"/>
  <c r="C59"/>
  <c r="E59"/>
  <c r="G59"/>
  <c r="I59"/>
  <c r="K59"/>
  <c r="K76" s="1"/>
  <c r="D60"/>
  <c r="F60"/>
  <c r="H60"/>
  <c r="J60"/>
  <c r="C61"/>
  <c r="E61"/>
  <c r="G61"/>
  <c r="I61"/>
  <c r="K61"/>
  <c r="K74" s="1"/>
  <c r="D62"/>
  <c r="F62"/>
  <c r="H62"/>
  <c r="J62"/>
  <c r="C63"/>
  <c r="E63"/>
  <c r="G63"/>
  <c r="I63"/>
  <c r="K63"/>
  <c r="D64"/>
  <c r="F64"/>
  <c r="H64"/>
  <c r="J64"/>
  <c r="C65"/>
  <c r="E65"/>
  <c r="G65"/>
  <c r="I65"/>
  <c r="K65"/>
  <c r="D66"/>
  <c r="F66"/>
  <c r="H66"/>
  <c r="J66"/>
  <c r="C67"/>
  <c r="E67"/>
  <c r="G67"/>
  <c r="I67"/>
  <c r="K67"/>
  <c r="D68"/>
  <c r="F68"/>
  <c r="H68"/>
  <c r="J68"/>
  <c r="C69"/>
  <c r="E69"/>
  <c r="G69"/>
  <c r="I69"/>
  <c r="K69"/>
  <c r="D70"/>
  <c r="F70"/>
  <c r="H70"/>
  <c r="J70"/>
  <c r="C71"/>
  <c r="E71"/>
  <c r="G71"/>
  <c r="I71"/>
  <c r="K71"/>
  <c r="D72"/>
  <c r="D75" s="1"/>
  <c r="F72"/>
  <c r="H72"/>
  <c r="H75" s="1"/>
  <c r="J72"/>
  <c r="D103"/>
  <c r="F103"/>
  <c r="H103"/>
  <c r="J103"/>
  <c r="C104"/>
  <c r="E104"/>
  <c r="G104"/>
  <c r="I104"/>
  <c r="K104"/>
  <c r="D105"/>
  <c r="F105"/>
  <c r="H105"/>
  <c r="J105"/>
  <c r="C106"/>
  <c r="E106"/>
  <c r="G106"/>
  <c r="I106"/>
  <c r="K106"/>
  <c r="D107"/>
  <c r="D110" s="1"/>
  <c r="F107"/>
  <c r="F110" s="1"/>
  <c r="H107"/>
  <c r="H110" s="1"/>
  <c r="J107"/>
  <c r="J110" s="1"/>
  <c r="C150"/>
  <c r="E150"/>
  <c r="G150"/>
  <c r="I150"/>
  <c r="K150"/>
  <c r="D151"/>
  <c r="C152"/>
  <c r="E152"/>
  <c r="G152"/>
  <c r="I152"/>
  <c r="K152"/>
  <c r="L166"/>
  <c r="L168"/>
  <c r="L170"/>
  <c r="C255"/>
  <c r="L291"/>
  <c r="L292"/>
  <c r="C256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K212"/>
  <c r="K215" s="1"/>
  <c r="I212"/>
  <c r="I215" s="1"/>
  <c r="G212"/>
  <c r="G215" s="1"/>
  <c r="E212"/>
  <c r="E215" s="1"/>
  <c r="C212"/>
  <c r="J190"/>
  <c r="J193" s="1"/>
  <c r="H190"/>
  <c r="H193" s="1"/>
  <c r="F190"/>
  <c r="F193" s="1"/>
  <c r="D190"/>
  <c r="D193" s="1"/>
  <c r="D50"/>
  <c r="N50" s="1"/>
  <c r="F50"/>
  <c r="P50" s="1"/>
  <c r="H50"/>
  <c r="R50" s="1"/>
  <c r="J50"/>
  <c r="T50" s="1"/>
  <c r="C51"/>
  <c r="E51"/>
  <c r="O51" s="1"/>
  <c r="G51"/>
  <c r="Q51" s="1"/>
  <c r="I51"/>
  <c r="S51" s="1"/>
  <c r="K51"/>
  <c r="U51" s="1"/>
  <c r="D52"/>
  <c r="N52" s="1"/>
  <c r="F52"/>
  <c r="P52" s="1"/>
  <c r="H52"/>
  <c r="R52" s="1"/>
  <c r="J52"/>
  <c r="T52" s="1"/>
  <c r="C53"/>
  <c r="E53"/>
  <c r="O53" s="1"/>
  <c r="G53"/>
  <c r="Q53" s="1"/>
  <c r="I53"/>
  <c r="S53" s="1"/>
  <c r="K53"/>
  <c r="U53" s="1"/>
  <c r="D54"/>
  <c r="N54" s="1"/>
  <c r="F54"/>
  <c r="P54" s="1"/>
  <c r="H54"/>
  <c r="R54" s="1"/>
  <c r="J54"/>
  <c r="T54" s="1"/>
  <c r="C58"/>
  <c r="E58"/>
  <c r="G58"/>
  <c r="I58"/>
  <c r="D59"/>
  <c r="F59"/>
  <c r="H59"/>
  <c r="C60"/>
  <c r="E60"/>
  <c r="G60"/>
  <c r="I60"/>
  <c r="D61"/>
  <c r="F61"/>
  <c r="H61"/>
  <c r="C62"/>
  <c r="E62"/>
  <c r="G62"/>
  <c r="I62"/>
  <c r="D63"/>
  <c r="F63"/>
  <c r="H63"/>
  <c r="C64"/>
  <c r="E64"/>
  <c r="G64"/>
  <c r="I64"/>
  <c r="D65"/>
  <c r="F65"/>
  <c r="H65"/>
  <c r="C66"/>
  <c r="E66"/>
  <c r="G66"/>
  <c r="I66"/>
  <c r="D67"/>
  <c r="F67"/>
  <c r="H67"/>
  <c r="C68"/>
  <c r="E68"/>
  <c r="G68"/>
  <c r="I68"/>
  <c r="D69"/>
  <c r="F69"/>
  <c r="H69"/>
  <c r="C70"/>
  <c r="E70"/>
  <c r="G70"/>
  <c r="I70"/>
  <c r="D71"/>
  <c r="F71"/>
  <c r="H71"/>
  <c r="C72"/>
  <c r="E72"/>
  <c r="E75" s="1"/>
  <c r="G72"/>
  <c r="I72"/>
  <c r="I75" s="1"/>
  <c r="C103"/>
  <c r="E103"/>
  <c r="G103"/>
  <c r="I103"/>
  <c r="D104"/>
  <c r="F104"/>
  <c r="H104"/>
  <c r="J104"/>
  <c r="C105"/>
  <c r="E105"/>
  <c r="G105"/>
  <c r="I105"/>
  <c r="D106"/>
  <c r="F106"/>
  <c r="H106"/>
  <c r="J106"/>
  <c r="C107"/>
  <c r="E107"/>
  <c r="E110" s="1"/>
  <c r="G107"/>
  <c r="G110" s="1"/>
  <c r="I107"/>
  <c r="I110" s="1"/>
  <c r="L134"/>
  <c r="D150"/>
  <c r="F150"/>
  <c r="H150"/>
  <c r="J150"/>
  <c r="L234"/>
  <c r="L237" s="1"/>
  <c r="D236"/>
  <c r="F236"/>
  <c r="H236"/>
  <c r="J236"/>
  <c r="L221"/>
  <c r="C236"/>
  <c r="E236"/>
  <c r="G236"/>
  <c r="I236"/>
  <c r="K236"/>
  <c r="A59" i="4"/>
  <c r="A94" s="1"/>
  <c r="A117" s="1"/>
  <c r="A135" s="1"/>
  <c r="A157" s="1"/>
  <c r="A177" s="1"/>
  <c r="A199" s="1"/>
  <c r="A221" s="1"/>
  <c r="A244" s="1"/>
  <c r="A263" s="1"/>
  <c r="A280" s="1"/>
  <c r="L41"/>
  <c r="J208"/>
  <c r="H208"/>
  <c r="F208"/>
  <c r="D208"/>
  <c r="K186"/>
  <c r="I186"/>
  <c r="G186"/>
  <c r="E186"/>
  <c r="C186"/>
  <c r="K208"/>
  <c r="I208"/>
  <c r="G208"/>
  <c r="E208"/>
  <c r="C208"/>
  <c r="L208" s="1"/>
  <c r="J186"/>
  <c r="H186"/>
  <c r="F186"/>
  <c r="D186"/>
  <c r="J210"/>
  <c r="H210"/>
  <c r="F210"/>
  <c r="D210"/>
  <c r="K188"/>
  <c r="I188"/>
  <c r="G188"/>
  <c r="E188"/>
  <c r="C188"/>
  <c r="K210"/>
  <c r="I210"/>
  <c r="G210"/>
  <c r="E210"/>
  <c r="C210"/>
  <c r="L210" s="1"/>
  <c r="J188"/>
  <c r="H188"/>
  <c r="F188"/>
  <c r="D188"/>
  <c r="J212"/>
  <c r="J215" s="1"/>
  <c r="H212"/>
  <c r="H215" s="1"/>
  <c r="F212"/>
  <c r="F215" s="1"/>
  <c r="D212"/>
  <c r="D215" s="1"/>
  <c r="K190"/>
  <c r="K193" s="1"/>
  <c r="I190"/>
  <c r="I193" s="1"/>
  <c r="G190"/>
  <c r="G193" s="1"/>
  <c r="E190"/>
  <c r="E193" s="1"/>
  <c r="C190"/>
  <c r="K212"/>
  <c r="K215" s="1"/>
  <c r="I212"/>
  <c r="I215" s="1"/>
  <c r="G212"/>
  <c r="G215" s="1"/>
  <c r="E212"/>
  <c r="E215" s="1"/>
  <c r="C212"/>
  <c r="J190"/>
  <c r="J193" s="1"/>
  <c r="H190"/>
  <c r="H193" s="1"/>
  <c r="F190"/>
  <c r="F193" s="1"/>
  <c r="D190"/>
  <c r="D193" s="1"/>
  <c r="K199"/>
  <c r="I199"/>
  <c r="G199"/>
  <c r="E199"/>
  <c r="C199"/>
  <c r="J199"/>
  <c r="H199"/>
  <c r="F199"/>
  <c r="D199"/>
  <c r="J177"/>
  <c r="H177"/>
  <c r="F177"/>
  <c r="D177"/>
  <c r="K177"/>
  <c r="I177"/>
  <c r="G177"/>
  <c r="E177"/>
  <c r="C177"/>
  <c r="J200"/>
  <c r="H200"/>
  <c r="F200"/>
  <c r="D200"/>
  <c r="K178"/>
  <c r="I178"/>
  <c r="K200"/>
  <c r="I200"/>
  <c r="G200"/>
  <c r="E200"/>
  <c r="C200"/>
  <c r="J178"/>
  <c r="G178"/>
  <c r="E178"/>
  <c r="C178"/>
  <c r="H178"/>
  <c r="F178"/>
  <c r="D178"/>
  <c r="K201"/>
  <c r="I201"/>
  <c r="G201"/>
  <c r="E201"/>
  <c r="C201"/>
  <c r="J179"/>
  <c r="H179"/>
  <c r="F179"/>
  <c r="D179"/>
  <c r="J201"/>
  <c r="H201"/>
  <c r="F201"/>
  <c r="D201"/>
  <c r="K179"/>
  <c r="I179"/>
  <c r="G179"/>
  <c r="C179"/>
  <c r="E179"/>
  <c r="J202"/>
  <c r="H202"/>
  <c r="F202"/>
  <c r="D202"/>
  <c r="K180"/>
  <c r="I180"/>
  <c r="G180"/>
  <c r="E180"/>
  <c r="C180"/>
  <c r="K202"/>
  <c r="I202"/>
  <c r="G202"/>
  <c r="E202"/>
  <c r="C202"/>
  <c r="L202" s="1"/>
  <c r="J180"/>
  <c r="H180"/>
  <c r="F180"/>
  <c r="D180"/>
  <c r="K203"/>
  <c r="I203"/>
  <c r="G203"/>
  <c r="E203"/>
  <c r="C203"/>
  <c r="J181"/>
  <c r="H181"/>
  <c r="F181"/>
  <c r="D181"/>
  <c r="J203"/>
  <c r="H203"/>
  <c r="F203"/>
  <c r="D203"/>
  <c r="K181"/>
  <c r="I181"/>
  <c r="G181"/>
  <c r="E181"/>
  <c r="C181"/>
  <c r="L181" s="1"/>
  <c r="J204"/>
  <c r="H204"/>
  <c r="F204"/>
  <c r="D204"/>
  <c r="K182"/>
  <c r="I182"/>
  <c r="G182"/>
  <c r="E182"/>
  <c r="C182"/>
  <c r="K204"/>
  <c r="I204"/>
  <c r="G204"/>
  <c r="E204"/>
  <c r="C204"/>
  <c r="L204" s="1"/>
  <c r="J182"/>
  <c r="H182"/>
  <c r="F182"/>
  <c r="D182"/>
  <c r="K205"/>
  <c r="I205"/>
  <c r="G205"/>
  <c r="E205"/>
  <c r="C205"/>
  <c r="J183"/>
  <c r="H183"/>
  <c r="F183"/>
  <c r="D183"/>
  <c r="J205"/>
  <c r="H205"/>
  <c r="F205"/>
  <c r="D205"/>
  <c r="K183"/>
  <c r="I183"/>
  <c r="G183"/>
  <c r="E183"/>
  <c r="C183"/>
  <c r="L183" s="1"/>
  <c r="J206"/>
  <c r="H206"/>
  <c r="F206"/>
  <c r="D206"/>
  <c r="K184"/>
  <c r="I184"/>
  <c r="G184"/>
  <c r="E184"/>
  <c r="C184"/>
  <c r="K206"/>
  <c r="I206"/>
  <c r="G206"/>
  <c r="E206"/>
  <c r="C206"/>
  <c r="L206" s="1"/>
  <c r="J184"/>
  <c r="H184"/>
  <c r="F184"/>
  <c r="D184"/>
  <c r="K207"/>
  <c r="I207"/>
  <c r="G207"/>
  <c r="E207"/>
  <c r="C207"/>
  <c r="J185"/>
  <c r="H185"/>
  <c r="F185"/>
  <c r="D185"/>
  <c r="J207"/>
  <c r="H207"/>
  <c r="F207"/>
  <c r="D207"/>
  <c r="K185"/>
  <c r="I185"/>
  <c r="G185"/>
  <c r="E185"/>
  <c r="C185"/>
  <c r="L185" s="1"/>
  <c r="K209"/>
  <c r="I209"/>
  <c r="G209"/>
  <c r="E209"/>
  <c r="C209"/>
  <c r="J187"/>
  <c r="H187"/>
  <c r="F187"/>
  <c r="D187"/>
  <c r="J209"/>
  <c r="H209"/>
  <c r="F209"/>
  <c r="D209"/>
  <c r="K187"/>
  <c r="I187"/>
  <c r="G187"/>
  <c r="E187"/>
  <c r="C187"/>
  <c r="L187" s="1"/>
  <c r="K211"/>
  <c r="I211"/>
  <c r="G211"/>
  <c r="E211"/>
  <c r="C211"/>
  <c r="J189"/>
  <c r="H189"/>
  <c r="F189"/>
  <c r="D189"/>
  <c r="J211"/>
  <c r="H211"/>
  <c r="F211"/>
  <c r="D211"/>
  <c r="K189"/>
  <c r="I189"/>
  <c r="G189"/>
  <c r="E189"/>
  <c r="C189"/>
  <c r="L189" s="1"/>
  <c r="L40"/>
  <c r="A58"/>
  <c r="A93" s="1"/>
  <c r="A116" s="1"/>
  <c r="A134" s="1"/>
  <c r="A156" s="1"/>
  <c r="A176" s="1"/>
  <c r="A198" s="1"/>
  <c r="A220" s="1"/>
  <c r="A243" s="1"/>
  <c r="A262" s="1"/>
  <c r="A279" s="1"/>
  <c r="K103"/>
  <c r="I103"/>
  <c r="G103"/>
  <c r="E103"/>
  <c r="C103"/>
  <c r="L166"/>
  <c r="J103"/>
  <c r="H103"/>
  <c r="F103"/>
  <c r="D103"/>
  <c r="K105"/>
  <c r="I105"/>
  <c r="G105"/>
  <c r="E105"/>
  <c r="C105"/>
  <c r="L168"/>
  <c r="J105"/>
  <c r="H105"/>
  <c r="F105"/>
  <c r="D105"/>
  <c r="K107"/>
  <c r="I107"/>
  <c r="G107"/>
  <c r="E107"/>
  <c r="C107"/>
  <c r="L170"/>
  <c r="J107"/>
  <c r="H107"/>
  <c r="F107"/>
  <c r="D107"/>
  <c r="I3"/>
  <c r="AA5"/>
  <c r="Z14"/>
  <c r="Z16"/>
  <c r="Z18"/>
  <c r="X23"/>
  <c r="M157" s="1"/>
  <c r="X24"/>
  <c r="M158" s="1"/>
  <c r="X25"/>
  <c r="M159" s="1"/>
  <c r="X26"/>
  <c r="M160" s="1"/>
  <c r="X27"/>
  <c r="M161" s="1"/>
  <c r="X28"/>
  <c r="M162" s="1"/>
  <c r="X29"/>
  <c r="M163" s="1"/>
  <c r="X30"/>
  <c r="M164" s="1"/>
  <c r="X31"/>
  <c r="M165" s="1"/>
  <c r="X32"/>
  <c r="M166" s="1"/>
  <c r="X33"/>
  <c r="M167" s="1"/>
  <c r="X34"/>
  <c r="M168" s="1"/>
  <c r="X35"/>
  <c r="M169" s="1"/>
  <c r="X36"/>
  <c r="M170" s="1"/>
  <c r="C40"/>
  <c r="M40" s="1"/>
  <c r="E40"/>
  <c r="O40" s="1"/>
  <c r="G40"/>
  <c r="Q40" s="1"/>
  <c r="I40"/>
  <c r="S40" s="1"/>
  <c r="D41"/>
  <c r="N41" s="1"/>
  <c r="F41"/>
  <c r="P41" s="1"/>
  <c r="H41"/>
  <c r="R41" s="1"/>
  <c r="C42"/>
  <c r="M42" s="1"/>
  <c r="E42"/>
  <c r="O42" s="1"/>
  <c r="G42"/>
  <c r="Q42" s="1"/>
  <c r="I42"/>
  <c r="S42" s="1"/>
  <c r="D43"/>
  <c r="N43" s="1"/>
  <c r="F43"/>
  <c r="P43" s="1"/>
  <c r="H43"/>
  <c r="R43" s="1"/>
  <c r="C44"/>
  <c r="M44" s="1"/>
  <c r="E44"/>
  <c r="O44" s="1"/>
  <c r="G44"/>
  <c r="Q44" s="1"/>
  <c r="I44"/>
  <c r="S44" s="1"/>
  <c r="D45"/>
  <c r="N45" s="1"/>
  <c r="F45"/>
  <c r="P45" s="1"/>
  <c r="H45"/>
  <c r="R45" s="1"/>
  <c r="C46"/>
  <c r="M46" s="1"/>
  <c r="E46"/>
  <c r="O46" s="1"/>
  <c r="G46"/>
  <c r="Q46" s="1"/>
  <c r="I46"/>
  <c r="S46" s="1"/>
  <c r="D47"/>
  <c r="N47" s="1"/>
  <c r="F47"/>
  <c r="P47" s="1"/>
  <c r="H47"/>
  <c r="R47" s="1"/>
  <c r="C48"/>
  <c r="M48" s="1"/>
  <c r="E48"/>
  <c r="O48" s="1"/>
  <c r="G48"/>
  <c r="Q48" s="1"/>
  <c r="I48"/>
  <c r="S48" s="1"/>
  <c r="D49"/>
  <c r="N49" s="1"/>
  <c r="F49"/>
  <c r="P49" s="1"/>
  <c r="H49"/>
  <c r="R49" s="1"/>
  <c r="C50"/>
  <c r="M50" s="1"/>
  <c r="E50"/>
  <c r="O50" s="1"/>
  <c r="G50"/>
  <c r="Q50" s="1"/>
  <c r="I50"/>
  <c r="S50" s="1"/>
  <c r="K50"/>
  <c r="U50" s="1"/>
  <c r="D51"/>
  <c r="N51" s="1"/>
  <c r="F51"/>
  <c r="P51" s="1"/>
  <c r="H51"/>
  <c r="R51" s="1"/>
  <c r="D52"/>
  <c r="N52" s="1"/>
  <c r="F52"/>
  <c r="P52" s="1"/>
  <c r="H52"/>
  <c r="R52" s="1"/>
  <c r="J52"/>
  <c r="T52" s="1"/>
  <c r="D53"/>
  <c r="N53" s="1"/>
  <c r="F53"/>
  <c r="P53" s="1"/>
  <c r="H53"/>
  <c r="R53" s="1"/>
  <c r="C54"/>
  <c r="M54" s="1"/>
  <c r="E54"/>
  <c r="O54" s="1"/>
  <c r="G54"/>
  <c r="Q54" s="1"/>
  <c r="I54"/>
  <c r="S54" s="1"/>
  <c r="K54"/>
  <c r="U54" s="1"/>
  <c r="D58"/>
  <c r="F58"/>
  <c r="H58"/>
  <c r="J58"/>
  <c r="C59"/>
  <c r="E59"/>
  <c r="G59"/>
  <c r="I59"/>
  <c r="K59"/>
  <c r="K74" s="1"/>
  <c r="D60"/>
  <c r="F60"/>
  <c r="H60"/>
  <c r="J60"/>
  <c r="C61"/>
  <c r="E61"/>
  <c r="G61"/>
  <c r="I61"/>
  <c r="K61"/>
  <c r="D62"/>
  <c r="F62"/>
  <c r="H62"/>
  <c r="J62"/>
  <c r="C63"/>
  <c r="E63"/>
  <c r="G63"/>
  <c r="I63"/>
  <c r="K63"/>
  <c r="D64"/>
  <c r="F64"/>
  <c r="H64"/>
  <c r="J64"/>
  <c r="C65"/>
  <c r="E65"/>
  <c r="G65"/>
  <c r="I65"/>
  <c r="K65"/>
  <c r="D66"/>
  <c r="F66"/>
  <c r="H66"/>
  <c r="J66"/>
  <c r="C67"/>
  <c r="E67"/>
  <c r="E68"/>
  <c r="F69"/>
  <c r="C70"/>
  <c r="G70"/>
  <c r="D71"/>
  <c r="E72"/>
  <c r="K93"/>
  <c r="I93"/>
  <c r="G93"/>
  <c r="E93"/>
  <c r="C93"/>
  <c r="J93"/>
  <c r="H93"/>
  <c r="F93"/>
  <c r="D93"/>
  <c r="L157"/>
  <c r="J94"/>
  <c r="H94"/>
  <c r="F94"/>
  <c r="D94"/>
  <c r="K94"/>
  <c r="I94"/>
  <c r="G94"/>
  <c r="E94"/>
  <c r="C94"/>
  <c r="L94" s="1"/>
  <c r="K95"/>
  <c r="I95"/>
  <c r="G95"/>
  <c r="E95"/>
  <c r="C95"/>
  <c r="L158"/>
  <c r="J95"/>
  <c r="H95"/>
  <c r="F95"/>
  <c r="D95"/>
  <c r="L159"/>
  <c r="J96"/>
  <c r="H96"/>
  <c r="F96"/>
  <c r="D96"/>
  <c r="K96"/>
  <c r="I96"/>
  <c r="G96"/>
  <c r="E96"/>
  <c r="C96"/>
  <c r="L96" s="1"/>
  <c r="K97"/>
  <c r="I97"/>
  <c r="G97"/>
  <c r="E97"/>
  <c r="C97"/>
  <c r="L160"/>
  <c r="J97"/>
  <c r="H97"/>
  <c r="F97"/>
  <c r="D97"/>
  <c r="L161"/>
  <c r="J98"/>
  <c r="H98"/>
  <c r="F98"/>
  <c r="D98"/>
  <c r="K98"/>
  <c r="I98"/>
  <c r="G98"/>
  <c r="E98"/>
  <c r="C98"/>
  <c r="L98" s="1"/>
  <c r="K99"/>
  <c r="I99"/>
  <c r="G99"/>
  <c r="E99"/>
  <c r="C99"/>
  <c r="L162"/>
  <c r="J99"/>
  <c r="H99"/>
  <c r="F99"/>
  <c r="D99"/>
  <c r="L163"/>
  <c r="J100"/>
  <c r="H100"/>
  <c r="F100"/>
  <c r="D100"/>
  <c r="K100"/>
  <c r="I100"/>
  <c r="G100"/>
  <c r="E100"/>
  <c r="C100"/>
  <c r="L100" s="1"/>
  <c r="K101"/>
  <c r="I101"/>
  <c r="G101"/>
  <c r="E101"/>
  <c r="C101"/>
  <c r="L164"/>
  <c r="J101"/>
  <c r="H101"/>
  <c r="F101"/>
  <c r="D101"/>
  <c r="L165"/>
  <c r="J102"/>
  <c r="H102"/>
  <c r="F102"/>
  <c r="D102"/>
  <c r="K102"/>
  <c r="I102"/>
  <c r="G102"/>
  <c r="E102"/>
  <c r="C102"/>
  <c r="L102" s="1"/>
  <c r="L167"/>
  <c r="J104"/>
  <c r="H104"/>
  <c r="F104"/>
  <c r="D104"/>
  <c r="K104"/>
  <c r="I104"/>
  <c r="G104"/>
  <c r="E104"/>
  <c r="C104"/>
  <c r="L104" s="1"/>
  <c r="L169"/>
  <c r="J106"/>
  <c r="H106"/>
  <c r="F106"/>
  <c r="D106"/>
  <c r="K106"/>
  <c r="I106"/>
  <c r="G106"/>
  <c r="E106"/>
  <c r="C106"/>
  <c r="L106" s="1"/>
  <c r="K67"/>
  <c r="I67"/>
  <c r="G67"/>
  <c r="J68"/>
  <c r="H68"/>
  <c r="F68"/>
  <c r="D68"/>
  <c r="K69"/>
  <c r="I69"/>
  <c r="G69"/>
  <c r="E69"/>
  <c r="C69"/>
  <c r="J70"/>
  <c r="H70"/>
  <c r="F70"/>
  <c r="D70"/>
  <c r="K71"/>
  <c r="I71"/>
  <c r="G71"/>
  <c r="E71"/>
  <c r="C71"/>
  <c r="J72"/>
  <c r="J75" s="1"/>
  <c r="H72"/>
  <c r="F72"/>
  <c r="F75" s="1"/>
  <c r="D72"/>
  <c r="Z4"/>
  <c r="L279" s="1"/>
  <c r="Z5"/>
  <c r="A6"/>
  <c r="Z6"/>
  <c r="Z7"/>
  <c r="Z8"/>
  <c r="Z9"/>
  <c r="Z10"/>
  <c r="Z11"/>
  <c r="Z12"/>
  <c r="Z13"/>
  <c r="Z15"/>
  <c r="Z17"/>
  <c r="D40"/>
  <c r="N40" s="1"/>
  <c r="F40"/>
  <c r="P40" s="1"/>
  <c r="H40"/>
  <c r="R40" s="1"/>
  <c r="J40"/>
  <c r="T40" s="1"/>
  <c r="C41"/>
  <c r="M41" s="1"/>
  <c r="E41"/>
  <c r="O41" s="1"/>
  <c r="G41"/>
  <c r="Q41" s="1"/>
  <c r="I41"/>
  <c r="S41" s="1"/>
  <c r="K41"/>
  <c r="U41" s="1"/>
  <c r="D42"/>
  <c r="N42" s="1"/>
  <c r="F42"/>
  <c r="P42" s="1"/>
  <c r="H42"/>
  <c r="R42" s="1"/>
  <c r="J42"/>
  <c r="T42" s="1"/>
  <c r="C43"/>
  <c r="M43" s="1"/>
  <c r="E43"/>
  <c r="O43" s="1"/>
  <c r="G43"/>
  <c r="Q43" s="1"/>
  <c r="I43"/>
  <c r="S43" s="1"/>
  <c r="K43"/>
  <c r="U43" s="1"/>
  <c r="D44"/>
  <c r="N44" s="1"/>
  <c r="F44"/>
  <c r="P44" s="1"/>
  <c r="H44"/>
  <c r="R44" s="1"/>
  <c r="J44"/>
  <c r="T44" s="1"/>
  <c r="C45"/>
  <c r="M45" s="1"/>
  <c r="E45"/>
  <c r="O45" s="1"/>
  <c r="G45"/>
  <c r="Q45" s="1"/>
  <c r="I45"/>
  <c r="S45" s="1"/>
  <c r="K45"/>
  <c r="U45" s="1"/>
  <c r="D46"/>
  <c r="N46" s="1"/>
  <c r="F46"/>
  <c r="P46" s="1"/>
  <c r="H46"/>
  <c r="R46" s="1"/>
  <c r="J46"/>
  <c r="T46" s="1"/>
  <c r="C47"/>
  <c r="M47" s="1"/>
  <c r="E47"/>
  <c r="O47" s="1"/>
  <c r="G47"/>
  <c r="Q47" s="1"/>
  <c r="I47"/>
  <c r="S47" s="1"/>
  <c r="K47"/>
  <c r="U47" s="1"/>
  <c r="D48"/>
  <c r="N48" s="1"/>
  <c r="F48"/>
  <c r="P48" s="1"/>
  <c r="H48"/>
  <c r="R48" s="1"/>
  <c r="J48"/>
  <c r="T48" s="1"/>
  <c r="C49"/>
  <c r="M49" s="1"/>
  <c r="E49"/>
  <c r="O49" s="1"/>
  <c r="G49"/>
  <c r="Q49" s="1"/>
  <c r="I49"/>
  <c r="S49" s="1"/>
  <c r="K49"/>
  <c r="U49" s="1"/>
  <c r="D50"/>
  <c r="N50" s="1"/>
  <c r="F50"/>
  <c r="P50" s="1"/>
  <c r="H50"/>
  <c r="R50" s="1"/>
  <c r="J50"/>
  <c r="T50" s="1"/>
  <c r="C51"/>
  <c r="M51" s="1"/>
  <c r="E51"/>
  <c r="O51" s="1"/>
  <c r="G51"/>
  <c r="Q51" s="1"/>
  <c r="I51"/>
  <c r="S51" s="1"/>
  <c r="K51"/>
  <c r="U51" s="1"/>
  <c r="C52"/>
  <c r="M52" s="1"/>
  <c r="E52"/>
  <c r="O52" s="1"/>
  <c r="G52"/>
  <c r="Q52" s="1"/>
  <c r="I52"/>
  <c r="S52" s="1"/>
  <c r="K52"/>
  <c r="U52" s="1"/>
  <c r="C53"/>
  <c r="M53" s="1"/>
  <c r="E53"/>
  <c r="O53" s="1"/>
  <c r="G53"/>
  <c r="Q53" s="1"/>
  <c r="I53"/>
  <c r="S53" s="1"/>
  <c r="K53"/>
  <c r="U53" s="1"/>
  <c r="D54"/>
  <c r="N54" s="1"/>
  <c r="F54"/>
  <c r="P54" s="1"/>
  <c r="H54"/>
  <c r="R54" s="1"/>
  <c r="J54"/>
  <c r="T54" s="1"/>
  <c r="C58"/>
  <c r="E58"/>
  <c r="G58"/>
  <c r="I58"/>
  <c r="I75" s="1"/>
  <c r="D59"/>
  <c r="F59"/>
  <c r="H59"/>
  <c r="C60"/>
  <c r="E60"/>
  <c r="G60"/>
  <c r="I60"/>
  <c r="D61"/>
  <c r="F61"/>
  <c r="H61"/>
  <c r="C62"/>
  <c r="E62"/>
  <c r="G62"/>
  <c r="I62"/>
  <c r="D63"/>
  <c r="F63"/>
  <c r="H63"/>
  <c r="C64"/>
  <c r="E64"/>
  <c r="G64"/>
  <c r="I64"/>
  <c r="D65"/>
  <c r="F65"/>
  <c r="H65"/>
  <c r="C66"/>
  <c r="E66"/>
  <c r="G66"/>
  <c r="I66"/>
  <c r="D67"/>
  <c r="F67"/>
  <c r="J67"/>
  <c r="C68"/>
  <c r="G68"/>
  <c r="K68"/>
  <c r="D69"/>
  <c r="H69"/>
  <c r="E70"/>
  <c r="I70"/>
  <c r="F71"/>
  <c r="J71"/>
  <c r="C72"/>
  <c r="G72"/>
  <c r="G75" s="1"/>
  <c r="K72"/>
  <c r="K75" s="1"/>
  <c r="C150"/>
  <c r="E150"/>
  <c r="G150"/>
  <c r="I150"/>
  <c r="K150"/>
  <c r="D151"/>
  <c r="C152"/>
  <c r="E152"/>
  <c r="G152"/>
  <c r="I152"/>
  <c r="K152"/>
  <c r="L134"/>
  <c r="D150"/>
  <c r="F150"/>
  <c r="H150"/>
  <c r="J150"/>
  <c r="L234"/>
  <c r="L237" s="1"/>
  <c r="D236"/>
  <c r="F236"/>
  <c r="H236"/>
  <c r="J236"/>
  <c r="L221"/>
  <c r="C236"/>
  <c r="E236"/>
  <c r="G236"/>
  <c r="I236"/>
  <c r="K236"/>
  <c r="D2" i="18" l="1"/>
  <c r="C17"/>
  <c r="N110" i="11"/>
  <c r="J23"/>
  <c r="J25"/>
  <c r="J27"/>
  <c r="J29"/>
  <c r="J87"/>
  <c r="J91"/>
  <c r="J95"/>
  <c r="J99"/>
  <c r="J103"/>
  <c r="J107"/>
  <c r="J111"/>
  <c r="J115"/>
  <c r="J119"/>
  <c r="K69"/>
  <c r="K77"/>
  <c r="K85"/>
  <c r="K93"/>
  <c r="K101"/>
  <c r="K129"/>
  <c r="K137"/>
  <c r="K145"/>
  <c r="K153"/>
  <c r="K14"/>
  <c r="K17"/>
  <c r="K21"/>
  <c r="K25"/>
  <c r="K26"/>
  <c r="K29"/>
  <c r="K33"/>
  <c r="K37"/>
  <c r="K38"/>
  <c r="K41"/>
  <c r="K45"/>
  <c r="K49"/>
  <c r="K50"/>
  <c r="K105"/>
  <c r="K109"/>
  <c r="K110"/>
  <c r="L25"/>
  <c r="L33"/>
  <c r="L41"/>
  <c r="L42"/>
  <c r="L43"/>
  <c r="L44"/>
  <c r="L46"/>
  <c r="L50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M14"/>
  <c r="M16"/>
  <c r="M18"/>
  <c r="M20"/>
  <c r="M22"/>
  <c r="M29"/>
  <c r="M32"/>
  <c r="M36"/>
  <c r="M37"/>
  <c r="M39"/>
  <c r="M43"/>
  <c r="M47"/>
  <c r="M48"/>
  <c r="M51"/>
  <c r="M55"/>
  <c r="M59"/>
  <c r="M60"/>
  <c r="M63"/>
  <c r="M67"/>
  <c r="M71"/>
  <c r="M72"/>
  <c r="M75"/>
  <c r="M79"/>
  <c r="M83"/>
  <c r="M84"/>
  <c r="M87"/>
  <c r="M91"/>
  <c r="M113"/>
  <c r="M114"/>
  <c r="M117"/>
  <c r="M121"/>
  <c r="M122"/>
  <c r="N15"/>
  <c r="N19"/>
  <c r="N20"/>
  <c r="N46"/>
  <c r="N49"/>
  <c r="N52"/>
  <c r="N56"/>
  <c r="N60"/>
  <c r="N64"/>
  <c r="N68"/>
  <c r="N72"/>
  <c r="N76"/>
  <c r="N80"/>
  <c r="N84"/>
  <c r="N88"/>
  <c r="N92"/>
  <c r="N96"/>
  <c r="N100"/>
  <c r="N104"/>
  <c r="N108"/>
  <c r="N112"/>
  <c r="N116"/>
  <c r="N120"/>
  <c r="J121"/>
  <c r="K156"/>
  <c r="K102"/>
  <c r="M106"/>
  <c r="N74"/>
  <c r="N86"/>
  <c r="N98"/>
  <c r="N122"/>
  <c r="J15"/>
  <c r="J19"/>
  <c r="J14"/>
  <c r="J18"/>
  <c r="J85"/>
  <c r="J88"/>
  <c r="J92"/>
  <c r="J96"/>
  <c r="J100"/>
  <c r="J104"/>
  <c r="J108"/>
  <c r="J112"/>
  <c r="J116"/>
  <c r="J120"/>
  <c r="K68"/>
  <c r="K76"/>
  <c r="K84"/>
  <c r="K92"/>
  <c r="K100"/>
  <c r="K128"/>
  <c r="K136"/>
  <c r="K144"/>
  <c r="K152"/>
  <c r="K63"/>
  <c r="K71"/>
  <c r="K79"/>
  <c r="K87"/>
  <c r="K95"/>
  <c r="K66"/>
  <c r="K74"/>
  <c r="K82"/>
  <c r="K90"/>
  <c r="K98"/>
  <c r="K127"/>
  <c r="K135"/>
  <c r="K143"/>
  <c r="K151"/>
  <c r="K126"/>
  <c r="K134"/>
  <c r="K142"/>
  <c r="K150"/>
  <c r="K18"/>
  <c r="K22"/>
  <c r="K30"/>
  <c r="K34"/>
  <c r="K42"/>
  <c r="K46"/>
  <c r="K53"/>
  <c r="K57"/>
  <c r="K61"/>
  <c r="K54"/>
  <c r="K58"/>
  <c r="K62"/>
  <c r="K106"/>
  <c r="K113"/>
  <c r="K117"/>
  <c r="K121"/>
  <c r="K114"/>
  <c r="K118"/>
  <c r="K122"/>
  <c r="L26"/>
  <c r="L34"/>
  <c r="L27"/>
  <c r="L35"/>
  <c r="L28"/>
  <c r="L36"/>
  <c r="L15"/>
  <c r="L19"/>
  <c r="L18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M28"/>
  <c r="M27"/>
  <c r="M23"/>
  <c r="M33"/>
  <c r="M40"/>
  <c r="M44"/>
  <c r="M52"/>
  <c r="M56"/>
  <c r="M64"/>
  <c r="M68"/>
  <c r="M76"/>
  <c r="M80"/>
  <c r="M90"/>
  <c r="M118"/>
  <c r="N16"/>
  <c r="N51"/>
  <c r="N55"/>
  <c r="N59"/>
  <c r="N63"/>
  <c r="N67"/>
  <c r="N71"/>
  <c r="N75"/>
  <c r="N79"/>
  <c r="N83"/>
  <c r="N87"/>
  <c r="N91"/>
  <c r="N95"/>
  <c r="N99"/>
  <c r="N103"/>
  <c r="N107"/>
  <c r="N111"/>
  <c r="N115"/>
  <c r="N119"/>
  <c r="L21"/>
  <c r="N38"/>
  <c r="M111"/>
  <c r="N41"/>
  <c r="N45"/>
  <c r="M105"/>
  <c r="M108"/>
  <c r="J75"/>
  <c r="J79"/>
  <c r="J83"/>
  <c r="N37"/>
  <c r="L156"/>
  <c r="N36"/>
  <c r="N40"/>
  <c r="N44"/>
  <c r="M107"/>
  <c r="M156"/>
  <c r="J76"/>
  <c r="J80"/>
  <c r="J84"/>
  <c r="J22"/>
  <c r="J24"/>
  <c r="J26"/>
  <c r="J28"/>
  <c r="J17"/>
  <c r="J21"/>
  <c r="J89"/>
  <c r="J93"/>
  <c r="J97"/>
  <c r="J101"/>
  <c r="J105"/>
  <c r="J109"/>
  <c r="J113"/>
  <c r="J117"/>
  <c r="J16"/>
  <c r="J20"/>
  <c r="J86"/>
  <c r="J90"/>
  <c r="J94"/>
  <c r="J98"/>
  <c r="J102"/>
  <c r="J106"/>
  <c r="J110"/>
  <c r="J114"/>
  <c r="J118"/>
  <c r="J122"/>
  <c r="K65"/>
  <c r="K73"/>
  <c r="K81"/>
  <c r="K89"/>
  <c r="K97"/>
  <c r="K64"/>
  <c r="K72"/>
  <c r="K80"/>
  <c r="K88"/>
  <c r="K96"/>
  <c r="K125"/>
  <c r="K133"/>
  <c r="K141"/>
  <c r="K149"/>
  <c r="K124"/>
  <c r="K132"/>
  <c r="K140"/>
  <c r="K148"/>
  <c r="K67"/>
  <c r="K75"/>
  <c r="K83"/>
  <c r="K91"/>
  <c r="K99"/>
  <c r="K70"/>
  <c r="K78"/>
  <c r="K86"/>
  <c r="K94"/>
  <c r="K131"/>
  <c r="K139"/>
  <c r="K147"/>
  <c r="K155"/>
  <c r="K130"/>
  <c r="K138"/>
  <c r="K146"/>
  <c r="K154"/>
  <c r="K15"/>
  <c r="K19"/>
  <c r="K23"/>
  <c r="K16"/>
  <c r="K20"/>
  <c r="K24"/>
  <c r="K27"/>
  <c r="K31"/>
  <c r="K35"/>
  <c r="K28"/>
  <c r="K32"/>
  <c r="K36"/>
  <c r="K39"/>
  <c r="K43"/>
  <c r="K47"/>
  <c r="K40"/>
  <c r="K44"/>
  <c r="K48"/>
  <c r="K51"/>
  <c r="K55"/>
  <c r="K59"/>
  <c r="K52"/>
  <c r="K56"/>
  <c r="K60"/>
  <c r="K103"/>
  <c r="K107"/>
  <c r="K104"/>
  <c r="K108"/>
  <c r="K111"/>
  <c r="K115"/>
  <c r="K119"/>
  <c r="K112"/>
  <c r="K116"/>
  <c r="K120"/>
  <c r="K123"/>
  <c r="L29"/>
  <c r="L37"/>
  <c r="L22"/>
  <c r="L30"/>
  <c r="L38"/>
  <c r="L23"/>
  <c r="L31"/>
  <c r="L39"/>
  <c r="L24"/>
  <c r="L32"/>
  <c r="L40"/>
  <c r="L14"/>
  <c r="L17"/>
  <c r="L16"/>
  <c r="L20"/>
  <c r="L48"/>
  <c r="L45"/>
  <c r="L49"/>
  <c r="L54"/>
  <c r="L58"/>
  <c r="L62"/>
  <c r="L53"/>
  <c r="L57"/>
  <c r="L61"/>
  <c r="L66"/>
  <c r="L70"/>
  <c r="L74"/>
  <c r="L65"/>
  <c r="L69"/>
  <c r="L73"/>
  <c r="L78"/>
  <c r="L82"/>
  <c r="L86"/>
  <c r="L77"/>
  <c r="L81"/>
  <c r="L85"/>
  <c r="L90"/>
  <c r="L94"/>
  <c r="L98"/>
  <c r="L89"/>
  <c r="L93"/>
  <c r="L97"/>
  <c r="L102"/>
  <c r="L106"/>
  <c r="L110"/>
  <c r="L101"/>
  <c r="L105"/>
  <c r="L109"/>
  <c r="L114"/>
  <c r="L118"/>
  <c r="L122"/>
  <c r="L113"/>
  <c r="L117"/>
  <c r="L121"/>
  <c r="M15"/>
  <c r="M17"/>
  <c r="M19"/>
  <c r="M21"/>
  <c r="M25"/>
  <c r="M24"/>
  <c r="M26"/>
  <c r="M30"/>
  <c r="M34"/>
  <c r="M31"/>
  <c r="M35"/>
  <c r="M38"/>
  <c r="M41"/>
  <c r="M45"/>
  <c r="M49"/>
  <c r="M42"/>
  <c r="M46"/>
  <c r="M50"/>
  <c r="M53"/>
  <c r="M57"/>
  <c r="M61"/>
  <c r="M54"/>
  <c r="M58"/>
  <c r="M62"/>
  <c r="M65"/>
  <c r="M69"/>
  <c r="M73"/>
  <c r="M66"/>
  <c r="M70"/>
  <c r="M74"/>
  <c r="M77"/>
  <c r="M81"/>
  <c r="M85"/>
  <c r="M78"/>
  <c r="M82"/>
  <c r="M86"/>
  <c r="M89"/>
  <c r="M88"/>
  <c r="M112"/>
  <c r="M115"/>
  <c r="M119"/>
  <c r="M116"/>
  <c r="M120"/>
  <c r="N14"/>
  <c r="N17"/>
  <c r="N18"/>
  <c r="N48"/>
  <c r="N47"/>
  <c r="N50"/>
  <c r="N54"/>
  <c r="N58"/>
  <c r="N62"/>
  <c r="N53"/>
  <c r="N57"/>
  <c r="N61"/>
  <c r="N66"/>
  <c r="N70"/>
  <c r="N65"/>
  <c r="N69"/>
  <c r="N73"/>
  <c r="N78"/>
  <c r="N82"/>
  <c r="N77"/>
  <c r="N81"/>
  <c r="N85"/>
  <c r="N90"/>
  <c r="N94"/>
  <c r="N89"/>
  <c r="N93"/>
  <c r="N97"/>
  <c r="N102"/>
  <c r="N106"/>
  <c r="N101"/>
  <c r="N105"/>
  <c r="N109"/>
  <c r="N114"/>
  <c r="N118"/>
  <c r="N113"/>
  <c r="N117"/>
  <c r="N121"/>
  <c r="L155"/>
  <c r="N35"/>
  <c r="N39"/>
  <c r="N43"/>
  <c r="M109"/>
  <c r="M101"/>
  <c r="M104"/>
  <c r="J77"/>
  <c r="J81"/>
  <c r="N42"/>
  <c r="M103"/>
  <c r="M102"/>
  <c r="M110"/>
  <c r="J74"/>
  <c r="J78"/>
  <c r="J82"/>
  <c r="B167"/>
  <c r="C15" i="18"/>
  <c r="D15" s="1"/>
  <c r="B168" i="11"/>
  <c r="G167"/>
  <c r="G168"/>
  <c r="E168"/>
  <c r="F167"/>
  <c r="F168"/>
  <c r="C168"/>
  <c r="D168"/>
  <c r="E167"/>
  <c r="C167"/>
  <c r="D167"/>
  <c r="G39" i="3"/>
  <c r="A300" i="8"/>
  <c r="A315"/>
  <c r="A300" i="7"/>
  <c r="A315"/>
  <c r="A302" i="6"/>
  <c r="A317"/>
  <c r="A300" i="4"/>
  <c r="A315"/>
  <c r="A302" i="5"/>
  <c r="A317"/>
  <c r="E81" i="9" a="1"/>
  <c r="D81" a="1"/>
  <c r="L211"/>
  <c r="C326" s="1"/>
  <c r="L105"/>
  <c r="C309" s="1"/>
  <c r="L209"/>
  <c r="C324" s="1"/>
  <c r="L207"/>
  <c r="C322" s="1"/>
  <c r="L205"/>
  <c r="C320" s="1"/>
  <c r="L203"/>
  <c r="C318" s="1"/>
  <c r="L201"/>
  <c r="C316" s="1"/>
  <c r="H81" a="1"/>
  <c r="G81" a="1"/>
  <c r="F81" a="1"/>
  <c r="J74"/>
  <c r="G75"/>
  <c r="K75"/>
  <c r="A300"/>
  <c r="A315"/>
  <c r="A201"/>
  <c r="A223" s="1"/>
  <c r="A246" s="1"/>
  <c r="A265" s="1"/>
  <c r="A180"/>
  <c r="F76"/>
  <c r="F74"/>
  <c r="C193"/>
  <c r="L190"/>
  <c r="C110"/>
  <c r="L107"/>
  <c r="C311" s="1"/>
  <c r="C194"/>
  <c r="C192"/>
  <c r="L177"/>
  <c r="G194"/>
  <c r="G192"/>
  <c r="K194"/>
  <c r="K192"/>
  <c r="F194"/>
  <c r="F192"/>
  <c r="J194"/>
  <c r="J192"/>
  <c r="E216"/>
  <c r="E214"/>
  <c r="I216"/>
  <c r="I214"/>
  <c r="D216"/>
  <c r="D214"/>
  <c r="H216"/>
  <c r="H214"/>
  <c r="K76"/>
  <c r="K74"/>
  <c r="G76"/>
  <c r="G74"/>
  <c r="C76"/>
  <c r="C74"/>
  <c r="L58"/>
  <c r="B311"/>
  <c r="M54"/>
  <c r="V54" s="1"/>
  <c r="B310"/>
  <c r="M53"/>
  <c r="V53" s="1"/>
  <c r="B309"/>
  <c r="M52"/>
  <c r="V52" s="1"/>
  <c r="B308"/>
  <c r="M51"/>
  <c r="V51" s="1"/>
  <c r="B307"/>
  <c r="M50"/>
  <c r="V50" s="1"/>
  <c r="B306"/>
  <c r="M49"/>
  <c r="V49" s="1"/>
  <c r="B305"/>
  <c r="M48"/>
  <c r="V48" s="1"/>
  <c r="B304"/>
  <c r="M47"/>
  <c r="V47" s="1"/>
  <c r="B303"/>
  <c r="M46"/>
  <c r="V46" s="1"/>
  <c r="B302"/>
  <c r="M45"/>
  <c r="V45" s="1"/>
  <c r="B301"/>
  <c r="M44"/>
  <c r="V44" s="1"/>
  <c r="B300"/>
  <c r="M43"/>
  <c r="V43" s="1"/>
  <c r="B299"/>
  <c r="M42"/>
  <c r="V42" s="1"/>
  <c r="B298"/>
  <c r="M41"/>
  <c r="V41" s="1"/>
  <c r="G21"/>
  <c r="I3"/>
  <c r="E111"/>
  <c r="E109"/>
  <c r="I111"/>
  <c r="I109"/>
  <c r="D111"/>
  <c r="D109"/>
  <c r="H111"/>
  <c r="H109"/>
  <c r="A8"/>
  <c r="A25"/>
  <c r="L63"/>
  <c r="L59"/>
  <c r="L189"/>
  <c r="L106"/>
  <c r="C310" s="1"/>
  <c r="L210"/>
  <c r="C325" s="1"/>
  <c r="L187"/>
  <c r="L104"/>
  <c r="C308" s="1"/>
  <c r="L186"/>
  <c r="L103"/>
  <c r="C307" s="1"/>
  <c r="L185"/>
  <c r="L102"/>
  <c r="C306" s="1"/>
  <c r="L184"/>
  <c r="L101"/>
  <c r="C305" s="1"/>
  <c r="L183"/>
  <c r="L100"/>
  <c r="C304" s="1"/>
  <c r="L182"/>
  <c r="L99"/>
  <c r="C303" s="1"/>
  <c r="L181"/>
  <c r="L98"/>
  <c r="C302" s="1"/>
  <c r="L180"/>
  <c r="L97"/>
  <c r="C301" s="1"/>
  <c r="L179"/>
  <c r="L96"/>
  <c r="C300" s="1"/>
  <c r="L178"/>
  <c r="L95"/>
  <c r="C299" s="1"/>
  <c r="L94"/>
  <c r="C298" s="1"/>
  <c r="L64"/>
  <c r="L60"/>
  <c r="F75"/>
  <c r="E75"/>
  <c r="I75"/>
  <c r="L71"/>
  <c r="L69"/>
  <c r="L67"/>
  <c r="J76"/>
  <c r="L238"/>
  <c r="L236"/>
  <c r="D314"/>
  <c r="D328" s="1"/>
  <c r="H76"/>
  <c r="H74"/>
  <c r="D76"/>
  <c r="D74"/>
  <c r="C215"/>
  <c r="L212"/>
  <c r="E194"/>
  <c r="E192"/>
  <c r="I194"/>
  <c r="I192"/>
  <c r="D194"/>
  <c r="D192"/>
  <c r="H194"/>
  <c r="H192"/>
  <c r="C216"/>
  <c r="C214"/>
  <c r="L199"/>
  <c r="G216"/>
  <c r="G214"/>
  <c r="K216"/>
  <c r="K214"/>
  <c r="F216"/>
  <c r="F214"/>
  <c r="J216"/>
  <c r="J214"/>
  <c r="I76"/>
  <c r="I74"/>
  <c r="E76"/>
  <c r="E74"/>
  <c r="B297"/>
  <c r="M40"/>
  <c r="V40" s="1"/>
  <c r="C75"/>
  <c r="L72"/>
  <c r="L93"/>
  <c r="C297" s="1"/>
  <c r="C111"/>
  <c r="C109"/>
  <c r="G111"/>
  <c r="G109"/>
  <c r="K111"/>
  <c r="K109"/>
  <c r="F111"/>
  <c r="F109"/>
  <c r="J111"/>
  <c r="J109"/>
  <c r="A44"/>
  <c r="L43"/>
  <c r="A61"/>
  <c r="L61"/>
  <c r="L188"/>
  <c r="L208"/>
  <c r="C323" s="1"/>
  <c r="L206"/>
  <c r="C321" s="1"/>
  <c r="L204"/>
  <c r="C319" s="1"/>
  <c r="L202"/>
  <c r="C317" s="1"/>
  <c r="L200"/>
  <c r="C315" s="1"/>
  <c r="L62"/>
  <c r="E328"/>
  <c r="D75"/>
  <c r="H75"/>
  <c r="L70"/>
  <c r="L68"/>
  <c r="L66"/>
  <c r="I216" i="8"/>
  <c r="I214"/>
  <c r="H76"/>
  <c r="H74"/>
  <c r="M48"/>
  <c r="L48"/>
  <c r="C110"/>
  <c r="L107"/>
  <c r="L52"/>
  <c r="M52"/>
  <c r="G21"/>
  <c r="I3"/>
  <c r="D81" a="1"/>
  <c r="L61"/>
  <c r="C255"/>
  <c r="L291"/>
  <c r="L286"/>
  <c r="C250"/>
  <c r="D111"/>
  <c r="D109"/>
  <c r="H111"/>
  <c r="H109"/>
  <c r="L45"/>
  <c r="M45"/>
  <c r="C193"/>
  <c r="L190"/>
  <c r="L288"/>
  <c r="C252"/>
  <c r="F194"/>
  <c r="F192"/>
  <c r="J194"/>
  <c r="J192"/>
  <c r="E194"/>
  <c r="E192"/>
  <c r="I194"/>
  <c r="I192"/>
  <c r="D216"/>
  <c r="D214"/>
  <c r="H216"/>
  <c r="H214"/>
  <c r="C216"/>
  <c r="C214"/>
  <c r="G216"/>
  <c r="G214"/>
  <c r="K216"/>
  <c r="K214"/>
  <c r="L69"/>
  <c r="L67"/>
  <c r="L63"/>
  <c r="L106"/>
  <c r="L104"/>
  <c r="L186"/>
  <c r="L207"/>
  <c r="L96"/>
  <c r="L94"/>
  <c r="K109"/>
  <c r="C109"/>
  <c r="L93"/>
  <c r="K74"/>
  <c r="L66"/>
  <c r="L211"/>
  <c r="L188"/>
  <c r="L209"/>
  <c r="L98"/>
  <c r="L180"/>
  <c r="L201"/>
  <c r="G111"/>
  <c r="G76"/>
  <c r="D76"/>
  <c r="D74"/>
  <c r="M44"/>
  <c r="L44"/>
  <c r="I109"/>
  <c r="I111"/>
  <c r="L68"/>
  <c r="F81" a="1"/>
  <c r="L47"/>
  <c r="M47"/>
  <c r="L65"/>
  <c r="E81" a="1"/>
  <c r="C257"/>
  <c r="L293"/>
  <c r="L238"/>
  <c r="L236"/>
  <c r="F76"/>
  <c r="F74"/>
  <c r="M50"/>
  <c r="L50"/>
  <c r="M46"/>
  <c r="L46"/>
  <c r="M42"/>
  <c r="L42"/>
  <c r="E109"/>
  <c r="E111"/>
  <c r="C75"/>
  <c r="L72"/>
  <c r="H81" a="1"/>
  <c r="L53"/>
  <c r="M53"/>
  <c r="L51"/>
  <c r="M51"/>
  <c r="L43"/>
  <c r="M43"/>
  <c r="A8"/>
  <c r="A25"/>
  <c r="A43" s="1"/>
  <c r="A61" s="1"/>
  <c r="A96" s="1"/>
  <c r="A119" s="1"/>
  <c r="A137" s="1"/>
  <c r="A159" s="1"/>
  <c r="A179" s="1"/>
  <c r="A201" s="1"/>
  <c r="A223" s="1"/>
  <c r="A246" s="1"/>
  <c r="A265" s="1"/>
  <c r="A282" s="1"/>
  <c r="AA7"/>
  <c r="M54"/>
  <c r="V54" s="1"/>
  <c r="L54"/>
  <c r="L292"/>
  <c r="C256"/>
  <c r="L290"/>
  <c r="C254"/>
  <c r="L282"/>
  <c r="C246"/>
  <c r="L280"/>
  <c r="C244"/>
  <c r="M40"/>
  <c r="V40" s="1"/>
  <c r="L40"/>
  <c r="F111"/>
  <c r="F109"/>
  <c r="J111"/>
  <c r="J109"/>
  <c r="L70"/>
  <c r="G81" a="1"/>
  <c r="L49"/>
  <c r="M49"/>
  <c r="L41"/>
  <c r="M41"/>
  <c r="L212"/>
  <c r="L215" s="1"/>
  <c r="C215"/>
  <c r="L284"/>
  <c r="C248"/>
  <c r="L71"/>
  <c r="L59"/>
  <c r="C111"/>
  <c r="L64"/>
  <c r="E76"/>
  <c r="I76"/>
  <c r="L208"/>
  <c r="L185"/>
  <c r="B252" s="1"/>
  <c r="L100"/>
  <c r="L182"/>
  <c r="B249" s="1"/>
  <c r="L203"/>
  <c r="B248" s="1"/>
  <c r="L178"/>
  <c r="B245" s="1"/>
  <c r="I110"/>
  <c r="C81" a="1"/>
  <c r="L62"/>
  <c r="D75"/>
  <c r="H75"/>
  <c r="L189"/>
  <c r="B256" s="1"/>
  <c r="L210"/>
  <c r="L187"/>
  <c r="B254" s="1"/>
  <c r="L102"/>
  <c r="L184"/>
  <c r="B251" s="1"/>
  <c r="L205"/>
  <c r="B250" s="1"/>
  <c r="L202"/>
  <c r="L179"/>
  <c r="B246" s="1"/>
  <c r="E74"/>
  <c r="D177"/>
  <c r="H177"/>
  <c r="C177"/>
  <c r="G177"/>
  <c r="K177"/>
  <c r="F199"/>
  <c r="J199"/>
  <c r="E199"/>
  <c r="L238" i="7"/>
  <c r="L236"/>
  <c r="I76"/>
  <c r="I74"/>
  <c r="E76"/>
  <c r="E74"/>
  <c r="M53"/>
  <c r="L53"/>
  <c r="M51"/>
  <c r="L51"/>
  <c r="M47"/>
  <c r="L47"/>
  <c r="M43"/>
  <c r="L43"/>
  <c r="C253"/>
  <c r="L289"/>
  <c r="C249"/>
  <c r="L285"/>
  <c r="C245"/>
  <c r="L281"/>
  <c r="C75"/>
  <c r="L72"/>
  <c r="H81" a="1"/>
  <c r="L70"/>
  <c r="G81" a="1"/>
  <c r="E111"/>
  <c r="E109"/>
  <c r="I111"/>
  <c r="I109"/>
  <c r="D111"/>
  <c r="D109"/>
  <c r="H111"/>
  <c r="H109"/>
  <c r="L68"/>
  <c r="F81" a="1"/>
  <c r="H76"/>
  <c r="H74"/>
  <c r="D76"/>
  <c r="D74"/>
  <c r="C257"/>
  <c r="L293"/>
  <c r="C255"/>
  <c r="L291"/>
  <c r="L288"/>
  <c r="C252"/>
  <c r="L284"/>
  <c r="C248"/>
  <c r="L280"/>
  <c r="C244"/>
  <c r="F194"/>
  <c r="F192"/>
  <c r="J194"/>
  <c r="J192"/>
  <c r="E194"/>
  <c r="E192"/>
  <c r="I194"/>
  <c r="I192"/>
  <c r="D216"/>
  <c r="D214"/>
  <c r="H216"/>
  <c r="H214"/>
  <c r="C216"/>
  <c r="C214"/>
  <c r="L199"/>
  <c r="G216"/>
  <c r="G214"/>
  <c r="K216"/>
  <c r="K214"/>
  <c r="C193"/>
  <c r="L190"/>
  <c r="L64"/>
  <c r="L60"/>
  <c r="G75"/>
  <c r="L69"/>
  <c r="L67"/>
  <c r="L63"/>
  <c r="L59"/>
  <c r="E110"/>
  <c r="I110"/>
  <c r="D110"/>
  <c r="H110"/>
  <c r="L106"/>
  <c r="L104"/>
  <c r="L102"/>
  <c r="L100"/>
  <c r="L98"/>
  <c r="L96"/>
  <c r="L94"/>
  <c r="L211"/>
  <c r="L209"/>
  <c r="L186"/>
  <c r="B253" s="1"/>
  <c r="L207"/>
  <c r="L184"/>
  <c r="B251" s="1"/>
  <c r="L205"/>
  <c r="L182"/>
  <c r="B249" s="1"/>
  <c r="L203"/>
  <c r="L180"/>
  <c r="B247" s="1"/>
  <c r="L201"/>
  <c r="L200"/>
  <c r="K76"/>
  <c r="L188"/>
  <c r="B255" s="1"/>
  <c r="G76"/>
  <c r="G74"/>
  <c r="C81" a="1"/>
  <c r="C76"/>
  <c r="C74"/>
  <c r="L58"/>
  <c r="M52"/>
  <c r="L52"/>
  <c r="M49"/>
  <c r="L49"/>
  <c r="M45"/>
  <c r="L45"/>
  <c r="M41"/>
  <c r="L41"/>
  <c r="C251"/>
  <c r="L287"/>
  <c r="C247"/>
  <c r="L283"/>
  <c r="A24"/>
  <c r="A42" s="1"/>
  <c r="A60" s="1"/>
  <c r="A95" s="1"/>
  <c r="A118" s="1"/>
  <c r="A136" s="1"/>
  <c r="A158" s="1"/>
  <c r="A178" s="1"/>
  <c r="A200" s="1"/>
  <c r="A222" s="1"/>
  <c r="A245" s="1"/>
  <c r="A264" s="1"/>
  <c r="A281" s="1"/>
  <c r="A7"/>
  <c r="G21"/>
  <c r="I3"/>
  <c r="L93"/>
  <c r="C111"/>
  <c r="C109"/>
  <c r="G111"/>
  <c r="G109"/>
  <c r="K111"/>
  <c r="K109"/>
  <c r="F111"/>
  <c r="F109"/>
  <c r="J111"/>
  <c r="J109"/>
  <c r="E81" a="1"/>
  <c r="L65"/>
  <c r="D81" a="1"/>
  <c r="L61"/>
  <c r="J76"/>
  <c r="J74"/>
  <c r="F76"/>
  <c r="F74"/>
  <c r="L54"/>
  <c r="M54"/>
  <c r="L50"/>
  <c r="M50"/>
  <c r="L48"/>
  <c r="M48"/>
  <c r="L46"/>
  <c r="M46"/>
  <c r="L44"/>
  <c r="M44"/>
  <c r="L42"/>
  <c r="M42"/>
  <c r="L40"/>
  <c r="M40"/>
  <c r="V40" s="1"/>
  <c r="L292"/>
  <c r="C256"/>
  <c r="L290"/>
  <c r="C254"/>
  <c r="L286"/>
  <c r="C250"/>
  <c r="L282"/>
  <c r="C246"/>
  <c r="C110"/>
  <c r="L107"/>
  <c r="D194"/>
  <c r="D192"/>
  <c r="H194"/>
  <c r="H192"/>
  <c r="C194"/>
  <c r="C192"/>
  <c r="L177"/>
  <c r="G194"/>
  <c r="G192"/>
  <c r="K194"/>
  <c r="K192"/>
  <c r="F216"/>
  <c r="F214"/>
  <c r="J216"/>
  <c r="J214"/>
  <c r="E216"/>
  <c r="E214"/>
  <c r="I216"/>
  <c r="I214"/>
  <c r="L212"/>
  <c r="L215" s="1"/>
  <c r="C215"/>
  <c r="L66"/>
  <c r="L62"/>
  <c r="E75"/>
  <c r="I75"/>
  <c r="L71"/>
  <c r="G110"/>
  <c r="K110"/>
  <c r="F110"/>
  <c r="J110"/>
  <c r="B256"/>
  <c r="B254"/>
  <c r="B252"/>
  <c r="B250"/>
  <c r="B248"/>
  <c r="B246"/>
  <c r="B245"/>
  <c r="K76" i="6"/>
  <c r="K74"/>
  <c r="C81" a="1"/>
  <c r="C76"/>
  <c r="C74"/>
  <c r="L58"/>
  <c r="M50"/>
  <c r="L50"/>
  <c r="M47"/>
  <c r="L47"/>
  <c r="M43"/>
  <c r="L43"/>
  <c r="H81" a="1"/>
  <c r="C75"/>
  <c r="L72"/>
  <c r="G81" a="1"/>
  <c r="L70"/>
  <c r="F81" a="1"/>
  <c r="L68"/>
  <c r="D81" a="1"/>
  <c r="L61"/>
  <c r="L212"/>
  <c r="L215" s="1"/>
  <c r="C215"/>
  <c r="M54"/>
  <c r="L54"/>
  <c r="E194"/>
  <c r="E192"/>
  <c r="I194"/>
  <c r="I192"/>
  <c r="D194"/>
  <c r="D192"/>
  <c r="H194"/>
  <c r="H192"/>
  <c r="D216"/>
  <c r="D214"/>
  <c r="H216"/>
  <c r="H214"/>
  <c r="C216"/>
  <c r="C214"/>
  <c r="L199"/>
  <c r="G216"/>
  <c r="G214"/>
  <c r="K216"/>
  <c r="K214"/>
  <c r="E111"/>
  <c r="E109"/>
  <c r="I111"/>
  <c r="I109"/>
  <c r="D111"/>
  <c r="D109"/>
  <c r="H111"/>
  <c r="H109"/>
  <c r="E76"/>
  <c r="E74"/>
  <c r="L40"/>
  <c r="M40"/>
  <c r="L280"/>
  <c r="C244"/>
  <c r="M21"/>
  <c r="O3"/>
  <c r="F76"/>
  <c r="F74"/>
  <c r="J76"/>
  <c r="J74"/>
  <c r="G75"/>
  <c r="K75"/>
  <c r="L66"/>
  <c r="L64"/>
  <c r="L211"/>
  <c r="L188"/>
  <c r="L209"/>
  <c r="L186"/>
  <c r="L207"/>
  <c r="L205"/>
  <c r="L203"/>
  <c r="L201"/>
  <c r="B246" s="1"/>
  <c r="L184"/>
  <c r="L182"/>
  <c r="L180"/>
  <c r="L238"/>
  <c r="L236"/>
  <c r="G76"/>
  <c r="G74"/>
  <c r="M51"/>
  <c r="L51"/>
  <c r="M49"/>
  <c r="L49"/>
  <c r="M45"/>
  <c r="L45"/>
  <c r="M41"/>
  <c r="L41"/>
  <c r="E81" a="1"/>
  <c r="L65"/>
  <c r="C193"/>
  <c r="L190"/>
  <c r="C110"/>
  <c r="L107"/>
  <c r="C194"/>
  <c r="C192"/>
  <c r="L177"/>
  <c r="G194"/>
  <c r="G192"/>
  <c r="K194"/>
  <c r="K192"/>
  <c r="F194"/>
  <c r="F192"/>
  <c r="J194"/>
  <c r="J192"/>
  <c r="F216"/>
  <c r="F214"/>
  <c r="J216"/>
  <c r="J214"/>
  <c r="E216"/>
  <c r="E214"/>
  <c r="I216"/>
  <c r="I214"/>
  <c r="L93"/>
  <c r="C111"/>
  <c r="C109"/>
  <c r="G111"/>
  <c r="G109"/>
  <c r="K111"/>
  <c r="K109"/>
  <c r="F111"/>
  <c r="F109"/>
  <c r="J111"/>
  <c r="J109"/>
  <c r="I76"/>
  <c r="I74"/>
  <c r="L53"/>
  <c r="M53"/>
  <c r="L52"/>
  <c r="M52"/>
  <c r="L48"/>
  <c r="M48"/>
  <c r="L46"/>
  <c r="M46"/>
  <c r="L44"/>
  <c r="M44"/>
  <c r="L42"/>
  <c r="M42"/>
  <c r="C257"/>
  <c r="L293"/>
  <c r="L292"/>
  <c r="C256"/>
  <c r="C255"/>
  <c r="L291"/>
  <c r="L290"/>
  <c r="C254"/>
  <c r="C253"/>
  <c r="L289"/>
  <c r="L288"/>
  <c r="C252"/>
  <c r="L286"/>
  <c r="C250"/>
  <c r="L284"/>
  <c r="C248"/>
  <c r="L282"/>
  <c r="C246"/>
  <c r="A24"/>
  <c r="A42" s="1"/>
  <c r="A60" s="1"/>
  <c r="A7"/>
  <c r="AA6"/>
  <c r="D76"/>
  <c r="D74"/>
  <c r="H76"/>
  <c r="H74"/>
  <c r="L62"/>
  <c r="L71"/>
  <c r="L69"/>
  <c r="L67"/>
  <c r="L63"/>
  <c r="L59"/>
  <c r="L189"/>
  <c r="B256" s="1"/>
  <c r="L106"/>
  <c r="L210"/>
  <c r="L105"/>
  <c r="L187"/>
  <c r="B254" s="1"/>
  <c r="L104"/>
  <c r="L208"/>
  <c r="L103"/>
  <c r="L185"/>
  <c r="B252" s="1"/>
  <c r="L102"/>
  <c r="L183"/>
  <c r="B250" s="1"/>
  <c r="L100"/>
  <c r="L181"/>
  <c r="B248" s="1"/>
  <c r="L98"/>
  <c r="L96"/>
  <c r="L94"/>
  <c r="L60"/>
  <c r="L101"/>
  <c r="L99"/>
  <c r="L97"/>
  <c r="L95"/>
  <c r="L206"/>
  <c r="L204"/>
  <c r="L202"/>
  <c r="L178"/>
  <c r="B245" s="1"/>
  <c r="L238" i="5"/>
  <c r="L236"/>
  <c r="C110"/>
  <c r="L107"/>
  <c r="H81" a="1"/>
  <c r="C75"/>
  <c r="L72"/>
  <c r="F81" a="1"/>
  <c r="L68"/>
  <c r="I76"/>
  <c r="I74"/>
  <c r="E76"/>
  <c r="E74"/>
  <c r="L212"/>
  <c r="L215" s="1"/>
  <c r="C215"/>
  <c r="H76"/>
  <c r="H74"/>
  <c r="D76"/>
  <c r="D74"/>
  <c r="L54"/>
  <c r="M54"/>
  <c r="L52"/>
  <c r="M52"/>
  <c r="L50"/>
  <c r="M50"/>
  <c r="L40"/>
  <c r="M40"/>
  <c r="D111"/>
  <c r="D109"/>
  <c r="H111"/>
  <c r="H109"/>
  <c r="C111"/>
  <c r="C109"/>
  <c r="L93"/>
  <c r="G111"/>
  <c r="G109"/>
  <c r="K111"/>
  <c r="K109"/>
  <c r="E194"/>
  <c r="E192"/>
  <c r="I194"/>
  <c r="I192"/>
  <c r="D194"/>
  <c r="D192"/>
  <c r="H194"/>
  <c r="H192"/>
  <c r="D216"/>
  <c r="D214"/>
  <c r="H216"/>
  <c r="H214"/>
  <c r="C216"/>
  <c r="C214"/>
  <c r="L199"/>
  <c r="G216"/>
  <c r="G214"/>
  <c r="K216"/>
  <c r="K214"/>
  <c r="L105"/>
  <c r="L103"/>
  <c r="G75"/>
  <c r="L64"/>
  <c r="L60"/>
  <c r="X53"/>
  <c r="X51"/>
  <c r="L106"/>
  <c r="J75"/>
  <c r="F75"/>
  <c r="L71"/>
  <c r="L67"/>
  <c r="L63"/>
  <c r="L59"/>
  <c r="L211"/>
  <c r="L209"/>
  <c r="L207"/>
  <c r="L184"/>
  <c r="B251" s="1"/>
  <c r="X48"/>
  <c r="L101"/>
  <c r="L182"/>
  <c r="B249" s="1"/>
  <c r="X46"/>
  <c r="L99"/>
  <c r="L180"/>
  <c r="B247" s="1"/>
  <c r="X44"/>
  <c r="L97"/>
  <c r="L178"/>
  <c r="L200"/>
  <c r="X42"/>
  <c r="L95"/>
  <c r="L210"/>
  <c r="L208"/>
  <c r="L102"/>
  <c r="X49"/>
  <c r="L100"/>
  <c r="X47"/>
  <c r="L98"/>
  <c r="X45"/>
  <c r="L96"/>
  <c r="X43"/>
  <c r="L94"/>
  <c r="X41"/>
  <c r="L205"/>
  <c r="L203"/>
  <c r="L201"/>
  <c r="G81" a="1"/>
  <c r="L70"/>
  <c r="G76"/>
  <c r="G74"/>
  <c r="C81" a="1"/>
  <c r="C76"/>
  <c r="C74"/>
  <c r="L58"/>
  <c r="M53"/>
  <c r="L53"/>
  <c r="M51"/>
  <c r="L51"/>
  <c r="C193"/>
  <c r="L190"/>
  <c r="E81" a="1"/>
  <c r="L65"/>
  <c r="D81" a="1"/>
  <c r="L61"/>
  <c r="J76"/>
  <c r="J74"/>
  <c r="F76"/>
  <c r="F74"/>
  <c r="C257"/>
  <c r="L293"/>
  <c r="L48"/>
  <c r="M48"/>
  <c r="L46"/>
  <c r="M46"/>
  <c r="L44"/>
  <c r="M44"/>
  <c r="L42"/>
  <c r="M42"/>
  <c r="L288"/>
  <c r="C252"/>
  <c r="A25"/>
  <c r="A43" s="1"/>
  <c r="A61" s="1"/>
  <c r="A96" s="1"/>
  <c r="A119" s="1"/>
  <c r="A137" s="1"/>
  <c r="A159" s="1"/>
  <c r="A179" s="1"/>
  <c r="A201" s="1"/>
  <c r="A223" s="1"/>
  <c r="A246" s="1"/>
  <c r="A265" s="1"/>
  <c r="A282" s="1"/>
  <c r="A8"/>
  <c r="AA7"/>
  <c r="G21"/>
  <c r="I3"/>
  <c r="M49"/>
  <c r="L49"/>
  <c r="M47"/>
  <c r="L47"/>
  <c r="M45"/>
  <c r="L45"/>
  <c r="M43"/>
  <c r="L43"/>
  <c r="M41"/>
  <c r="L41"/>
  <c r="F111"/>
  <c r="F109"/>
  <c r="J111"/>
  <c r="J109"/>
  <c r="E111"/>
  <c r="E109"/>
  <c r="I111"/>
  <c r="I109"/>
  <c r="C194"/>
  <c r="C192"/>
  <c r="L177"/>
  <c r="G194"/>
  <c r="G192"/>
  <c r="K194"/>
  <c r="K192"/>
  <c r="F194"/>
  <c r="F192"/>
  <c r="J194"/>
  <c r="J192"/>
  <c r="F216"/>
  <c r="F214"/>
  <c r="J216"/>
  <c r="J214"/>
  <c r="E216"/>
  <c r="E214"/>
  <c r="I216"/>
  <c r="I214"/>
  <c r="L66"/>
  <c r="L62"/>
  <c r="L104"/>
  <c r="L69"/>
  <c r="X54"/>
  <c r="X52"/>
  <c r="X50"/>
  <c r="B256"/>
  <c r="B254"/>
  <c r="B252"/>
  <c r="L188"/>
  <c r="B255" s="1"/>
  <c r="L186"/>
  <c r="B253" s="1"/>
  <c r="X40"/>
  <c r="B250"/>
  <c r="B248"/>
  <c r="B246"/>
  <c r="L238" i="4"/>
  <c r="L236"/>
  <c r="C75"/>
  <c r="L72"/>
  <c r="H81" a="1"/>
  <c r="G76"/>
  <c r="G74"/>
  <c r="C76"/>
  <c r="C81" a="1"/>
  <c r="C74"/>
  <c r="L58"/>
  <c r="L290"/>
  <c r="C254"/>
  <c r="C251"/>
  <c r="L287"/>
  <c r="C249"/>
  <c r="L285"/>
  <c r="C247"/>
  <c r="L283"/>
  <c r="C245"/>
  <c r="L281"/>
  <c r="L280"/>
  <c r="C244"/>
  <c r="F111"/>
  <c r="F109"/>
  <c r="J111"/>
  <c r="J109"/>
  <c r="E111"/>
  <c r="E109"/>
  <c r="I111"/>
  <c r="I109"/>
  <c r="L65"/>
  <c r="E81" a="1"/>
  <c r="D81" a="1"/>
  <c r="L61"/>
  <c r="J76"/>
  <c r="J74"/>
  <c r="F76"/>
  <c r="F74"/>
  <c r="C255"/>
  <c r="L291"/>
  <c r="E194"/>
  <c r="E192"/>
  <c r="I194"/>
  <c r="I192"/>
  <c r="D194"/>
  <c r="D192"/>
  <c r="H194"/>
  <c r="H192"/>
  <c r="D216"/>
  <c r="D214"/>
  <c r="H216"/>
  <c r="H214"/>
  <c r="C216"/>
  <c r="C214"/>
  <c r="L199"/>
  <c r="G216"/>
  <c r="G214"/>
  <c r="K216"/>
  <c r="K214"/>
  <c r="C193"/>
  <c r="L190"/>
  <c r="L66"/>
  <c r="L62"/>
  <c r="D75"/>
  <c r="H75"/>
  <c r="L71"/>
  <c r="L101"/>
  <c r="L99"/>
  <c r="L97"/>
  <c r="L95"/>
  <c r="E75"/>
  <c r="D110"/>
  <c r="H110"/>
  <c r="E110"/>
  <c r="I110"/>
  <c r="K76"/>
  <c r="L211"/>
  <c r="L209"/>
  <c r="L207"/>
  <c r="L184"/>
  <c r="B251" s="1"/>
  <c r="L205"/>
  <c r="L182"/>
  <c r="B249" s="1"/>
  <c r="L203"/>
  <c r="L180"/>
  <c r="B247" s="1"/>
  <c r="L179"/>
  <c r="L201"/>
  <c r="L178"/>
  <c r="L200"/>
  <c r="L188"/>
  <c r="B255" s="1"/>
  <c r="L186"/>
  <c r="B253" s="1"/>
  <c r="L68"/>
  <c r="F81" a="1"/>
  <c r="I74"/>
  <c r="I76"/>
  <c r="E74"/>
  <c r="E76"/>
  <c r="L292"/>
  <c r="C256"/>
  <c r="L288"/>
  <c r="C252"/>
  <c r="L286"/>
  <c r="C250"/>
  <c r="L284"/>
  <c r="C248"/>
  <c r="L282"/>
  <c r="C246"/>
  <c r="A24"/>
  <c r="A42" s="1"/>
  <c r="A7"/>
  <c r="AA6"/>
  <c r="D111"/>
  <c r="D109"/>
  <c r="H111"/>
  <c r="H109"/>
  <c r="C111"/>
  <c r="C109"/>
  <c r="L93"/>
  <c r="G111"/>
  <c r="G109"/>
  <c r="K111"/>
  <c r="K109"/>
  <c r="L70"/>
  <c r="G81" a="1"/>
  <c r="H76"/>
  <c r="H74"/>
  <c r="D76"/>
  <c r="D74"/>
  <c r="C257"/>
  <c r="L293"/>
  <c r="C253"/>
  <c r="L289"/>
  <c r="I21"/>
  <c r="K3"/>
  <c r="C110"/>
  <c r="L107"/>
  <c r="C194"/>
  <c r="C192"/>
  <c r="L177"/>
  <c r="G194"/>
  <c r="G192"/>
  <c r="K194"/>
  <c r="K192"/>
  <c r="F194"/>
  <c r="F192"/>
  <c r="J194"/>
  <c r="J192"/>
  <c r="F216"/>
  <c r="F214"/>
  <c r="J216"/>
  <c r="J214"/>
  <c r="E216"/>
  <c r="E214"/>
  <c r="I216"/>
  <c r="I214"/>
  <c r="L212"/>
  <c r="L215" s="1"/>
  <c r="C215"/>
  <c r="L64"/>
  <c r="L60"/>
  <c r="L69"/>
  <c r="L67"/>
  <c r="L63"/>
  <c r="L59"/>
  <c r="F110"/>
  <c r="J110"/>
  <c r="G110"/>
  <c r="K110"/>
  <c r="L105"/>
  <c r="L103"/>
  <c r="B256"/>
  <c r="B254"/>
  <c r="B252"/>
  <c r="B250"/>
  <c r="B248"/>
  <c r="A316" i="8" l="1"/>
  <c r="A301"/>
  <c r="A316" i="7"/>
  <c r="A301"/>
  <c r="A318" i="6"/>
  <c r="A303"/>
  <c r="A316" i="4"/>
  <c r="A301"/>
  <c r="A318" i="5"/>
  <c r="A303"/>
  <c r="G89" i="9"/>
  <c r="G84"/>
  <c r="G88"/>
  <c r="G83"/>
  <c r="G87"/>
  <c r="G82"/>
  <c r="G86"/>
  <c r="G81"/>
  <c r="G85"/>
  <c r="E89"/>
  <c r="E84"/>
  <c r="E88"/>
  <c r="E83"/>
  <c r="E87"/>
  <c r="E82"/>
  <c r="E86"/>
  <c r="E81"/>
  <c r="E85"/>
  <c r="F89"/>
  <c r="F84"/>
  <c r="F88"/>
  <c r="F83"/>
  <c r="F87"/>
  <c r="F82"/>
  <c r="F86"/>
  <c r="F81"/>
  <c r="F85"/>
  <c r="H89"/>
  <c r="J89" s="1"/>
  <c r="H84"/>
  <c r="J84" s="1"/>
  <c r="H88"/>
  <c r="J88" s="1"/>
  <c r="H83"/>
  <c r="J83" s="1"/>
  <c r="H87"/>
  <c r="J87" s="1"/>
  <c r="H82"/>
  <c r="J82" s="1"/>
  <c r="H86"/>
  <c r="J86" s="1"/>
  <c r="H81"/>
  <c r="J81" s="1"/>
  <c r="H85"/>
  <c r="J85" s="1"/>
  <c r="D89"/>
  <c r="D84"/>
  <c r="D88"/>
  <c r="D83"/>
  <c r="D87"/>
  <c r="D82"/>
  <c r="D86"/>
  <c r="D81"/>
  <c r="D85"/>
  <c r="B325"/>
  <c r="B255"/>
  <c r="A62"/>
  <c r="A45"/>
  <c r="L44"/>
  <c r="E297"/>
  <c r="W40"/>
  <c r="C314"/>
  <c r="L216"/>
  <c r="L214"/>
  <c r="B326"/>
  <c r="B256"/>
  <c r="A9"/>
  <c r="A26"/>
  <c r="L194"/>
  <c r="B314"/>
  <c r="B244"/>
  <c r="L192"/>
  <c r="A316"/>
  <c r="A301"/>
  <c r="C327"/>
  <c r="L215"/>
  <c r="B315"/>
  <c r="B245"/>
  <c r="B316"/>
  <c r="B246"/>
  <c r="B317"/>
  <c r="B247"/>
  <c r="B318"/>
  <c r="B248"/>
  <c r="B319"/>
  <c r="B249"/>
  <c r="B320"/>
  <c r="B250"/>
  <c r="B321"/>
  <c r="B251"/>
  <c r="B322"/>
  <c r="B252"/>
  <c r="B323"/>
  <c r="B253"/>
  <c r="B324"/>
  <c r="B254"/>
  <c r="I21"/>
  <c r="K3"/>
  <c r="E298"/>
  <c r="W41"/>
  <c r="E299"/>
  <c r="W42"/>
  <c r="E300"/>
  <c r="W43"/>
  <c r="E301"/>
  <c r="W44"/>
  <c r="E302"/>
  <c r="W45"/>
  <c r="E303"/>
  <c r="W46"/>
  <c r="E304"/>
  <c r="W47"/>
  <c r="E305"/>
  <c r="W48"/>
  <c r="E306"/>
  <c r="W49"/>
  <c r="E307"/>
  <c r="W50"/>
  <c r="E308"/>
  <c r="W51"/>
  <c r="E309"/>
  <c r="W52"/>
  <c r="E310"/>
  <c r="W53"/>
  <c r="E311"/>
  <c r="W54"/>
  <c r="B327"/>
  <c r="B257"/>
  <c r="L193"/>
  <c r="A202"/>
  <c r="A224" s="1"/>
  <c r="A247" s="1"/>
  <c r="A266" s="1"/>
  <c r="A181"/>
  <c r="E216" i="8"/>
  <c r="E214"/>
  <c r="F216"/>
  <c r="F214"/>
  <c r="G194"/>
  <c r="G192"/>
  <c r="H194"/>
  <c r="H192"/>
  <c r="C89"/>
  <c r="C87"/>
  <c r="C85"/>
  <c r="C83"/>
  <c r="C81"/>
  <c r="C86"/>
  <c r="C82"/>
  <c r="C88"/>
  <c r="C84"/>
  <c r="G89"/>
  <c r="G87"/>
  <c r="G85"/>
  <c r="G83"/>
  <c r="G81"/>
  <c r="G86"/>
  <c r="G82"/>
  <c r="G88"/>
  <c r="G84"/>
  <c r="AA8"/>
  <c r="A26"/>
  <c r="A44" s="1"/>
  <c r="A62" s="1"/>
  <c r="A97" s="1"/>
  <c r="A120" s="1"/>
  <c r="A138" s="1"/>
  <c r="A160" s="1"/>
  <c r="A180" s="1"/>
  <c r="A202" s="1"/>
  <c r="A224" s="1"/>
  <c r="A247" s="1"/>
  <c r="A266" s="1"/>
  <c r="A283" s="1"/>
  <c r="A9"/>
  <c r="E89"/>
  <c r="E87"/>
  <c r="E85"/>
  <c r="E83"/>
  <c r="E81"/>
  <c r="E86"/>
  <c r="E82"/>
  <c r="E88"/>
  <c r="E84"/>
  <c r="F89"/>
  <c r="F87"/>
  <c r="F85"/>
  <c r="F83"/>
  <c r="F81"/>
  <c r="F88"/>
  <c r="F84"/>
  <c r="F86"/>
  <c r="F82"/>
  <c r="D89"/>
  <c r="D87"/>
  <c r="D85"/>
  <c r="D83"/>
  <c r="D81"/>
  <c r="D88"/>
  <c r="D84"/>
  <c r="D86"/>
  <c r="D82"/>
  <c r="B253"/>
  <c r="L199"/>
  <c r="J216"/>
  <c r="J214"/>
  <c r="K194"/>
  <c r="K192"/>
  <c r="C194"/>
  <c r="C192"/>
  <c r="L177"/>
  <c r="D194"/>
  <c r="D192"/>
  <c r="H89"/>
  <c r="J89" s="1"/>
  <c r="H87"/>
  <c r="J87" s="1"/>
  <c r="H85"/>
  <c r="J85" s="1"/>
  <c r="H83"/>
  <c r="J83" s="1"/>
  <c r="H81"/>
  <c r="J81" s="1"/>
  <c r="H88"/>
  <c r="J88" s="1"/>
  <c r="H84"/>
  <c r="J84" s="1"/>
  <c r="H86"/>
  <c r="J86" s="1"/>
  <c r="H82"/>
  <c r="J82" s="1"/>
  <c r="B257"/>
  <c r="L193"/>
  <c r="K3"/>
  <c r="I21"/>
  <c r="B247"/>
  <c r="B255"/>
  <c r="B244" i="7"/>
  <c r="L194"/>
  <c r="L192"/>
  <c r="D89"/>
  <c r="D87"/>
  <c r="D85"/>
  <c r="D83"/>
  <c r="D81"/>
  <c r="D88"/>
  <c r="D86"/>
  <c r="D84"/>
  <c r="D82"/>
  <c r="E89"/>
  <c r="E87"/>
  <c r="E85"/>
  <c r="E83"/>
  <c r="E81"/>
  <c r="E88"/>
  <c r="E86"/>
  <c r="E84"/>
  <c r="E82"/>
  <c r="I21"/>
  <c r="K3"/>
  <c r="A25"/>
  <c r="A43" s="1"/>
  <c r="A61" s="1"/>
  <c r="A96" s="1"/>
  <c r="A119" s="1"/>
  <c r="A137" s="1"/>
  <c r="A159" s="1"/>
  <c r="A179" s="1"/>
  <c r="A201" s="1"/>
  <c r="A223" s="1"/>
  <c r="A246" s="1"/>
  <c r="A265" s="1"/>
  <c r="A282" s="1"/>
  <c r="A8"/>
  <c r="F89"/>
  <c r="F87"/>
  <c r="F85"/>
  <c r="F83"/>
  <c r="F81"/>
  <c r="F88"/>
  <c r="F86"/>
  <c r="F84"/>
  <c r="F82"/>
  <c r="G89"/>
  <c r="G87"/>
  <c r="G85"/>
  <c r="G83"/>
  <c r="G81"/>
  <c r="G88"/>
  <c r="G86"/>
  <c r="G84"/>
  <c r="G82"/>
  <c r="H89"/>
  <c r="H87"/>
  <c r="J87" s="1"/>
  <c r="H85"/>
  <c r="H83"/>
  <c r="J83" s="1"/>
  <c r="H81"/>
  <c r="H88"/>
  <c r="J88" s="1"/>
  <c r="H86"/>
  <c r="H84"/>
  <c r="J84" s="1"/>
  <c r="H82"/>
  <c r="C89"/>
  <c r="C87"/>
  <c r="C85"/>
  <c r="C83"/>
  <c r="C81"/>
  <c r="C88"/>
  <c r="C86"/>
  <c r="C84"/>
  <c r="C82"/>
  <c r="B257"/>
  <c r="L193"/>
  <c r="L216"/>
  <c r="L214"/>
  <c r="B244" i="6"/>
  <c r="L194"/>
  <c r="L192"/>
  <c r="E88"/>
  <c r="E86"/>
  <c r="E84"/>
  <c r="E82"/>
  <c r="E89"/>
  <c r="E87"/>
  <c r="E85"/>
  <c r="E83"/>
  <c r="E81"/>
  <c r="H88"/>
  <c r="H86"/>
  <c r="H84"/>
  <c r="H82"/>
  <c r="H89"/>
  <c r="H87"/>
  <c r="H85"/>
  <c r="H83"/>
  <c r="H81"/>
  <c r="C88"/>
  <c r="C86"/>
  <c r="C84"/>
  <c r="C82"/>
  <c r="C89"/>
  <c r="C87"/>
  <c r="C85"/>
  <c r="C83"/>
  <c r="C81"/>
  <c r="B249"/>
  <c r="A25"/>
  <c r="A43" s="1"/>
  <c r="A61" s="1"/>
  <c r="AA7"/>
  <c r="A8"/>
  <c r="B257"/>
  <c r="L193"/>
  <c r="O21"/>
  <c r="Q3"/>
  <c r="L216"/>
  <c r="L214"/>
  <c r="D88"/>
  <c r="D86"/>
  <c r="D84"/>
  <c r="D82"/>
  <c r="D89"/>
  <c r="D87"/>
  <c r="D85"/>
  <c r="D83"/>
  <c r="D81"/>
  <c r="F88"/>
  <c r="F86"/>
  <c r="F84"/>
  <c r="F82"/>
  <c r="F89"/>
  <c r="F87"/>
  <c r="F85"/>
  <c r="F83"/>
  <c r="F81"/>
  <c r="G88"/>
  <c r="G86"/>
  <c r="G84"/>
  <c r="G82"/>
  <c r="G89"/>
  <c r="G87"/>
  <c r="G85"/>
  <c r="G83"/>
  <c r="G81"/>
  <c r="B247"/>
  <c r="B251"/>
  <c r="B253"/>
  <c r="B255"/>
  <c r="B244" i="5"/>
  <c r="L194"/>
  <c r="L192"/>
  <c r="A26"/>
  <c r="A44" s="1"/>
  <c r="A62" s="1"/>
  <c r="A97" s="1"/>
  <c r="A120" s="1"/>
  <c r="A138" s="1"/>
  <c r="A160" s="1"/>
  <c r="A180" s="1"/>
  <c r="A202" s="1"/>
  <c r="A224" s="1"/>
  <c r="A247" s="1"/>
  <c r="A266" s="1"/>
  <c r="A283" s="1"/>
  <c r="AA8"/>
  <c r="A9"/>
  <c r="B257"/>
  <c r="L193"/>
  <c r="L216"/>
  <c r="L214"/>
  <c r="H88"/>
  <c r="H86"/>
  <c r="H84"/>
  <c r="H82"/>
  <c r="H89"/>
  <c r="H87"/>
  <c r="H85"/>
  <c r="H83"/>
  <c r="H81"/>
  <c r="B245"/>
  <c r="I21"/>
  <c r="K3"/>
  <c r="D88"/>
  <c r="D86"/>
  <c r="D84"/>
  <c r="D82"/>
  <c r="D89"/>
  <c r="D87"/>
  <c r="D85"/>
  <c r="D83"/>
  <c r="D81"/>
  <c r="E88"/>
  <c r="E86"/>
  <c r="E84"/>
  <c r="E82"/>
  <c r="E89"/>
  <c r="E87"/>
  <c r="E85"/>
  <c r="E83"/>
  <c r="E81"/>
  <c r="C88"/>
  <c r="C86"/>
  <c r="C84"/>
  <c r="C82"/>
  <c r="C89"/>
  <c r="C87"/>
  <c r="C85"/>
  <c r="C83"/>
  <c r="C81"/>
  <c r="G88"/>
  <c r="G86"/>
  <c r="G84"/>
  <c r="G82"/>
  <c r="G89"/>
  <c r="G87"/>
  <c r="G85"/>
  <c r="G83"/>
  <c r="G81"/>
  <c r="F88"/>
  <c r="F86"/>
  <c r="F84"/>
  <c r="F82"/>
  <c r="F89"/>
  <c r="F87"/>
  <c r="F85"/>
  <c r="F83"/>
  <c r="F81"/>
  <c r="B244" i="4"/>
  <c r="L194"/>
  <c r="L192"/>
  <c r="L42"/>
  <c r="A60"/>
  <c r="A95" s="1"/>
  <c r="A118" s="1"/>
  <c r="A136" s="1"/>
  <c r="A158" s="1"/>
  <c r="A178" s="1"/>
  <c r="A200" s="1"/>
  <c r="A222" s="1"/>
  <c r="A245" s="1"/>
  <c r="A264" s="1"/>
  <c r="A281" s="1"/>
  <c r="E89"/>
  <c r="E87"/>
  <c r="E85"/>
  <c r="E83"/>
  <c r="E81"/>
  <c r="E86"/>
  <c r="E82"/>
  <c r="E88"/>
  <c r="E84"/>
  <c r="C89"/>
  <c r="C87"/>
  <c r="C85"/>
  <c r="C83"/>
  <c r="C81"/>
  <c r="C86"/>
  <c r="C82"/>
  <c r="C88"/>
  <c r="C84"/>
  <c r="H89"/>
  <c r="J89" s="1"/>
  <c r="H87"/>
  <c r="H85"/>
  <c r="J85" s="1"/>
  <c r="H83"/>
  <c r="H81"/>
  <c r="J81" s="1"/>
  <c r="H88"/>
  <c r="H84"/>
  <c r="J84" s="1"/>
  <c r="H86"/>
  <c r="H82"/>
  <c r="J82" s="1"/>
  <c r="B245"/>
  <c r="B246"/>
  <c r="K21"/>
  <c r="M3"/>
  <c r="G89"/>
  <c r="G87"/>
  <c r="G85"/>
  <c r="G83"/>
  <c r="G81"/>
  <c r="G86"/>
  <c r="G82"/>
  <c r="G88"/>
  <c r="G84"/>
  <c r="A25"/>
  <c r="A43" s="1"/>
  <c r="A8"/>
  <c r="AA7"/>
  <c r="F89"/>
  <c r="F87"/>
  <c r="F85"/>
  <c r="F83"/>
  <c r="F81"/>
  <c r="F88"/>
  <c r="F84"/>
  <c r="F86"/>
  <c r="F82"/>
  <c r="B257"/>
  <c r="L193"/>
  <c r="L216"/>
  <c r="L214"/>
  <c r="D89"/>
  <c r="D87"/>
  <c r="D85"/>
  <c r="D83"/>
  <c r="D81"/>
  <c r="D88"/>
  <c r="D84"/>
  <c r="D86"/>
  <c r="D82"/>
  <c r="A302" i="8" l="1"/>
  <c r="A317"/>
  <c r="A302" i="7"/>
  <c r="A317"/>
  <c r="A304" i="6"/>
  <c r="A319"/>
  <c r="A302" i="4"/>
  <c r="A317"/>
  <c r="A304" i="5"/>
  <c r="A319"/>
  <c r="I85" i="9"/>
  <c r="K85"/>
  <c r="I86"/>
  <c r="K86"/>
  <c r="I87"/>
  <c r="K87"/>
  <c r="I88"/>
  <c r="K88"/>
  <c r="I89"/>
  <c r="K89"/>
  <c r="C328"/>
  <c r="I81"/>
  <c r="K81"/>
  <c r="I82"/>
  <c r="K82"/>
  <c r="I83"/>
  <c r="K83"/>
  <c r="I84"/>
  <c r="K84"/>
  <c r="A203"/>
  <c r="A225" s="1"/>
  <c r="A248" s="1"/>
  <c r="A267" s="1"/>
  <c r="A182"/>
  <c r="A10"/>
  <c r="A27"/>
  <c r="K21"/>
  <c r="M3"/>
  <c r="A302"/>
  <c r="A317"/>
  <c r="A46"/>
  <c r="L45"/>
  <c r="A63"/>
  <c r="B328"/>
  <c r="K21" i="8"/>
  <c r="M3"/>
  <c r="B244"/>
  <c r="L194"/>
  <c r="L192"/>
  <c r="A10"/>
  <c r="A27"/>
  <c r="A45" s="1"/>
  <c r="A63" s="1"/>
  <c r="A98" s="1"/>
  <c r="A121" s="1"/>
  <c r="A139" s="1"/>
  <c r="A161" s="1"/>
  <c r="A181" s="1"/>
  <c r="A203" s="1"/>
  <c r="A225" s="1"/>
  <c r="A248" s="1"/>
  <c r="A267" s="1"/>
  <c r="A284" s="1"/>
  <c r="AA9"/>
  <c r="K84"/>
  <c r="I84"/>
  <c r="K82"/>
  <c r="I82"/>
  <c r="K81"/>
  <c r="I81"/>
  <c r="K85"/>
  <c r="I85"/>
  <c r="K89"/>
  <c r="I89"/>
  <c r="L216"/>
  <c r="L214"/>
  <c r="K88"/>
  <c r="I88"/>
  <c r="K86"/>
  <c r="I86"/>
  <c r="I83"/>
  <c r="K83"/>
  <c r="I87"/>
  <c r="K87"/>
  <c r="K82" i="7"/>
  <c r="I82"/>
  <c r="K86"/>
  <c r="I86"/>
  <c r="K81"/>
  <c r="I81"/>
  <c r="K85"/>
  <c r="I85"/>
  <c r="K89"/>
  <c r="I89"/>
  <c r="A26"/>
  <c r="A44" s="1"/>
  <c r="A62" s="1"/>
  <c r="A97" s="1"/>
  <c r="A120" s="1"/>
  <c r="A138" s="1"/>
  <c r="A160" s="1"/>
  <c r="A180" s="1"/>
  <c r="A202" s="1"/>
  <c r="A224" s="1"/>
  <c r="A247" s="1"/>
  <c r="A266" s="1"/>
  <c r="A283" s="1"/>
  <c r="A9"/>
  <c r="K21"/>
  <c r="M3"/>
  <c r="K84"/>
  <c r="I84"/>
  <c r="K88"/>
  <c r="I88"/>
  <c r="K83"/>
  <c r="I83"/>
  <c r="K87"/>
  <c r="I87"/>
  <c r="J82"/>
  <c r="J86"/>
  <c r="J81"/>
  <c r="J85"/>
  <c r="J89"/>
  <c r="K83" i="6"/>
  <c r="I83"/>
  <c r="K87"/>
  <c r="I87"/>
  <c r="K82"/>
  <c r="I82"/>
  <c r="K86"/>
  <c r="I86"/>
  <c r="J81"/>
  <c r="J85"/>
  <c r="J89"/>
  <c r="J84"/>
  <c r="J88"/>
  <c r="Q21"/>
  <c r="S3"/>
  <c r="A26"/>
  <c r="A44" s="1"/>
  <c r="A62" s="1"/>
  <c r="A9"/>
  <c r="AA8"/>
  <c r="K81"/>
  <c r="I81"/>
  <c r="K85"/>
  <c r="I85"/>
  <c r="K89"/>
  <c r="I89"/>
  <c r="K84"/>
  <c r="I84"/>
  <c r="K88"/>
  <c r="I88"/>
  <c r="J83"/>
  <c r="J87"/>
  <c r="J82"/>
  <c r="J86"/>
  <c r="K81" i="5"/>
  <c r="I81"/>
  <c r="K85"/>
  <c r="I85"/>
  <c r="K89"/>
  <c r="I89"/>
  <c r="K84"/>
  <c r="I84"/>
  <c r="K88"/>
  <c r="I88"/>
  <c r="J81"/>
  <c r="J85"/>
  <c r="J89"/>
  <c r="J84"/>
  <c r="J88"/>
  <c r="K83"/>
  <c r="I83"/>
  <c r="K87"/>
  <c r="I87"/>
  <c r="K82"/>
  <c r="I82"/>
  <c r="K86"/>
  <c r="I86"/>
  <c r="K21"/>
  <c r="M3"/>
  <c r="A27"/>
  <c r="A45" s="1"/>
  <c r="A63" s="1"/>
  <c r="A98" s="1"/>
  <c r="A121" s="1"/>
  <c r="A139" s="1"/>
  <c r="A161" s="1"/>
  <c r="A181" s="1"/>
  <c r="A203" s="1"/>
  <c r="A225" s="1"/>
  <c r="A248" s="1"/>
  <c r="A267" s="1"/>
  <c r="A284" s="1"/>
  <c r="A10"/>
  <c r="AA9"/>
  <c r="J83"/>
  <c r="J87"/>
  <c r="J82"/>
  <c r="J86"/>
  <c r="A26" i="4"/>
  <c r="A44" s="1"/>
  <c r="A9"/>
  <c r="AA8"/>
  <c r="K84"/>
  <c r="I84"/>
  <c r="K82"/>
  <c r="I82"/>
  <c r="K81"/>
  <c r="I81"/>
  <c r="K85"/>
  <c r="I85"/>
  <c r="K89"/>
  <c r="I89"/>
  <c r="J86"/>
  <c r="J88"/>
  <c r="J83"/>
  <c r="J87"/>
  <c r="A61"/>
  <c r="A96" s="1"/>
  <c r="A119" s="1"/>
  <c r="A137" s="1"/>
  <c r="A159" s="1"/>
  <c r="A179" s="1"/>
  <c r="A201" s="1"/>
  <c r="A223" s="1"/>
  <c r="A246" s="1"/>
  <c r="A265" s="1"/>
  <c r="A282" s="1"/>
  <c r="L43"/>
  <c r="M21"/>
  <c r="O3"/>
  <c r="K88"/>
  <c r="I88"/>
  <c r="K86"/>
  <c r="I86"/>
  <c r="K83"/>
  <c r="I83"/>
  <c r="K87"/>
  <c r="I87"/>
  <c r="A318" i="8" l="1"/>
  <c r="A303"/>
  <c r="A318" i="7"/>
  <c r="A303"/>
  <c r="A320" i="6"/>
  <c r="A305"/>
  <c r="A318" i="4"/>
  <c r="A303"/>
  <c r="A320" i="5"/>
  <c r="A305"/>
  <c r="A64" i="9"/>
  <c r="A47"/>
  <c r="L46"/>
  <c r="A318"/>
  <c r="A303"/>
  <c r="A11"/>
  <c r="A28"/>
  <c r="M21"/>
  <c r="O3"/>
  <c r="A204"/>
  <c r="A226" s="1"/>
  <c r="A249" s="1"/>
  <c r="A268" s="1"/>
  <c r="A183"/>
  <c r="AA10" i="8"/>
  <c r="A11"/>
  <c r="A28"/>
  <c r="A46" s="1"/>
  <c r="A64" s="1"/>
  <c r="A99" s="1"/>
  <c r="A122" s="1"/>
  <c r="A140" s="1"/>
  <c r="A162" s="1"/>
  <c r="A182" s="1"/>
  <c r="A204" s="1"/>
  <c r="A226" s="1"/>
  <c r="A249" s="1"/>
  <c r="A268" s="1"/>
  <c r="A285" s="1"/>
  <c r="M21"/>
  <c r="O3"/>
  <c r="M21" i="7"/>
  <c r="O3"/>
  <c r="A27"/>
  <c r="A45" s="1"/>
  <c r="A63" s="1"/>
  <c r="A98" s="1"/>
  <c r="A121" s="1"/>
  <c r="A139" s="1"/>
  <c r="A161" s="1"/>
  <c r="A181" s="1"/>
  <c r="A203" s="1"/>
  <c r="A225" s="1"/>
  <c r="A248" s="1"/>
  <c r="A267" s="1"/>
  <c r="A284" s="1"/>
  <c r="A10"/>
  <c r="A27" i="6"/>
  <c r="A45" s="1"/>
  <c r="A63" s="1"/>
  <c r="AA9"/>
  <c r="A10"/>
  <c r="S21"/>
  <c r="U3"/>
  <c r="W3" s="1"/>
  <c r="W21" s="1"/>
  <c r="A28" i="5"/>
  <c r="A46" s="1"/>
  <c r="A64" s="1"/>
  <c r="A99" s="1"/>
  <c r="A122" s="1"/>
  <c r="A140" s="1"/>
  <c r="A162" s="1"/>
  <c r="A182" s="1"/>
  <c r="A204" s="1"/>
  <c r="A226" s="1"/>
  <c r="A249" s="1"/>
  <c r="A268" s="1"/>
  <c r="A285" s="1"/>
  <c r="AA10"/>
  <c r="A11"/>
  <c r="M21"/>
  <c r="O3"/>
  <c r="O21" i="4"/>
  <c r="Q3"/>
  <c r="L44"/>
  <c r="A62"/>
  <c r="A97" s="1"/>
  <c r="A120" s="1"/>
  <c r="A138" s="1"/>
  <c r="A160" s="1"/>
  <c r="A180" s="1"/>
  <c r="A202" s="1"/>
  <c r="A224" s="1"/>
  <c r="A247" s="1"/>
  <c r="A266" s="1"/>
  <c r="A283" s="1"/>
  <c r="A27"/>
  <c r="A45" s="1"/>
  <c r="A10"/>
  <c r="AA9"/>
  <c r="A304" i="8" l="1"/>
  <c r="A319"/>
  <c r="A304" i="7"/>
  <c r="A319"/>
  <c r="A306" i="6"/>
  <c r="A321"/>
  <c r="A304" i="4"/>
  <c r="A319"/>
  <c r="A306" i="5"/>
  <c r="A321"/>
  <c r="A205" i="9"/>
  <c r="A227" s="1"/>
  <c r="A250" s="1"/>
  <c r="A269" s="1"/>
  <c r="A184"/>
  <c r="O21"/>
  <c r="Q3"/>
  <c r="A304"/>
  <c r="A319"/>
  <c r="A12"/>
  <c r="A29"/>
  <c r="A48"/>
  <c r="L47"/>
  <c r="A65"/>
  <c r="O21" i="8"/>
  <c r="Q3"/>
  <c r="A12"/>
  <c r="A29"/>
  <c r="A47" s="1"/>
  <c r="A65" s="1"/>
  <c r="A100" s="1"/>
  <c r="A123" s="1"/>
  <c r="A141" s="1"/>
  <c r="A163" s="1"/>
  <c r="A183" s="1"/>
  <c r="A205" s="1"/>
  <c r="A227" s="1"/>
  <c r="A250" s="1"/>
  <c r="A269" s="1"/>
  <c r="A286" s="1"/>
  <c r="AA11"/>
  <c r="A28" i="7"/>
  <c r="A46" s="1"/>
  <c r="A64" s="1"/>
  <c r="A99" s="1"/>
  <c r="A122" s="1"/>
  <c r="A140" s="1"/>
  <c r="A162" s="1"/>
  <c r="A182" s="1"/>
  <c r="A204" s="1"/>
  <c r="A226" s="1"/>
  <c r="A249" s="1"/>
  <c r="A268" s="1"/>
  <c r="A285" s="1"/>
  <c r="A11"/>
  <c r="O21"/>
  <c r="Q3"/>
  <c r="A28" i="6"/>
  <c r="A46" s="1"/>
  <c r="A64" s="1"/>
  <c r="A11"/>
  <c r="AA10"/>
  <c r="O21" i="5"/>
  <c r="Q3"/>
  <c r="A29"/>
  <c r="A47" s="1"/>
  <c r="A65" s="1"/>
  <c r="A100" s="1"/>
  <c r="A123" s="1"/>
  <c r="A141" s="1"/>
  <c r="A163" s="1"/>
  <c r="A183" s="1"/>
  <c r="A205" s="1"/>
  <c r="A227" s="1"/>
  <c r="A250" s="1"/>
  <c r="A269" s="1"/>
  <c r="A286" s="1"/>
  <c r="A12"/>
  <c r="AA11"/>
  <c r="A63" i="4"/>
  <c r="A98" s="1"/>
  <c r="A121" s="1"/>
  <c r="A139" s="1"/>
  <c r="A161" s="1"/>
  <c r="A181" s="1"/>
  <c r="A203" s="1"/>
  <c r="A225" s="1"/>
  <c r="A248" s="1"/>
  <c r="A267" s="1"/>
  <c r="A284" s="1"/>
  <c r="L45"/>
  <c r="A28"/>
  <c r="A46" s="1"/>
  <c r="A11"/>
  <c r="AA10"/>
  <c r="Q21"/>
  <c r="S3"/>
  <c r="A320" i="8" l="1"/>
  <c r="A305"/>
  <c r="A320" i="7"/>
  <c r="A305"/>
  <c r="A322" i="6"/>
  <c r="A307"/>
  <c r="A320" i="4"/>
  <c r="A305"/>
  <c r="A322" i="5"/>
  <c r="A307"/>
  <c r="Q21" i="9"/>
  <c r="S3"/>
  <c r="A206"/>
  <c r="A228" s="1"/>
  <c r="A251" s="1"/>
  <c r="A270" s="1"/>
  <c r="A185"/>
  <c r="A66"/>
  <c r="A49"/>
  <c r="L48"/>
  <c r="A13"/>
  <c r="A30"/>
  <c r="A320"/>
  <c r="A305"/>
  <c r="AA12" i="8"/>
  <c r="A30"/>
  <c r="A48" s="1"/>
  <c r="A66" s="1"/>
  <c r="A101" s="1"/>
  <c r="A124" s="1"/>
  <c r="A142" s="1"/>
  <c r="A164" s="1"/>
  <c r="A184" s="1"/>
  <c r="A206" s="1"/>
  <c r="A228" s="1"/>
  <c r="A251" s="1"/>
  <c r="A270" s="1"/>
  <c r="A287" s="1"/>
  <c r="A13"/>
  <c r="S3"/>
  <c r="Q21"/>
  <c r="Q21" i="7"/>
  <c r="S3"/>
  <c r="A29"/>
  <c r="A47" s="1"/>
  <c r="A65" s="1"/>
  <c r="A100" s="1"/>
  <c r="A123" s="1"/>
  <c r="A141" s="1"/>
  <c r="A163" s="1"/>
  <c r="A183" s="1"/>
  <c r="A205" s="1"/>
  <c r="A227" s="1"/>
  <c r="A250" s="1"/>
  <c r="A269" s="1"/>
  <c r="A286" s="1"/>
  <c r="A12"/>
  <c r="A29" i="6"/>
  <c r="A47" s="1"/>
  <c r="A65" s="1"/>
  <c r="AA11"/>
  <c r="A12"/>
  <c r="A30" i="5"/>
  <c r="A48" s="1"/>
  <c r="A66" s="1"/>
  <c r="A101" s="1"/>
  <c r="A124" s="1"/>
  <c r="A142" s="1"/>
  <c r="A164" s="1"/>
  <c r="A184" s="1"/>
  <c r="A206" s="1"/>
  <c r="A228" s="1"/>
  <c r="A251" s="1"/>
  <c r="A270" s="1"/>
  <c r="A287" s="1"/>
  <c r="AA12"/>
  <c r="A13"/>
  <c r="Q21"/>
  <c r="S3"/>
  <c r="A29" i="4"/>
  <c r="A47" s="1"/>
  <c r="A12"/>
  <c r="AA11"/>
  <c r="S21"/>
  <c r="U3"/>
  <c r="W3" s="1"/>
  <c r="W21" s="1"/>
  <c r="L46"/>
  <c r="A64"/>
  <c r="A99" s="1"/>
  <c r="A122" s="1"/>
  <c r="A140" s="1"/>
  <c r="A162" s="1"/>
  <c r="A182" s="1"/>
  <c r="A204" s="1"/>
  <c r="A226" s="1"/>
  <c r="A249" s="1"/>
  <c r="A268" s="1"/>
  <c r="A285" s="1"/>
  <c r="A306" i="8" l="1"/>
  <c r="A321"/>
  <c r="A306" i="7"/>
  <c r="A321"/>
  <c r="A308" i="6"/>
  <c r="A323"/>
  <c r="A306" i="4"/>
  <c r="A321"/>
  <c r="A308" i="5"/>
  <c r="A323"/>
  <c r="A14" i="9"/>
  <c r="A31"/>
  <c r="A67"/>
  <c r="A50"/>
  <c r="L49"/>
  <c r="A207"/>
  <c r="A229" s="1"/>
  <c r="A252" s="1"/>
  <c r="A271" s="1"/>
  <c r="A186"/>
  <c r="S21"/>
  <c r="U3"/>
  <c r="W3" s="1"/>
  <c r="W21" s="1"/>
  <c r="A306"/>
  <c r="A321"/>
  <c r="S21" i="8"/>
  <c r="U3"/>
  <c r="W3" s="1"/>
  <c r="W21" s="1"/>
  <c r="A14"/>
  <c r="A31"/>
  <c r="A49" s="1"/>
  <c r="A67" s="1"/>
  <c r="A102" s="1"/>
  <c r="A125" s="1"/>
  <c r="A143" s="1"/>
  <c r="A165" s="1"/>
  <c r="A185" s="1"/>
  <c r="A207" s="1"/>
  <c r="A229" s="1"/>
  <c r="A252" s="1"/>
  <c r="A271" s="1"/>
  <c r="A288" s="1"/>
  <c r="AA13"/>
  <c r="A30" i="7"/>
  <c r="A48" s="1"/>
  <c r="A66" s="1"/>
  <c r="A101" s="1"/>
  <c r="A124" s="1"/>
  <c r="A142" s="1"/>
  <c r="A164" s="1"/>
  <c r="A184" s="1"/>
  <c r="A206" s="1"/>
  <c r="A228" s="1"/>
  <c r="A251" s="1"/>
  <c r="A270" s="1"/>
  <c r="A287" s="1"/>
  <c r="A13"/>
  <c r="S21"/>
  <c r="U3"/>
  <c r="W3" s="1"/>
  <c r="W21" s="1"/>
  <c r="A30" i="6"/>
  <c r="A48" s="1"/>
  <c r="A66" s="1"/>
  <c r="A13"/>
  <c r="AA12"/>
  <c r="S21" i="5"/>
  <c r="U3"/>
  <c r="W3" s="1"/>
  <c r="W21" s="1"/>
  <c r="A31"/>
  <c r="A49" s="1"/>
  <c r="A67" s="1"/>
  <c r="A102" s="1"/>
  <c r="A125" s="1"/>
  <c r="A143" s="1"/>
  <c r="A165" s="1"/>
  <c r="A185" s="1"/>
  <c r="A207" s="1"/>
  <c r="A229" s="1"/>
  <c r="A252" s="1"/>
  <c r="A271" s="1"/>
  <c r="A288" s="1"/>
  <c r="A14"/>
  <c r="AA13"/>
  <c r="A30" i="4"/>
  <c r="A48" s="1"/>
  <c r="A13"/>
  <c r="AA12"/>
  <c r="A65"/>
  <c r="A100" s="1"/>
  <c r="A123" s="1"/>
  <c r="A141" s="1"/>
  <c r="A163" s="1"/>
  <c r="A183" s="1"/>
  <c r="A205" s="1"/>
  <c r="A227" s="1"/>
  <c r="A250" s="1"/>
  <c r="A269" s="1"/>
  <c r="A286" s="1"/>
  <c r="L47"/>
  <c r="A322" i="8" l="1"/>
  <c r="A307"/>
  <c r="A322" i="7"/>
  <c r="A307"/>
  <c r="A324" i="6"/>
  <c r="A309"/>
  <c r="A322" i="4"/>
  <c r="A307"/>
  <c r="A324" i="5"/>
  <c r="A309"/>
  <c r="A322" i="9"/>
  <c r="A307"/>
  <c r="A68"/>
  <c r="A51"/>
  <c r="L50"/>
  <c r="A208"/>
  <c r="A230" s="1"/>
  <c r="A253" s="1"/>
  <c r="A272" s="1"/>
  <c r="A187"/>
  <c r="A15"/>
  <c r="A32"/>
  <c r="AA14" i="8"/>
  <c r="A15"/>
  <c r="A32"/>
  <c r="A50" s="1"/>
  <c r="A68" s="1"/>
  <c r="A103" s="1"/>
  <c r="A126" s="1"/>
  <c r="A144" s="1"/>
  <c r="A166" s="1"/>
  <c r="A186" s="1"/>
  <c r="A208" s="1"/>
  <c r="A230" s="1"/>
  <c r="A253" s="1"/>
  <c r="A272" s="1"/>
  <c r="A289" s="1"/>
  <c r="A31" i="7"/>
  <c r="A49" s="1"/>
  <c r="A67" s="1"/>
  <c r="A102" s="1"/>
  <c r="A125" s="1"/>
  <c r="A143" s="1"/>
  <c r="A165" s="1"/>
  <c r="A185" s="1"/>
  <c r="A207" s="1"/>
  <c r="A229" s="1"/>
  <c r="A252" s="1"/>
  <c r="A271" s="1"/>
  <c r="A288" s="1"/>
  <c r="A14"/>
  <c r="A31" i="6"/>
  <c r="A49" s="1"/>
  <c r="A67" s="1"/>
  <c r="A14"/>
  <c r="AA13"/>
  <c r="A32" i="5"/>
  <c r="A50" s="1"/>
  <c r="A68" s="1"/>
  <c r="A103" s="1"/>
  <c r="A126" s="1"/>
  <c r="A144" s="1"/>
  <c r="A166" s="1"/>
  <c r="A186" s="1"/>
  <c r="A208" s="1"/>
  <c r="A230" s="1"/>
  <c r="A253" s="1"/>
  <c r="A272" s="1"/>
  <c r="A289" s="1"/>
  <c r="A15"/>
  <c r="AA14"/>
  <c r="A31" i="4"/>
  <c r="A49" s="1"/>
  <c r="A14"/>
  <c r="AA13"/>
  <c r="L48"/>
  <c r="A66"/>
  <c r="A101" s="1"/>
  <c r="A124" s="1"/>
  <c r="A142" s="1"/>
  <c r="A164" s="1"/>
  <c r="A184" s="1"/>
  <c r="A206" s="1"/>
  <c r="A228" s="1"/>
  <c r="A251" s="1"/>
  <c r="A270" s="1"/>
  <c r="A287" s="1"/>
  <c r="A308" i="8" l="1"/>
  <c r="A323"/>
  <c r="A308" i="7"/>
  <c r="A323"/>
  <c r="A310" i="6"/>
  <c r="A325"/>
  <c r="A308" i="4"/>
  <c r="A323"/>
  <c r="A310" i="5"/>
  <c r="A325"/>
  <c r="A16" i="9"/>
  <c r="A33"/>
  <c r="A69"/>
  <c r="A52"/>
  <c r="L51"/>
  <c r="A308"/>
  <c r="A323"/>
  <c r="A209"/>
  <c r="A231" s="1"/>
  <c r="A254" s="1"/>
  <c r="A273" s="1"/>
  <c r="A188"/>
  <c r="A33" i="8"/>
  <c r="A51" s="1"/>
  <c r="A69" s="1"/>
  <c r="A104" s="1"/>
  <c r="A127" s="1"/>
  <c r="A145" s="1"/>
  <c r="A167" s="1"/>
  <c r="A187" s="1"/>
  <c r="A209" s="1"/>
  <c r="A231" s="1"/>
  <c r="A254" s="1"/>
  <c r="A273" s="1"/>
  <c r="A290" s="1"/>
  <c r="A16"/>
  <c r="AA15"/>
  <c r="A32" i="7"/>
  <c r="A50" s="1"/>
  <c r="A68" s="1"/>
  <c r="A103" s="1"/>
  <c r="A126" s="1"/>
  <c r="A144" s="1"/>
  <c r="A166" s="1"/>
  <c r="A186" s="1"/>
  <c r="A208" s="1"/>
  <c r="A230" s="1"/>
  <c r="A253" s="1"/>
  <c r="A272" s="1"/>
  <c r="A289" s="1"/>
  <c r="A15"/>
  <c r="A32" i="6"/>
  <c r="A50" s="1"/>
  <c r="A68" s="1"/>
  <c r="A15"/>
  <c r="AA14"/>
  <c r="A33" i="5"/>
  <c r="A51" s="1"/>
  <c r="A69" s="1"/>
  <c r="A104" s="1"/>
  <c r="A127" s="1"/>
  <c r="A145" s="1"/>
  <c r="A167" s="1"/>
  <c r="A187" s="1"/>
  <c r="A209" s="1"/>
  <c r="A231" s="1"/>
  <c r="A254" s="1"/>
  <c r="A273" s="1"/>
  <c r="A290" s="1"/>
  <c r="A16"/>
  <c r="AA15"/>
  <c r="A32" i="4"/>
  <c r="A50" s="1"/>
  <c r="A15"/>
  <c r="AA14"/>
  <c r="A67"/>
  <c r="A102" s="1"/>
  <c r="A125" s="1"/>
  <c r="A143" s="1"/>
  <c r="A165" s="1"/>
  <c r="A185" s="1"/>
  <c r="A207" s="1"/>
  <c r="A229" s="1"/>
  <c r="A252" s="1"/>
  <c r="A271" s="1"/>
  <c r="A288" s="1"/>
  <c r="L49"/>
  <c r="A324" i="8" l="1"/>
  <c r="A309"/>
  <c r="A324" i="7"/>
  <c r="A309"/>
  <c r="A326" i="6"/>
  <c r="A311"/>
  <c r="A327" s="1"/>
  <c r="A324" i="4"/>
  <c r="A309"/>
  <c r="A326" i="5"/>
  <c r="A311"/>
  <c r="A327" s="1"/>
  <c r="A324" i="9"/>
  <c r="A309"/>
  <c r="A70"/>
  <c r="H80" s="1"/>
  <c r="A53"/>
  <c r="L52"/>
  <c r="A210"/>
  <c r="A232" s="1"/>
  <c r="A255" s="1"/>
  <c r="A274" s="1"/>
  <c r="A189"/>
  <c r="A17"/>
  <c r="A34"/>
  <c r="A17" i="8"/>
  <c r="AA16"/>
  <c r="A34"/>
  <c r="A52" s="1"/>
  <c r="A70" s="1"/>
  <c r="A105" s="1"/>
  <c r="A128" s="1"/>
  <c r="A146" s="1"/>
  <c r="A168" s="1"/>
  <c r="A188" s="1"/>
  <c r="A210" s="1"/>
  <c r="A232" s="1"/>
  <c r="A255" s="1"/>
  <c r="A274" s="1"/>
  <c r="A291" s="1"/>
  <c r="A33" i="7"/>
  <c r="A51" s="1"/>
  <c r="A69" s="1"/>
  <c r="A104" s="1"/>
  <c r="A127" s="1"/>
  <c r="A145" s="1"/>
  <c r="A167" s="1"/>
  <c r="A187" s="1"/>
  <c r="A209" s="1"/>
  <c r="A231" s="1"/>
  <c r="A254" s="1"/>
  <c r="A273" s="1"/>
  <c r="A290" s="1"/>
  <c r="A16"/>
  <c r="A33" i="6"/>
  <c r="A51" s="1"/>
  <c r="A69" s="1"/>
  <c r="A16"/>
  <c r="AA15"/>
  <c r="A34" i="5"/>
  <c r="A52" s="1"/>
  <c r="A70" s="1"/>
  <c r="A105" s="1"/>
  <c r="A128" s="1"/>
  <c r="A146" s="1"/>
  <c r="A168" s="1"/>
  <c r="A188" s="1"/>
  <c r="A210" s="1"/>
  <c r="A232" s="1"/>
  <c r="A255" s="1"/>
  <c r="A274" s="1"/>
  <c r="A291" s="1"/>
  <c r="A17"/>
  <c r="AA16"/>
  <c r="A33" i="4"/>
  <c r="A51" s="1"/>
  <c r="A16"/>
  <c r="AA15"/>
  <c r="A68"/>
  <c r="A103" s="1"/>
  <c r="A126" s="1"/>
  <c r="A144" s="1"/>
  <c r="A166" s="1"/>
  <c r="A186" s="1"/>
  <c r="A208" s="1"/>
  <c r="A230" s="1"/>
  <c r="A253" s="1"/>
  <c r="A272" s="1"/>
  <c r="A289" s="1"/>
  <c r="L50"/>
  <c r="A310" i="8" l="1"/>
  <c r="A325"/>
  <c r="A310" i="7"/>
  <c r="A325"/>
  <c r="A310" i="4"/>
  <c r="A325"/>
  <c r="A18" i="9"/>
  <c r="A36" s="1"/>
  <c r="A35"/>
  <c r="A71"/>
  <c r="A54"/>
  <c r="L53"/>
  <c r="A310"/>
  <c r="A325"/>
  <c r="A211"/>
  <c r="A233" s="1"/>
  <c r="A256" s="1"/>
  <c r="A275" s="1"/>
  <c r="A190"/>
  <c r="A212" s="1"/>
  <c r="A234" s="1"/>
  <c r="A257" s="1"/>
  <c r="A276" s="1"/>
  <c r="A35" i="8"/>
  <c r="A53" s="1"/>
  <c r="A71" s="1"/>
  <c r="A106" s="1"/>
  <c r="A129" s="1"/>
  <c r="A147" s="1"/>
  <c r="A169" s="1"/>
  <c r="A189" s="1"/>
  <c r="A211" s="1"/>
  <c r="A233" s="1"/>
  <c r="A256" s="1"/>
  <c r="A275" s="1"/>
  <c r="A292" s="1"/>
  <c r="A18"/>
  <c r="AA17"/>
  <c r="A34" i="7"/>
  <c r="A52" s="1"/>
  <c r="A70" s="1"/>
  <c r="A105" s="1"/>
  <c r="A128" s="1"/>
  <c r="A146" s="1"/>
  <c r="A168" s="1"/>
  <c r="A188" s="1"/>
  <c r="A210" s="1"/>
  <c r="A232" s="1"/>
  <c r="A255" s="1"/>
  <c r="A274" s="1"/>
  <c r="A291" s="1"/>
  <c r="A17"/>
  <c r="A34" i="6"/>
  <c r="A52" s="1"/>
  <c r="A70" s="1"/>
  <c r="A17"/>
  <c r="AA16"/>
  <c r="A35" i="5"/>
  <c r="A53" s="1"/>
  <c r="A71" s="1"/>
  <c r="A106" s="1"/>
  <c r="A129" s="1"/>
  <c r="A147" s="1"/>
  <c r="A169" s="1"/>
  <c r="A189" s="1"/>
  <c r="A211" s="1"/>
  <c r="A233" s="1"/>
  <c r="A256" s="1"/>
  <c r="A275" s="1"/>
  <c r="A292" s="1"/>
  <c r="A18"/>
  <c r="AA17"/>
  <c r="A34" i="4"/>
  <c r="A52" s="1"/>
  <c r="A17"/>
  <c r="AA16"/>
  <c r="A69"/>
  <c r="A104" s="1"/>
  <c r="A127" s="1"/>
  <c r="A145" s="1"/>
  <c r="A167" s="1"/>
  <c r="A187" s="1"/>
  <c r="A209" s="1"/>
  <c r="A231" s="1"/>
  <c r="A254" s="1"/>
  <c r="A273" s="1"/>
  <c r="A290" s="1"/>
  <c r="L51"/>
  <c r="A326" i="8" l="1"/>
  <c r="A311"/>
  <c r="A327" s="1"/>
  <c r="A326" i="7"/>
  <c r="A311"/>
  <c r="A327" s="1"/>
  <c r="A326" i="4"/>
  <c r="A311"/>
  <c r="A327" s="1"/>
  <c r="A326" i="9"/>
  <c r="A311"/>
  <c r="A327" s="1"/>
  <c r="A72"/>
  <c r="L54"/>
  <c r="AA18" i="8"/>
  <c r="A36"/>
  <c r="A54" s="1"/>
  <c r="A72" s="1"/>
  <c r="A35" i="7"/>
  <c r="A53" s="1"/>
  <c r="A71" s="1"/>
  <c r="A106" s="1"/>
  <c r="A129" s="1"/>
  <c r="A147" s="1"/>
  <c r="A169" s="1"/>
  <c r="A189" s="1"/>
  <c r="A211" s="1"/>
  <c r="A233" s="1"/>
  <c r="A256" s="1"/>
  <c r="A275" s="1"/>
  <c r="A292" s="1"/>
  <c r="A18"/>
  <c r="A36" s="1"/>
  <c r="A54" s="1"/>
  <c r="A72" s="1"/>
  <c r="A35" i="6"/>
  <c r="A53" s="1"/>
  <c r="A71" s="1"/>
  <c r="A18"/>
  <c r="AA17"/>
  <c r="A36" i="5"/>
  <c r="A54" s="1"/>
  <c r="A72" s="1"/>
  <c r="AA18"/>
  <c r="A35" i="4"/>
  <c r="A53" s="1"/>
  <c r="A18"/>
  <c r="AA17"/>
  <c r="A70"/>
  <c r="A105" s="1"/>
  <c r="A128" s="1"/>
  <c r="A146" s="1"/>
  <c r="A168" s="1"/>
  <c r="A188" s="1"/>
  <c r="A210" s="1"/>
  <c r="A232" s="1"/>
  <c r="A255" s="1"/>
  <c r="A274" s="1"/>
  <c r="A291" s="1"/>
  <c r="L52"/>
  <c r="A107" i="8" l="1"/>
  <c r="A130" s="1"/>
  <c r="A148" s="1"/>
  <c r="A170" s="1"/>
  <c r="A190" s="1"/>
  <c r="A212" s="1"/>
  <c r="A234" s="1"/>
  <c r="A257" s="1"/>
  <c r="A276" s="1"/>
  <c r="A293" s="1"/>
  <c r="H80"/>
  <c r="A107" i="7"/>
  <c r="A130" s="1"/>
  <c r="A148" s="1"/>
  <c r="A170" s="1"/>
  <c r="A190" s="1"/>
  <c r="A212" s="1"/>
  <c r="A234" s="1"/>
  <c r="A257" s="1"/>
  <c r="A276" s="1"/>
  <c r="A293" s="1"/>
  <c r="H80"/>
  <c r="A36" i="6"/>
  <c r="A54" s="1"/>
  <c r="A72" s="1"/>
  <c r="H80" s="1"/>
  <c r="AA18"/>
  <c r="A107" i="5"/>
  <c r="A130" s="1"/>
  <c r="A148" s="1"/>
  <c r="A170" s="1"/>
  <c r="A190" s="1"/>
  <c r="A212" s="1"/>
  <c r="A234" s="1"/>
  <c r="A257" s="1"/>
  <c r="A276" s="1"/>
  <c r="A293" s="1"/>
  <c r="H80"/>
  <c r="A36" i="4"/>
  <c r="A54" s="1"/>
  <c r="AA18"/>
  <c r="A71"/>
  <c r="A106" s="1"/>
  <c r="A129" s="1"/>
  <c r="A147" s="1"/>
  <c r="A169" s="1"/>
  <c r="A189" s="1"/>
  <c r="A211" s="1"/>
  <c r="A233" s="1"/>
  <c r="A256" s="1"/>
  <c r="A275" s="1"/>
  <c r="A292" s="1"/>
  <c r="L53"/>
  <c r="A72" l="1"/>
  <c r="L54"/>
  <c r="A107" l="1"/>
  <c r="A130" s="1"/>
  <c r="A148" s="1"/>
  <c r="A170" s="1"/>
  <c r="A190" s="1"/>
  <c r="A212" s="1"/>
  <c r="A234" s="1"/>
  <c r="A257" s="1"/>
  <c r="A276" s="1"/>
  <c r="A293" s="1"/>
  <c r="H80"/>
</calcChain>
</file>

<file path=xl/comments1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3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4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5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7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sharedStrings.xml><?xml version="1.0" encoding="utf-8"?>
<sst xmlns="http://schemas.openxmlformats.org/spreadsheetml/2006/main" count="1927" uniqueCount="144">
  <si>
    <t>Number of formally employed people</t>
  </si>
  <si>
    <t xml:space="preserve"> Agriculture</t>
  </si>
  <si>
    <t>Mining</t>
  </si>
  <si>
    <t>Manufacturing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</si>
  <si>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</si>
  <si>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</si>
  <si>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</si>
  <si>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</si>
  <si>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</si>
  <si>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</si>
  <si>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Private Households</t>
  </si>
  <si>
    <t>Total</t>
  </si>
  <si>
    <t>Year-on-Year MA</t>
  </si>
  <si>
    <t>Total-Private Households</t>
  </si>
  <si>
    <t>Unemployment Rate</t>
  </si>
  <si>
    <t>Number of Claims for Unemployment Benefits</t>
  </si>
  <si>
    <t>SA</t>
  </si>
  <si>
    <t>MA</t>
  </si>
  <si>
    <t>1996</t>
  </si>
  <si>
    <t>Gross Value Added by Region (GVA-R)</t>
  </si>
  <si>
    <t>Constant 2000 prices (R 1000)</t>
  </si>
  <si>
    <t>Location Quotients</t>
  </si>
  <si>
    <t>Agriculture, forestry and fishing</t>
  </si>
  <si>
    <t>Mining and quarrying</t>
  </si>
  <si>
    <t>Electricity, gas and water</t>
  </si>
  <si>
    <t>Construction</t>
  </si>
  <si>
    <t>Wholesale &amp; retail trade; hotels &amp; restaurants</t>
  </si>
  <si>
    <t>Transport , storage and communication</t>
  </si>
  <si>
    <t>Finance, real estate and business services</t>
  </si>
  <si>
    <t>Personal and General Government Services</t>
  </si>
  <si>
    <t>Actual vs Necessary Employment</t>
  </si>
  <si>
    <t>Economic Structure</t>
  </si>
  <si>
    <t>Average</t>
  </si>
  <si>
    <t>Deviation</t>
  </si>
  <si>
    <t>Std Dev</t>
  </si>
  <si>
    <t>1999</t>
  </si>
  <si>
    <t>2003</t>
  </si>
  <si>
    <t>2006</t>
  </si>
  <si>
    <t>2008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</si>
  <si>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</si>
  <si>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</si>
  <si>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</si>
  <si>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</si>
  <si>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</si>
  <si>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</si>
  <si>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</si>
  <si>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</si>
  <si>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Sum</t>
  </si>
  <si>
    <t>Industry Mix</t>
  </si>
  <si>
    <t>Regional Shift</t>
  </si>
  <si>
    <t>Total Employment Change</t>
  </si>
  <si>
    <t>Model</t>
  </si>
  <si>
    <t>Y</t>
  </si>
  <si>
    <t>Density</t>
  </si>
  <si>
    <t>1997</t>
  </si>
  <si>
    <t>1998</t>
  </si>
  <si>
    <t>2000</t>
  </si>
  <si>
    <t>2001</t>
  </si>
  <si>
    <t>2002</t>
  </si>
  <si>
    <t>2004</t>
  </si>
  <si>
    <t>2005</t>
  </si>
  <si>
    <t>2007</t>
  </si>
  <si>
    <t>2009</t>
  </si>
  <si>
    <t>2010</t>
  </si>
  <si>
    <t>Constant 2005 prices (R 1000)</t>
  </si>
  <si>
    <t>KwaZulu-Natal</t>
  </si>
  <si>
    <t>Durban</t>
  </si>
  <si>
    <t>PMB</t>
  </si>
  <si>
    <t>Rbay</t>
  </si>
  <si>
    <t>NewCastle</t>
  </si>
  <si>
    <t>Port Shepstone</t>
  </si>
  <si>
    <t>Pietermaritzburg</t>
  </si>
  <si>
    <t>Richards Bay</t>
  </si>
  <si>
    <t>KZN</t>
  </si>
  <si>
    <t>Newcastle</t>
  </si>
  <si>
    <t>Average Total Employment Change</t>
  </si>
  <si>
    <t>As a % of Average Total</t>
  </si>
  <si>
    <t>Sugar Price (US cents per pound)</t>
  </si>
  <si>
    <t>Rand Dollar (Rand per USD)</t>
  </si>
  <si>
    <t>Interest Rate (R157 = %)</t>
  </si>
  <si>
    <t>Inflation (pa %)</t>
  </si>
  <si>
    <t>Oil Price (USD)</t>
  </si>
  <si>
    <t>Gold Price (USD)</t>
  </si>
  <si>
    <t>Physical volume of electricity production (2005=100)</t>
  </si>
  <si>
    <t>Base average</t>
  </si>
  <si>
    <t>Risk Index</t>
  </si>
  <si>
    <t>Credit extended to the domestic private sector (Rm)</t>
  </si>
  <si>
    <t>Total Weights</t>
  </si>
  <si>
    <t>KZN GDP</t>
  </si>
  <si>
    <t>KZN Risk</t>
  </si>
  <si>
    <t>Correlation</t>
  </si>
  <si>
    <t>Economic Risk</t>
  </si>
  <si>
    <t>&lt;0</t>
  </si>
  <si>
    <t>&gt;0</t>
  </si>
  <si>
    <t>Neutral</t>
  </si>
  <si>
    <t>Decreasing</t>
  </si>
  <si>
    <t>Increasing</t>
  </si>
  <si>
    <t>KZN GDP vs KZN Risk</t>
  </si>
  <si>
    <t>KZN Comparative Analysis</t>
  </si>
  <si>
    <t>KZN Sector Analysis</t>
  </si>
  <si>
    <t>KZN Shift Share Analysis</t>
  </si>
  <si>
    <t>KZN RISK INDICES</t>
  </si>
  <si>
    <t>Unit</t>
  </si>
  <si>
    <t>Rand per 1USD</t>
  </si>
  <si>
    <t>Movement</t>
  </si>
  <si>
    <t>Appreciate or Depreciate</t>
  </si>
  <si>
    <t>Decreasing Risk</t>
  </si>
  <si>
    <t>Increasing Risk</t>
  </si>
  <si>
    <t>Depreciate</t>
  </si>
  <si>
    <t>Appreciate</t>
  </si>
  <si>
    <t>Source</t>
  </si>
  <si>
    <t>Sharenet</t>
  </si>
  <si>
    <t>Decrease</t>
  </si>
  <si>
    <t>Increase</t>
  </si>
  <si>
    <t>Percentage Per Annum</t>
  </si>
  <si>
    <t>Increase or Decrease</t>
  </si>
  <si>
    <t>Stats SA</t>
  </si>
  <si>
    <t>USD per Barrel</t>
  </si>
  <si>
    <t xml:space="preserve">Sugar Price </t>
  </si>
  <si>
    <t>US cents per pound</t>
  </si>
  <si>
    <t xml:space="preserve">Oil Price </t>
  </si>
  <si>
    <t xml:space="preserve">Interest Rate </t>
  </si>
  <si>
    <t>Inflation Rate</t>
  </si>
  <si>
    <t>Rand Dollar Exchange Rate</t>
  </si>
  <si>
    <t>USD per Ounce</t>
  </si>
  <si>
    <t xml:space="preserve">Gold Price </t>
  </si>
  <si>
    <t xml:space="preserve">Credit extended to the domestic private sector </t>
  </si>
  <si>
    <t>Rand million</t>
  </si>
  <si>
    <t>SARB</t>
  </si>
  <si>
    <t xml:space="preserve">Physical volume of electricity production </t>
  </si>
  <si>
    <t>Index, 2005=100</t>
  </si>
  <si>
    <t>Indexmundi</t>
  </si>
  <si>
    <t>Economic Indicator</t>
  </si>
  <si>
    <t>Percentage R157 Bond</t>
  </si>
  <si>
    <t>Relative Economic Sector Impact</t>
  </si>
  <si>
    <t>Positive Numbers</t>
  </si>
  <si>
    <t>Zero</t>
  </si>
  <si>
    <t>Negative Numbers</t>
  </si>
  <si>
    <t>Low or Decreasing Risk</t>
  </si>
  <si>
    <t>Neutral Risk</t>
  </si>
  <si>
    <t>High or Increasing Risk</t>
  </si>
  <si>
    <t>Risk Index Interpretation</t>
  </si>
  <si>
    <t>Ilembe</t>
  </si>
  <si>
    <t>Electricity generated and available for distribution (Gigawatt-hours)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</si>
</sst>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64" formatCode="0.0%"/>
    <numFmt numFmtId="165" formatCode="#,##0.000"/>
    <numFmt numFmtId="166" formatCode="#,##0.00000"/>
    <numFmt numFmtId="167" formatCode="0.0000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sz val="10"/>
      <color theme="1"/>
      <name val="Arial"/>
      <family val="2"/>
    </font>
    <font>
      <b/>
      <u/>
      <sz val="18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.9"/>
      <color theme="10"/>
      <name val="Calibri"/>
      <family val="2"/>
    </font>
    <font>
      <u/>
      <sz val="12"/>
      <color theme="0"/>
      <name val="Calibri"/>
      <family val="2"/>
      <scheme val="minor"/>
    </font>
    <font>
      <u/>
      <sz val="12"/>
      <color theme="0"/>
      <name val="Calibri"/>
      <family val="2"/>
    </font>
    <font>
      <sz val="2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303">
    <xf numFmtId="0" fontId="0" fillId="0" borderId="0" xfId="0"/>
    <xf numFmtId="0" fontId="1" fillId="0" borderId="0" xfId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3" fontId="1" fillId="0" borderId="0" xfId="1" applyNumberFormat="1" applyFill="1" applyAlignment="1">
      <alignment horizontal="center"/>
    </xf>
    <xf numFmtId="3" fontId="1" fillId="0" borderId="0" xfId="1" applyNumberFormat="1" applyAlignment="1">
      <alignment horizontal="center"/>
    </xf>
    <xf numFmtId="164" fontId="1" fillId="0" borderId="0" xfId="1" applyNumberFormat="1" applyFill="1" applyAlignment="1">
      <alignment horizontal="center"/>
    </xf>
    <xf numFmtId="0" fontId="1" fillId="0" borderId="0" xfId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2" fontId="1" fillId="0" borderId="0" xfId="1" applyNumberFormat="1" applyAlignment="1">
      <alignment horizontal="center"/>
    </xf>
    <xf numFmtId="0" fontId="1" fillId="0" borderId="0" xfId="1" applyFont="1" applyAlignment="1">
      <alignment horizontal="center" vertical="center" wrapText="1"/>
    </xf>
    <xf numFmtId="4" fontId="1" fillId="0" borderId="0" xfId="1" applyNumberFormat="1" applyAlignment="1">
      <alignment horizontal="center"/>
    </xf>
    <xf numFmtId="4" fontId="3" fillId="0" borderId="0" xfId="1" applyNumberFormat="1" applyFont="1" applyFill="1" applyAlignment="1">
      <alignment horizontal="center"/>
    </xf>
    <xf numFmtId="165" fontId="1" fillId="0" borderId="0" xfId="1" applyNumberFormat="1" applyAlignment="1">
      <alignment horizontal="center"/>
    </xf>
    <xf numFmtId="0" fontId="1" fillId="3" borderId="2" xfId="1" applyFont="1" applyFill="1" applyBorder="1" applyAlignment="1">
      <alignment horizontal="center" vertical="center" wrapText="1"/>
    </xf>
    <xf numFmtId="4" fontId="1" fillId="3" borderId="3" xfId="1" applyNumberFormat="1" applyFill="1" applyBorder="1" applyAlignment="1">
      <alignment horizontal="center"/>
    </xf>
    <xf numFmtId="4" fontId="1" fillId="3" borderId="4" xfId="1" applyNumberFormat="1" applyFill="1" applyBorder="1" applyAlignment="1">
      <alignment horizontal="center"/>
    </xf>
    <xf numFmtId="0" fontId="1" fillId="0" borderId="0" xfId="1" applyFont="1" applyAlignment="1">
      <alignment horizontal="center"/>
    </xf>
    <xf numFmtId="3" fontId="1" fillId="3" borderId="3" xfId="1" applyNumberFormat="1" applyFill="1" applyBorder="1" applyAlignment="1">
      <alignment horizontal="center"/>
    </xf>
    <xf numFmtId="3" fontId="1" fillId="3" borderId="4" xfId="1" applyNumberFormat="1" applyFill="1" applyBorder="1" applyAlignment="1">
      <alignment horizontal="center"/>
    </xf>
    <xf numFmtId="1" fontId="1" fillId="0" borderId="0" xfId="1" applyNumberFormat="1" applyAlignment="1">
      <alignment horizontal="center"/>
    </xf>
    <xf numFmtId="166" fontId="1" fillId="3" borderId="3" xfId="1" applyNumberFormat="1" applyFill="1" applyBorder="1" applyAlignment="1">
      <alignment horizontal="center"/>
    </xf>
    <xf numFmtId="166" fontId="1" fillId="3" borderId="4" xfId="1" applyNumberFormat="1" applyFill="1" applyBorder="1" applyAlignment="1">
      <alignment horizontal="center"/>
    </xf>
    <xf numFmtId="166" fontId="1" fillId="3" borderId="2" xfId="1" applyNumberFormat="1" applyFill="1" applyBorder="1" applyAlignment="1">
      <alignment horizontal="center"/>
    </xf>
    <xf numFmtId="0" fontId="3" fillId="0" borderId="0" xfId="1" applyFont="1" applyAlignment="1">
      <alignment horizontal="center"/>
    </xf>
    <xf numFmtId="2" fontId="1" fillId="3" borderId="3" xfId="1" applyNumberFormat="1" applyFill="1" applyBorder="1" applyAlignment="1">
      <alignment horizontal="center"/>
    </xf>
    <xf numFmtId="2" fontId="1" fillId="3" borderId="4" xfId="1" applyNumberFormat="1" applyFill="1" applyBorder="1" applyAlignment="1">
      <alignment horizontal="center"/>
    </xf>
    <xf numFmtId="167" fontId="1" fillId="0" borderId="0" xfId="1" applyNumberFormat="1" applyAlignment="1">
      <alignment horizontal="center"/>
    </xf>
    <xf numFmtId="1" fontId="1" fillId="3" borderId="3" xfId="1" applyNumberFormat="1" applyFill="1" applyBorder="1" applyAlignment="1">
      <alignment horizontal="center"/>
    </xf>
    <xf numFmtId="1" fontId="1" fillId="3" borderId="4" xfId="1" applyNumberFormat="1" applyFill="1" applyBorder="1" applyAlignment="1">
      <alignment horizontal="center"/>
    </xf>
    <xf numFmtId="3" fontId="1" fillId="0" borderId="0" xfId="1" applyNumberFormat="1" applyFill="1" applyAlignment="1">
      <alignment horizontal="center" vertical="center"/>
    </xf>
    <xf numFmtId="3" fontId="1" fillId="0" borderId="0" xfId="1" applyNumberFormat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3" fillId="0" borderId="0" xfId="1" applyNumberFormat="1" applyFont="1" applyFill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4" fontId="1" fillId="3" borderId="3" xfId="1" applyNumberFormat="1" applyFill="1" applyBorder="1" applyAlignment="1">
      <alignment horizontal="center" vertical="center"/>
    </xf>
    <xf numFmtId="4" fontId="1" fillId="3" borderId="4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1" fillId="3" borderId="3" xfId="1" applyNumberFormat="1" applyFill="1" applyBorder="1" applyAlignment="1">
      <alignment horizontal="center" vertical="center"/>
    </xf>
    <xf numFmtId="3" fontId="1" fillId="3" borderId="4" xfId="1" applyNumberFormat="1" applyFill="1" applyBorder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6" fontId="1" fillId="3" borderId="3" xfId="1" applyNumberFormat="1" applyFill="1" applyBorder="1" applyAlignment="1">
      <alignment horizontal="center" vertical="center"/>
    </xf>
    <xf numFmtId="166" fontId="1" fillId="3" borderId="4" xfId="1" applyNumberFormat="1" applyFill="1" applyBorder="1" applyAlignment="1">
      <alignment horizontal="center" vertical="center"/>
    </xf>
    <xf numFmtId="166" fontId="1" fillId="3" borderId="2" xfId="1" applyNumberFormat="1" applyFill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2" fillId="2" borderId="1" xfId="4" applyFont="1" applyFill="1" applyBorder="1" applyAlignment="1">
      <alignment horizontal="center" vertical="center" wrapText="1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" vertical="center"/>
    </xf>
    <xf numFmtId="0" fontId="1" fillId="0" borderId="0" xfId="4" applyFont="1" applyFill="1" applyAlignment="1">
      <alignment horizontal="center"/>
    </xf>
    <xf numFmtId="0" fontId="1" fillId="0" borderId="0" xfId="0" applyFont="1" applyFill="1" applyAlignment="1">
      <alignment horizontal="center"/>
    </xf>
    <xf numFmtId="3" fontId="1" fillId="0" borderId="0" xfId="4" applyNumberFormat="1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3" fontId="1" fillId="0" borderId="0" xfId="4" applyNumberFormat="1" applyFont="1" applyAlignment="1">
      <alignment horizontal="center"/>
    </xf>
    <xf numFmtId="164" fontId="1" fillId="0" borderId="0" xfId="4" applyNumberFormat="1" applyFont="1" applyFill="1" applyAlignment="1">
      <alignment horizontal="center"/>
    </xf>
    <xf numFmtId="0" fontId="1" fillId="0" borderId="0" xfId="4" applyFont="1" applyFill="1" applyAlignment="1">
      <alignment horizontal="center" vertical="center"/>
    </xf>
    <xf numFmtId="0" fontId="2" fillId="0" borderId="0" xfId="4" applyFont="1" applyFill="1" applyAlignment="1">
      <alignment horizontal="center" vertical="center" wrapText="1"/>
    </xf>
    <xf numFmtId="2" fontId="1" fillId="0" borderId="0" xfId="4" applyNumberFormat="1" applyFont="1" applyAlignment="1">
      <alignment horizontal="center"/>
    </xf>
    <xf numFmtId="4" fontId="1" fillId="0" borderId="0" xfId="4" applyNumberFormat="1" applyFont="1" applyAlignment="1">
      <alignment horizontal="center"/>
    </xf>
    <xf numFmtId="4" fontId="3" fillId="0" borderId="0" xfId="0" applyNumberFormat="1" applyFont="1" applyFill="1" applyAlignment="1">
      <alignment horizontal="center"/>
    </xf>
    <xf numFmtId="165" fontId="1" fillId="0" borderId="0" xfId="4" applyNumberFormat="1" applyFont="1" applyAlignment="1">
      <alignment horizontal="center"/>
    </xf>
    <xf numFmtId="0" fontId="1" fillId="3" borderId="2" xfId="4" applyFont="1" applyFill="1" applyBorder="1" applyAlignment="1">
      <alignment horizontal="center" vertical="center" wrapText="1"/>
    </xf>
    <xf numFmtId="4" fontId="1" fillId="3" borderId="3" xfId="4" applyNumberFormat="1" applyFont="1" applyFill="1" applyBorder="1" applyAlignment="1">
      <alignment horizontal="center"/>
    </xf>
    <xf numFmtId="4" fontId="1" fillId="3" borderId="4" xfId="4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3" borderId="3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3" fontId="6" fillId="3" borderId="4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66" fontId="6" fillId="3" borderId="3" xfId="0" applyNumberFormat="1" applyFont="1" applyFill="1" applyBorder="1" applyAlignment="1">
      <alignment horizontal="center"/>
    </xf>
    <xf numFmtId="166" fontId="6" fillId="3" borderId="4" xfId="0" applyNumberFormat="1" applyFont="1" applyFill="1" applyBorder="1" applyAlignment="1">
      <alignment horizontal="center"/>
    </xf>
    <xf numFmtId="166" fontId="6" fillId="3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5" borderId="10" xfId="1" applyFont="1" applyFill="1" applyBorder="1" applyAlignment="1">
      <alignment horizontal="center"/>
    </xf>
    <xf numFmtId="0" fontId="1" fillId="5" borderId="11" xfId="1" applyFont="1" applyFill="1" applyBorder="1" applyAlignment="1">
      <alignment horizontal="center"/>
    </xf>
    <xf numFmtId="3" fontId="1" fillId="5" borderId="10" xfId="1" applyNumberFormat="1" applyFill="1" applyBorder="1" applyAlignment="1">
      <alignment horizontal="center"/>
    </xf>
    <xf numFmtId="3" fontId="1" fillId="5" borderId="11" xfId="1" applyNumberFormat="1" applyFill="1" applyBorder="1" applyAlignment="1">
      <alignment horizontal="center"/>
    </xf>
    <xf numFmtId="3" fontId="1" fillId="5" borderId="12" xfId="1" applyNumberFormat="1" applyFill="1" applyBorder="1" applyAlignment="1">
      <alignment horizontal="center"/>
    </xf>
    <xf numFmtId="3" fontId="1" fillId="5" borderId="13" xfId="1" applyNumberFormat="1" applyFill="1" applyBorder="1" applyAlignment="1">
      <alignment horizontal="center"/>
    </xf>
    <xf numFmtId="0" fontId="1" fillId="0" borderId="0" xfId="1" applyAlignment="1">
      <alignment horizontal="left"/>
    </xf>
    <xf numFmtId="2" fontId="1" fillId="0" borderId="0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3" fontId="3" fillId="0" borderId="0" xfId="1" applyNumberFormat="1" applyFont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/>
    </xf>
    <xf numFmtId="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8" fillId="7" borderId="5" xfId="1" applyFont="1" applyFill="1" applyBorder="1" applyAlignment="1">
      <alignment horizontal="center" vertical="center" wrapText="1"/>
    </xf>
    <xf numFmtId="0" fontId="8" fillId="7" borderId="6" xfId="1" applyFont="1" applyFill="1" applyBorder="1" applyAlignment="1">
      <alignment horizontal="center" vertical="center" wrapText="1"/>
    </xf>
    <xf numFmtId="0" fontId="8" fillId="7" borderId="7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/>
    </xf>
    <xf numFmtId="0" fontId="1" fillId="8" borderId="11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/>
    </xf>
    <xf numFmtId="3" fontId="1" fillId="8" borderId="11" xfId="1" applyNumberFormat="1" applyFill="1" applyBorder="1" applyAlignment="1">
      <alignment horizontal="center"/>
    </xf>
    <xf numFmtId="3" fontId="1" fillId="8" borderId="12" xfId="1" applyNumberFormat="1" applyFill="1" applyBorder="1" applyAlignment="1">
      <alignment horizontal="center"/>
    </xf>
    <xf numFmtId="3" fontId="1" fillId="8" borderId="13" xfId="1" applyNumberFormat="1" applyFill="1" applyBorder="1" applyAlignment="1">
      <alignment horizontal="center"/>
    </xf>
    <xf numFmtId="0" fontId="1" fillId="8" borderId="8" xfId="1" applyFill="1" applyBorder="1" applyAlignment="1">
      <alignment horizontal="center"/>
    </xf>
    <xf numFmtId="0" fontId="1" fillId="8" borderId="14" xfId="1" applyFill="1" applyBorder="1" applyAlignment="1">
      <alignment horizontal="center"/>
    </xf>
    <xf numFmtId="0" fontId="1" fillId="8" borderId="9" xfId="1" applyFill="1" applyBorder="1" applyAlignment="1">
      <alignment horizontal="center"/>
    </xf>
    <xf numFmtId="2" fontId="1" fillId="8" borderId="10" xfId="1" applyNumberFormat="1" applyFill="1" applyBorder="1" applyAlignment="1">
      <alignment horizontal="center"/>
    </xf>
    <xf numFmtId="2" fontId="1" fillId="8" borderId="0" xfId="1" applyNumberFormat="1" applyFill="1" applyBorder="1" applyAlignment="1">
      <alignment horizontal="center"/>
    </xf>
    <xf numFmtId="2" fontId="1" fillId="8" borderId="11" xfId="1" applyNumberFormat="1" applyFill="1" applyBorder="1" applyAlignment="1">
      <alignment horizontal="center"/>
    </xf>
    <xf numFmtId="2" fontId="1" fillId="8" borderId="12" xfId="1" applyNumberFormat="1" applyFill="1" applyBorder="1" applyAlignment="1">
      <alignment horizontal="center"/>
    </xf>
    <xf numFmtId="2" fontId="1" fillId="8" borderId="15" xfId="1" applyNumberFormat="1" applyFill="1" applyBorder="1" applyAlignment="1">
      <alignment horizontal="center"/>
    </xf>
    <xf numFmtId="2" fontId="1" fillId="8" borderId="13" xfId="1" applyNumberFormat="1" applyFill="1" applyBorder="1" applyAlignment="1">
      <alignment horizontal="center"/>
    </xf>
    <xf numFmtId="0" fontId="1" fillId="8" borderId="8" xfId="1" applyFont="1" applyFill="1" applyBorder="1" applyAlignment="1">
      <alignment horizontal="center" vertical="center" wrapText="1"/>
    </xf>
    <xf numFmtId="0" fontId="1" fillId="8" borderId="9" xfId="1" applyFill="1" applyBorder="1" applyAlignment="1">
      <alignment horizontal="center" vertical="center" wrapText="1"/>
    </xf>
    <xf numFmtId="0" fontId="1" fillId="8" borderId="10" xfId="1" applyFill="1" applyBorder="1" applyAlignment="1">
      <alignment horizontal="center"/>
    </xf>
    <xf numFmtId="0" fontId="1" fillId="8" borderId="11" xfId="1" applyFill="1" applyBorder="1" applyAlignment="1">
      <alignment horizontal="center"/>
    </xf>
    <xf numFmtId="4" fontId="1" fillId="8" borderId="10" xfId="1" applyNumberFormat="1" applyFill="1" applyBorder="1" applyAlignment="1">
      <alignment horizontal="center"/>
    </xf>
    <xf numFmtId="4" fontId="1" fillId="8" borderId="11" xfId="1" applyNumberFormat="1" applyFill="1" applyBorder="1" applyAlignment="1">
      <alignment horizontal="center"/>
    </xf>
    <xf numFmtId="4" fontId="1" fillId="8" borderId="12" xfId="1" applyNumberFormat="1" applyFill="1" applyBorder="1" applyAlignment="1">
      <alignment horizontal="center"/>
    </xf>
    <xf numFmtId="4" fontId="1" fillId="8" borderId="13" xfId="1" applyNumberFormat="1" applyFill="1" applyBorder="1" applyAlignment="1">
      <alignment horizontal="center"/>
    </xf>
    <xf numFmtId="0" fontId="1" fillId="8" borderId="11" xfId="1" applyFont="1" applyFill="1" applyBorder="1" applyAlignment="1">
      <alignment horizontal="center"/>
    </xf>
    <xf numFmtId="0" fontId="1" fillId="8" borderId="9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 vertical="center"/>
    </xf>
    <xf numFmtId="3" fontId="1" fillId="8" borderId="11" xfId="1" applyNumberFormat="1" applyFill="1" applyBorder="1" applyAlignment="1">
      <alignment horizontal="center" vertical="center"/>
    </xf>
    <xf numFmtId="3" fontId="1" fillId="8" borderId="12" xfId="1" applyNumberFormat="1" applyFill="1" applyBorder="1" applyAlignment="1">
      <alignment horizontal="center" vertical="center"/>
    </xf>
    <xf numFmtId="3" fontId="1" fillId="8" borderId="13" xfId="1" applyNumberFormat="1" applyFill="1" applyBorder="1" applyAlignment="1">
      <alignment horizontal="center" vertical="center"/>
    </xf>
    <xf numFmtId="0" fontId="1" fillId="8" borderId="8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2" fontId="1" fillId="8" borderId="0" xfId="1" applyNumberFormat="1" applyFill="1" applyBorder="1" applyAlignment="1">
      <alignment horizontal="center" vertical="center"/>
    </xf>
    <xf numFmtId="2" fontId="1" fillId="8" borderId="11" xfId="1" applyNumberFormat="1" applyFill="1" applyBorder="1" applyAlignment="1">
      <alignment horizontal="center" vertical="center"/>
    </xf>
    <xf numFmtId="2" fontId="1" fillId="8" borderId="15" xfId="1" applyNumberFormat="1" applyFill="1" applyBorder="1" applyAlignment="1">
      <alignment horizontal="center" vertical="center"/>
    </xf>
    <xf numFmtId="2" fontId="1" fillId="8" borderId="13" xfId="1" applyNumberFormat="1" applyFill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1" fillId="8" borderId="11" xfId="1" applyFill="1" applyBorder="1" applyAlignment="1">
      <alignment horizontal="center" vertical="center"/>
    </xf>
    <xf numFmtId="4" fontId="1" fillId="8" borderId="10" xfId="1" applyNumberFormat="1" applyFill="1" applyBorder="1" applyAlignment="1">
      <alignment horizontal="center" vertical="center"/>
    </xf>
    <xf numFmtId="4" fontId="1" fillId="8" borderId="11" xfId="1" applyNumberFormat="1" applyFill="1" applyBorder="1" applyAlignment="1">
      <alignment horizontal="center" vertical="center"/>
    </xf>
    <xf numFmtId="4" fontId="1" fillId="8" borderId="12" xfId="1" applyNumberFormat="1" applyFill="1" applyBorder="1" applyAlignment="1">
      <alignment horizontal="center" vertical="center"/>
    </xf>
    <xf numFmtId="4" fontId="1" fillId="8" borderId="13" xfId="1" applyNumberFormat="1" applyFill="1" applyBorder="1" applyAlignment="1">
      <alignment horizontal="center" vertical="center"/>
    </xf>
    <xf numFmtId="0" fontId="1" fillId="8" borderId="10" xfId="4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/>
    </xf>
    <xf numFmtId="3" fontId="1" fillId="8" borderId="10" xfId="4" applyNumberFormat="1" applyFont="1" applyFill="1" applyBorder="1" applyAlignment="1">
      <alignment horizontal="center"/>
    </xf>
    <xf numFmtId="3" fontId="1" fillId="8" borderId="11" xfId="4" applyNumberFormat="1" applyFont="1" applyFill="1" applyBorder="1" applyAlignment="1">
      <alignment horizontal="center"/>
    </xf>
    <xf numFmtId="3" fontId="1" fillId="8" borderId="12" xfId="4" applyNumberFormat="1" applyFont="1" applyFill="1" applyBorder="1" applyAlignment="1">
      <alignment horizontal="center"/>
    </xf>
    <xf numFmtId="3" fontId="1" fillId="8" borderId="13" xfId="4" applyNumberFormat="1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 vertical="center"/>
    </xf>
    <xf numFmtId="0" fontId="1" fillId="8" borderId="8" xfId="4" applyFont="1" applyFill="1" applyBorder="1" applyAlignment="1">
      <alignment horizontal="center"/>
    </xf>
    <xf numFmtId="0" fontId="1" fillId="8" borderId="14" xfId="4" applyFont="1" applyFill="1" applyBorder="1" applyAlignment="1">
      <alignment horizontal="center"/>
    </xf>
    <xf numFmtId="0" fontId="1" fillId="8" borderId="9" xfId="4" applyFont="1" applyFill="1" applyBorder="1" applyAlignment="1">
      <alignment horizontal="center"/>
    </xf>
    <xf numFmtId="4" fontId="1" fillId="8" borderId="10" xfId="4" applyNumberFormat="1" applyFont="1" applyFill="1" applyBorder="1" applyAlignment="1">
      <alignment horizontal="center"/>
    </xf>
    <xf numFmtId="4" fontId="1" fillId="8" borderId="0" xfId="4" applyNumberFormat="1" applyFont="1" applyFill="1" applyBorder="1" applyAlignment="1">
      <alignment horizontal="center"/>
    </xf>
    <xf numFmtId="4" fontId="1" fillId="8" borderId="11" xfId="4" applyNumberFormat="1" applyFont="1" applyFill="1" applyBorder="1" applyAlignment="1">
      <alignment horizontal="center"/>
    </xf>
    <xf numFmtId="4" fontId="1" fillId="8" borderId="12" xfId="4" applyNumberFormat="1" applyFont="1" applyFill="1" applyBorder="1" applyAlignment="1">
      <alignment horizontal="center"/>
    </xf>
    <xf numFmtId="4" fontId="1" fillId="8" borderId="15" xfId="4" applyNumberFormat="1" applyFont="1" applyFill="1" applyBorder="1" applyAlignment="1">
      <alignment horizontal="center"/>
    </xf>
    <xf numFmtId="4" fontId="1" fillId="8" borderId="13" xfId="4" applyNumberFormat="1" applyFont="1" applyFill="1" applyBorder="1" applyAlignment="1">
      <alignment horizontal="center"/>
    </xf>
    <xf numFmtId="0" fontId="1" fillId="8" borderId="8" xfId="4" applyFont="1" applyFill="1" applyBorder="1" applyAlignment="1">
      <alignment horizontal="center" vertical="center" wrapText="1"/>
    </xf>
    <xf numFmtId="0" fontId="1" fillId="8" borderId="9" xfId="4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 vertic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12" borderId="8" xfId="0" applyFill="1" applyBorder="1" applyAlignment="1">
      <alignment horizontal="center" wrapText="1"/>
    </xf>
    <xf numFmtId="3" fontId="0" fillId="12" borderId="14" xfId="0" applyNumberFormat="1" applyFill="1" applyBorder="1" applyAlignment="1">
      <alignment horizontal="center" vertical="center"/>
    </xf>
    <xf numFmtId="3" fontId="0" fillId="12" borderId="9" xfId="0" applyNumberFormat="1" applyFill="1" applyBorder="1" applyAlignment="1">
      <alignment horizontal="center" vertical="center"/>
    </xf>
    <xf numFmtId="0" fontId="0" fillId="12" borderId="10" xfId="0" applyFill="1" applyBorder="1" applyAlignment="1">
      <alignment horizontal="center"/>
    </xf>
    <xf numFmtId="3" fontId="0" fillId="12" borderId="0" xfId="0" applyNumberFormat="1" applyFill="1" applyBorder="1" applyAlignment="1">
      <alignment horizontal="center" vertical="center"/>
    </xf>
    <xf numFmtId="3" fontId="0" fillId="12" borderId="11" xfId="0" applyNumberForma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wrapText="1"/>
    </xf>
    <xf numFmtId="4" fontId="12" fillId="11" borderId="15" xfId="0" applyNumberFormat="1" applyFont="1" applyFill="1" applyBorder="1" applyAlignment="1">
      <alignment horizontal="center" vertical="center"/>
    </xf>
    <xf numFmtId="4" fontId="12" fillId="11" borderId="13" xfId="0" applyNumberFormat="1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3" fontId="0" fillId="0" borderId="0" xfId="0" applyNumberFormat="1"/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9" fillId="13" borderId="0" xfId="0" applyFont="1" applyFill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0" fontId="0" fillId="4" borderId="0" xfId="0" applyNumberFormat="1" applyFill="1" applyBorder="1" applyAlignment="1">
      <alignment horizontal="center" vertical="center"/>
    </xf>
    <xf numFmtId="10" fontId="0" fillId="4" borderId="11" xfId="0" applyNumberFormat="1" applyFill="1" applyBorder="1" applyAlignment="1">
      <alignment horizontal="center" vertical="center"/>
    </xf>
    <xf numFmtId="10" fontId="0" fillId="4" borderId="15" xfId="0" applyNumberFormat="1" applyFill="1" applyBorder="1" applyAlignment="1">
      <alignment horizontal="center" vertical="center"/>
    </xf>
    <xf numFmtId="10" fontId="0" fillId="4" borderId="13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2" fontId="0" fillId="14" borderId="3" xfId="0" applyNumberFormat="1" applyFill="1" applyBorder="1" applyAlignment="1">
      <alignment horizontal="center" vertical="center"/>
    </xf>
    <xf numFmtId="2" fontId="0" fillId="14" borderId="4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18" fillId="6" borderId="0" xfId="0" applyFont="1" applyFill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9" fillId="13" borderId="0" xfId="0" applyFont="1" applyFill="1" applyAlignment="1">
      <alignment horizontal="center" vertical="center" wrapText="1"/>
    </xf>
    <xf numFmtId="0" fontId="20" fillId="15" borderId="8" xfId="0" applyFont="1" applyFill="1" applyBorder="1" applyAlignment="1">
      <alignment horizontal="center"/>
    </xf>
    <xf numFmtId="0" fontId="20" fillId="15" borderId="10" xfId="0" applyFont="1" applyFill="1" applyBorder="1" applyAlignment="1">
      <alignment horizontal="center"/>
    </xf>
    <xf numFmtId="2" fontId="20" fillId="15" borderId="0" xfId="0" applyNumberFormat="1" applyFont="1" applyFill="1" applyBorder="1" applyAlignment="1">
      <alignment horizontal="center" vertical="center"/>
    </xf>
    <xf numFmtId="2" fontId="20" fillId="15" borderId="0" xfId="0" applyNumberFormat="1" applyFont="1" applyFill="1" applyBorder="1" applyAlignment="1">
      <alignment horizontal="center"/>
    </xf>
    <xf numFmtId="2" fontId="20" fillId="15" borderId="11" xfId="0" applyNumberFormat="1" applyFont="1" applyFill="1" applyBorder="1" applyAlignment="1">
      <alignment horizontal="center"/>
    </xf>
    <xf numFmtId="0" fontId="20" fillId="15" borderId="0" xfId="0" applyFont="1" applyFill="1" applyBorder="1" applyAlignment="1">
      <alignment horizontal="center"/>
    </xf>
    <xf numFmtId="0" fontId="20" fillId="15" borderId="11" xfId="0" applyFont="1" applyFill="1" applyBorder="1"/>
    <xf numFmtId="0" fontId="20" fillId="15" borderId="12" xfId="0" applyFont="1" applyFill="1" applyBorder="1" applyAlignment="1">
      <alignment horizontal="center"/>
    </xf>
    <xf numFmtId="0" fontId="20" fillId="15" borderId="15" xfId="0" applyFont="1" applyFill="1" applyBorder="1" applyAlignment="1">
      <alignment horizontal="center"/>
    </xf>
    <xf numFmtId="2" fontId="20" fillId="15" borderId="15" xfId="0" applyNumberFormat="1" applyFont="1" applyFill="1" applyBorder="1" applyAlignment="1">
      <alignment horizontal="center"/>
    </xf>
    <xf numFmtId="0" fontId="20" fillId="15" borderId="13" xfId="0" applyFont="1" applyFill="1" applyBorder="1"/>
    <xf numFmtId="0" fontId="21" fillId="15" borderId="14" xfId="0" applyFont="1" applyFill="1" applyBorder="1" applyAlignment="1">
      <alignment horizontal="center"/>
    </xf>
    <xf numFmtId="0" fontId="21" fillId="15" borderId="9" xfId="0" applyFont="1" applyFill="1" applyBorder="1"/>
    <xf numFmtId="2" fontId="17" fillId="15" borderId="14" xfId="0" applyNumberFormat="1" applyFont="1" applyFill="1" applyBorder="1" applyAlignment="1">
      <alignment horizontal="center" vertical="center"/>
    </xf>
    <xf numFmtId="2" fontId="17" fillId="15" borderId="9" xfId="0" applyNumberFormat="1" applyFont="1" applyFill="1" applyBorder="1" applyAlignment="1">
      <alignment horizontal="center" vertical="center"/>
    </xf>
    <xf numFmtId="2" fontId="17" fillId="15" borderId="15" xfId="0" applyNumberFormat="1" applyFont="1" applyFill="1" applyBorder="1" applyAlignment="1">
      <alignment horizontal="center" vertical="center"/>
    </xf>
    <xf numFmtId="2" fontId="17" fillId="15" borderId="13" xfId="0" applyNumberFormat="1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6" borderId="0" xfId="0" applyFill="1" applyBorder="1"/>
    <xf numFmtId="0" fontId="0" fillId="16" borderId="0" xfId="0" applyFill="1" applyBorder="1" applyAlignment="1">
      <alignment horizontal="center" vertical="center" wrapText="1"/>
    </xf>
    <xf numFmtId="2" fontId="0" fillId="16" borderId="0" xfId="0" applyNumberFormat="1" applyFill="1" applyBorder="1" applyAlignment="1">
      <alignment horizontal="center" vertical="center"/>
    </xf>
    <xf numFmtId="0" fontId="18" fillId="6" borderId="0" xfId="0" applyFont="1" applyFill="1" applyBorder="1"/>
    <xf numFmtId="17" fontId="18" fillId="6" borderId="0" xfId="0" applyNumberFormat="1" applyFont="1" applyFill="1" applyBorder="1" applyAlignment="1">
      <alignment horizontal="center" vertical="center"/>
    </xf>
    <xf numFmtId="2" fontId="18" fillId="6" borderId="0" xfId="0" applyNumberFormat="1" applyFont="1" applyFill="1" applyBorder="1" applyAlignment="1">
      <alignment horizontal="center" vertical="center"/>
    </xf>
    <xf numFmtId="0" fontId="22" fillId="17" borderId="12" xfId="0" applyFont="1" applyFill="1" applyBorder="1" applyAlignment="1">
      <alignment horizontal="center" vertical="center"/>
    </xf>
    <xf numFmtId="0" fontId="22" fillId="17" borderId="15" xfId="0" applyFont="1" applyFill="1" applyBorder="1" applyAlignment="1">
      <alignment horizontal="center" vertical="center"/>
    </xf>
    <xf numFmtId="0" fontId="22" fillId="17" borderId="13" xfId="0" applyFont="1" applyFill="1" applyBorder="1" applyAlignment="1">
      <alignment horizontal="center" vertical="center"/>
    </xf>
    <xf numFmtId="0" fontId="18" fillId="16" borderId="0" xfId="0" applyFont="1" applyFill="1" applyBorder="1"/>
    <xf numFmtId="0" fontId="0" fillId="16" borderId="16" xfId="0" applyFill="1" applyBorder="1"/>
    <xf numFmtId="0" fontId="0" fillId="16" borderId="17" xfId="0" applyFill="1" applyBorder="1"/>
    <xf numFmtId="0" fontId="0" fillId="16" borderId="18" xfId="0" applyFill="1" applyBorder="1"/>
    <xf numFmtId="0" fontId="0" fillId="16" borderId="19" xfId="0" applyFill="1" applyBorder="1"/>
    <xf numFmtId="0" fontId="0" fillId="4" borderId="18" xfId="0" applyFill="1" applyBorder="1" applyAlignment="1">
      <alignment horizontal="left" vertical="center" wrapText="1"/>
    </xf>
    <xf numFmtId="0" fontId="0" fillId="4" borderId="21" xfId="0" applyFill="1" applyBorder="1" applyAlignment="1">
      <alignment horizontal="left" vertical="center" wrapText="1"/>
    </xf>
    <xf numFmtId="0" fontId="18" fillId="16" borderId="18" xfId="0" applyFont="1" applyFill="1" applyBorder="1"/>
    <xf numFmtId="0" fontId="18" fillId="16" borderId="22" xfId="0" applyFont="1" applyFill="1" applyBorder="1"/>
    <xf numFmtId="0" fontId="18" fillId="16" borderId="23" xfId="0" applyFont="1" applyFill="1" applyBorder="1"/>
    <xf numFmtId="0" fontId="0" fillId="16" borderId="24" xfId="0" applyFill="1" applyBorder="1"/>
    <xf numFmtId="0" fontId="0" fillId="16" borderId="25" xfId="0" applyFill="1" applyBorder="1"/>
    <xf numFmtId="0" fontId="0" fillId="16" borderId="26" xfId="0" applyFill="1" applyBorder="1"/>
    <xf numFmtId="0" fontId="24" fillId="6" borderId="0" xfId="0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top"/>
    </xf>
    <xf numFmtId="0" fontId="10" fillId="17" borderId="0" xfId="0" applyFont="1" applyFill="1" applyBorder="1" applyAlignment="1">
      <alignment horizontal="center" vertical="top"/>
    </xf>
    <xf numFmtId="0" fontId="10" fillId="17" borderId="11" xfId="0" applyFont="1" applyFill="1" applyBorder="1" applyAlignment="1">
      <alignment horizontal="center" vertical="top"/>
    </xf>
    <xf numFmtId="0" fontId="27" fillId="4" borderId="20" xfId="0" applyFont="1" applyFill="1" applyBorder="1" applyAlignment="1">
      <alignment horizontal="center" vertical="center" wrapText="1"/>
    </xf>
    <xf numFmtId="0" fontId="9" fillId="6" borderId="1" xfId="0" applyFont="1" applyFill="1" applyBorder="1"/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8" fillId="0" borderId="0" xfId="0" applyFont="1"/>
    <xf numFmtId="2" fontId="18" fillId="0" borderId="0" xfId="0" applyNumberFormat="1" applyFont="1" applyAlignment="1">
      <alignment horizontal="center" vertical="center"/>
    </xf>
    <xf numFmtId="17" fontId="17" fillId="15" borderId="14" xfId="0" applyNumberFormat="1" applyFont="1" applyFill="1" applyBorder="1" applyAlignment="1">
      <alignment horizontal="center" vertical="center"/>
    </xf>
    <xf numFmtId="17" fontId="17" fillId="15" borderId="15" xfId="0" applyNumberFormat="1" applyFont="1" applyFill="1" applyBorder="1" applyAlignment="1">
      <alignment horizontal="center" vertical="center"/>
    </xf>
    <xf numFmtId="0" fontId="20" fillId="20" borderId="16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0" fontId="10" fillId="17" borderId="14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26" fillId="18" borderId="2" xfId="0" applyFont="1" applyFill="1" applyBorder="1" applyAlignment="1">
      <alignment horizontal="center" vertical="center" wrapText="1"/>
    </xf>
    <xf numFmtId="0" fontId="26" fillId="18" borderId="3" xfId="0" applyFont="1" applyFill="1" applyBorder="1" applyAlignment="1">
      <alignment horizontal="center" vertical="center" wrapText="1"/>
    </xf>
    <xf numFmtId="0" fontId="26" fillId="18" borderId="4" xfId="0" applyFont="1" applyFill="1" applyBorder="1" applyAlignment="1">
      <alignment horizontal="center" vertical="center" wrapText="1"/>
    </xf>
    <xf numFmtId="0" fontId="25" fillId="19" borderId="0" xfId="5" applyFont="1" applyFill="1" applyBorder="1" applyAlignment="1" applyProtection="1">
      <alignment horizontal="center" vertical="center"/>
    </xf>
    <xf numFmtId="0" fontId="1" fillId="0" borderId="0" xfId="1" applyFill="1" applyAlignment="1">
      <alignment horizontal="center" vertic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4" borderId="5" xfId="1" applyNumberFormat="1" applyFont="1" applyFill="1" applyBorder="1" applyAlignment="1">
      <alignment horizontal="center"/>
    </xf>
    <xf numFmtId="0" fontId="4" fillId="4" borderId="6" xfId="1" applyNumberFormat="1" applyFont="1" applyFill="1" applyBorder="1" applyAlignment="1">
      <alignment horizontal="center"/>
    </xf>
    <xf numFmtId="0" fontId="4" fillId="4" borderId="7" xfId="1" applyNumberFormat="1" applyFont="1" applyFill="1" applyBorder="1" applyAlignment="1">
      <alignment horizontal="center"/>
    </xf>
    <xf numFmtId="0" fontId="1" fillId="5" borderId="8" xfId="1" applyFont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1" fillId="8" borderId="8" xfId="4" applyFont="1" applyFill="1" applyBorder="1" applyAlignment="1">
      <alignment horizontal="center" vertical="center"/>
    </xf>
    <xf numFmtId="0" fontId="1" fillId="8" borderId="9" xfId="4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/>
    </xf>
    <xf numFmtId="0" fontId="2" fillId="4" borderId="6" xfId="0" applyNumberFormat="1" applyFont="1" applyFill="1" applyBorder="1" applyAlignment="1">
      <alignment horizontal="center"/>
    </xf>
    <xf numFmtId="0" fontId="2" fillId="4" borderId="7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/>
    </xf>
    <xf numFmtId="0" fontId="28" fillId="15" borderId="0" xfId="0" applyFont="1" applyFill="1" applyBorder="1" applyAlignment="1">
      <alignment horizontal="center"/>
    </xf>
  </cellXfs>
  <cellStyles count="6">
    <cellStyle name="Comma 2" xfId="2"/>
    <cellStyle name="Hyperlink" xfId="5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30" Type="http://schemas.openxmlformats.org/officeDocument/2006/relationships/sharedStrings" Target="sharedStrings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17"/>
          <c:y val="0.15788203557888641"/>
          <c:w val="0.8768309273840813"/>
          <c:h val="0.77010024788568165"/>
        </c:manualLayout>
      </c:layout>
      <c:lineChart>
        <c:grouping val="standard"/>
        <c:ser>
          <c:idx val="0"/>
          <c:order val="0"/>
          <c:tx>
            <c:strRef>
              <c:f>KZN!$B$296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KZN!$A$297:$A$311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KZN!$B$297:$B$311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</c:ser>
        <c:ser>
          <c:idx val="1"/>
          <c:order val="1"/>
          <c:tx>
            <c:strRef>
              <c:f>KZN!$C$296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KZN!$A$297:$A$311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KZN!$C$297:$C$311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</c:ser>
        <c:ser>
          <c:idx val="2"/>
          <c:order val="2"/>
          <c:tx>
            <c:strRef>
              <c:f>KZN!$D$296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KZN!$A$297:$A$311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KZN!$D$297:$D$311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</c:ser>
        <c:ser>
          <c:idx val="3"/>
          <c:order val="3"/>
          <c:tx>
            <c:strRef>
              <c:f>KZN!$E$296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KZN!$E$297:$E$311</c:f>
              <c:numCache>
                <c:formatCode>#,##0.00</c:formatCode>
                <c:ptCount val="15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-2.0046938709913382</c:v>
                </c:pt>
                <c:pt idx="14">
                  <c:v>-2.0671791949531277</c:v>
                </c:pt>
              </c:numCache>
            </c:numRef>
          </c:val>
        </c:ser>
        <c:marker val="1"/>
        <c:axId val="25587712"/>
        <c:axId val="25589248"/>
      </c:lineChart>
      <c:catAx>
        <c:axId val="25587712"/>
        <c:scaling>
          <c:orientation val="minMax"/>
        </c:scaling>
        <c:axPos val="b"/>
        <c:numFmt formatCode="General" sourceLinked="1"/>
        <c:tickLblPos val="nextTo"/>
        <c:crossAx val="25589248"/>
        <c:crosses val="autoZero"/>
        <c:auto val="1"/>
        <c:lblAlgn val="ctr"/>
        <c:lblOffset val="100"/>
      </c:catAx>
      <c:valAx>
        <c:axId val="25589248"/>
        <c:scaling>
          <c:orientation val="minMax"/>
        </c:scaling>
        <c:axPos val="l"/>
        <c:numFmt formatCode="#,##0.00" sourceLinked="1"/>
        <c:tickLblPos val="nextTo"/>
        <c:crossAx val="25587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49E-2"/>
          <c:w val="0.9259166666666665"/>
          <c:h val="0.14467009332166814"/>
        </c:manualLayout>
      </c:layout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23"/>
        </c:manualLayout>
      </c:layout>
      <c:lineChart>
        <c:grouping val="standard"/>
        <c:ser>
          <c:idx val="0"/>
          <c:order val="0"/>
          <c:tx>
            <c:strRef>
              <c:f>KZN!$B$313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KZN!$A$314:$A$327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KZN!$B$314:$B$327</c:f>
              <c:numCache>
                <c:formatCode>#,##0.00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</c:ser>
        <c:ser>
          <c:idx val="1"/>
          <c:order val="1"/>
          <c:tx>
            <c:strRef>
              <c:f>KZN!$C$313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KZN!$A$314:$A$327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KZN!$C$314:$C$327</c:f>
              <c:numCache>
                <c:formatCode>#,##0.00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</c:ser>
        <c:ser>
          <c:idx val="2"/>
          <c:order val="2"/>
          <c:tx>
            <c:strRef>
              <c:f>KZN!$D$313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KZN!$A$314:$A$327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KZN!$D$314:$D$327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</c:ser>
        <c:ser>
          <c:idx val="3"/>
          <c:order val="3"/>
          <c:tx>
            <c:strRef>
              <c:f>KZN!$E$313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KZN!$A$314:$A$327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KZN!$E$314:$E$327</c:f>
              <c:numCache>
                <c:formatCode>#,##0</c:formatCode>
                <c:ptCount val="14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-3305.8782967124134</c:v>
                </c:pt>
                <c:pt idx="13">
                  <c:v>3207.15536643425</c:v>
                </c:pt>
              </c:numCache>
            </c:numRef>
          </c:val>
        </c:ser>
        <c:marker val="1"/>
        <c:axId val="25615360"/>
        <c:axId val="25617152"/>
      </c:lineChart>
      <c:catAx>
        <c:axId val="25615360"/>
        <c:scaling>
          <c:orientation val="minMax"/>
        </c:scaling>
        <c:axPos val="b"/>
        <c:numFmt formatCode="General" sourceLinked="1"/>
        <c:tickLblPos val="nextTo"/>
        <c:crossAx val="25617152"/>
        <c:crosses val="autoZero"/>
        <c:auto val="1"/>
        <c:lblAlgn val="ctr"/>
        <c:lblOffset val="100"/>
      </c:catAx>
      <c:valAx>
        <c:axId val="25617152"/>
        <c:scaling>
          <c:orientation val="minMax"/>
        </c:scaling>
        <c:axPos val="l"/>
        <c:numFmt formatCode="#,##0.00" sourceLinked="1"/>
        <c:tickLblPos val="nextTo"/>
        <c:crossAx val="25615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83E-2"/>
          <c:w val="0.76288888888889228"/>
          <c:h val="0.20214494021580631"/>
        </c:manualLayout>
      </c:layout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"/>
          <c:y val="0.15788203557888641"/>
          <c:w val="0.8768309273840817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Durban!$B$296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Durban!$A$297:$A$311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Durban!$B$297:$B$311</c:f>
              <c:numCache>
                <c:formatCode>#,##0.00</c:formatCode>
                <c:ptCount val="15"/>
                <c:pt idx="0">
                  <c:v>0.91147478129279236</c:v>
                </c:pt>
                <c:pt idx="1">
                  <c:v>0.91477282497558399</c:v>
                </c:pt>
                <c:pt idx="2">
                  <c:v>0.90863780491267854</c:v>
                </c:pt>
                <c:pt idx="3">
                  <c:v>0.90569309629427197</c:v>
                </c:pt>
                <c:pt idx="4">
                  <c:v>0.90254854120989991</c:v>
                </c:pt>
                <c:pt idx="5">
                  <c:v>0.91016784963115349</c:v>
                </c:pt>
                <c:pt idx="6">
                  <c:v>0.91108314012931069</c:v>
                </c:pt>
                <c:pt idx="7">
                  <c:v>0.91542186727771258</c:v>
                </c:pt>
                <c:pt idx="8">
                  <c:v>0.90458173877741799</c:v>
                </c:pt>
                <c:pt idx="9">
                  <c:v>0.89740206079658769</c:v>
                </c:pt>
                <c:pt idx="10">
                  <c:v>0.89221253912731335</c:v>
                </c:pt>
                <c:pt idx="11">
                  <c:v>0.89569114890929846</c:v>
                </c:pt>
                <c:pt idx="12">
                  <c:v>0.88984663041065437</c:v>
                </c:pt>
                <c:pt idx="13">
                  <c:v>0.88207480008958372</c:v>
                </c:pt>
                <c:pt idx="14">
                  <c:v>0.88402941249640876</c:v>
                </c:pt>
              </c:numCache>
            </c:numRef>
          </c:val>
        </c:ser>
        <c:ser>
          <c:idx val="1"/>
          <c:order val="1"/>
          <c:tx>
            <c:strRef>
              <c:f>Durban!$C$296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Durban!$A$297:$A$311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Durban!$C$297:$C$311</c:f>
              <c:numCache>
                <c:formatCode>#,##0.00</c:formatCode>
                <c:ptCount val="15"/>
                <c:pt idx="0">
                  <c:v>0.12175573988026042</c:v>
                </c:pt>
                <c:pt idx="1">
                  <c:v>0.12091479588120284</c:v>
                </c:pt>
                <c:pt idx="2">
                  <c:v>0.1208279278221379</c:v>
                </c:pt>
                <c:pt idx="3">
                  <c:v>0.12077339787694664</c:v>
                </c:pt>
                <c:pt idx="4">
                  <c:v>0.12131577848969319</c:v>
                </c:pt>
                <c:pt idx="5">
                  <c:v>0.12135080484109666</c:v>
                </c:pt>
                <c:pt idx="6">
                  <c:v>0.12164968478002852</c:v>
                </c:pt>
                <c:pt idx="7">
                  <c:v>0.12113127224004631</c:v>
                </c:pt>
                <c:pt idx="8">
                  <c:v>0.12203253141696907</c:v>
                </c:pt>
                <c:pt idx="9">
                  <c:v>0.12180189744314412</c:v>
                </c:pt>
                <c:pt idx="10">
                  <c:v>0.12202708301895858</c:v>
                </c:pt>
                <c:pt idx="11">
                  <c:v>0.12088057867352529</c:v>
                </c:pt>
                <c:pt idx="12">
                  <c:v>0.12019292687920455</c:v>
                </c:pt>
                <c:pt idx="13">
                  <c:v>0.12080606371108044</c:v>
                </c:pt>
                <c:pt idx="14">
                  <c:v>0.12099015176217651</c:v>
                </c:pt>
              </c:numCache>
            </c:numRef>
          </c:val>
        </c:ser>
        <c:ser>
          <c:idx val="2"/>
          <c:order val="2"/>
          <c:tx>
            <c:strRef>
              <c:f>Durban!$D$296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Durban!$A$297:$A$311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Durban!$D$297:$D$311</c:f>
              <c:numCache>
                <c:formatCode>#,##0.00</c:formatCode>
                <c:ptCount val="15"/>
                <c:pt idx="0">
                  <c:v>2.4014309719680558</c:v>
                </c:pt>
                <c:pt idx="1">
                  <c:v>2.6189256341639058</c:v>
                </c:pt>
                <c:pt idx="2">
                  <c:v>2.549427316133305</c:v>
                </c:pt>
                <c:pt idx="3">
                  <c:v>2.5424385025990466</c:v>
                </c:pt>
                <c:pt idx="4">
                  <c:v>2.5948837056401617</c:v>
                </c:pt>
                <c:pt idx="5">
                  <c:v>2.5047541670065652</c:v>
                </c:pt>
                <c:pt idx="6">
                  <c:v>2.2669567657635565</c:v>
                </c:pt>
                <c:pt idx="7">
                  <c:v>2.3399254378411145</c:v>
                </c:pt>
                <c:pt idx="8">
                  <c:v>2.2565648696053406</c:v>
                </c:pt>
                <c:pt idx="9">
                  <c:v>2.2732654011914759</c:v>
                </c:pt>
                <c:pt idx="10">
                  <c:v>2.2070121990966967</c:v>
                </c:pt>
                <c:pt idx="11">
                  <c:v>2.2851447570739181</c:v>
                </c:pt>
                <c:pt idx="12">
                  <c:v>2.1203908963081526</c:v>
                </c:pt>
                <c:pt idx="13">
                  <c:v>2.1033914070719</c:v>
                </c:pt>
                <c:pt idx="14">
                  <c:v>2.1458096409279239</c:v>
                </c:pt>
              </c:numCache>
            </c:numRef>
          </c:val>
        </c:ser>
        <c:ser>
          <c:idx val="3"/>
          <c:order val="3"/>
          <c:tx>
            <c:strRef>
              <c:f>Durban!$E$296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Durban!$A$297:$A$311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Durban!$E$297:$E$311</c:f>
              <c:numCache>
                <c:formatCode>#,##0.00</c:formatCode>
                <c:ptCount val="15"/>
                <c:pt idx="0">
                  <c:v>-0.3442955394534995</c:v>
                </c:pt>
                <c:pt idx="1">
                  <c:v>-0.36066895074734157</c:v>
                </c:pt>
                <c:pt idx="2">
                  <c:v>-0.29577101056933974</c:v>
                </c:pt>
                <c:pt idx="3">
                  <c:v>-0.31448713644623821</c:v>
                </c:pt>
                <c:pt idx="4">
                  <c:v>-0.23144439561272531</c:v>
                </c:pt>
                <c:pt idx="5">
                  <c:v>-0.17757743895217981</c:v>
                </c:pt>
                <c:pt idx="6">
                  <c:v>-0.17475844462562268</c:v>
                </c:pt>
                <c:pt idx="7">
                  <c:v>-0.20137368676553252</c:v>
                </c:pt>
                <c:pt idx="8">
                  <c:v>-0.10853931200374109</c:v>
                </c:pt>
                <c:pt idx="9">
                  <c:v>-0.10912749328194189</c:v>
                </c:pt>
                <c:pt idx="10">
                  <c:v>-0.10123272921144806</c:v>
                </c:pt>
                <c:pt idx="11">
                  <c:v>-0.1839359494531177</c:v>
                </c:pt>
                <c:pt idx="12">
                  <c:v>-0.12272230897939138</c:v>
                </c:pt>
                <c:pt idx="13">
                  <c:v>2.1392626286520274E-2</c:v>
                </c:pt>
                <c:pt idx="14">
                  <c:v>1.5456129309760197E-2</c:v>
                </c:pt>
              </c:numCache>
            </c:numRef>
          </c:val>
        </c:ser>
        <c:marker val="1"/>
        <c:axId val="25807488"/>
        <c:axId val="25817472"/>
      </c:lineChart>
      <c:catAx>
        <c:axId val="25807488"/>
        <c:scaling>
          <c:orientation val="minMax"/>
        </c:scaling>
        <c:axPos val="b"/>
        <c:numFmt formatCode="General" sourceLinked="1"/>
        <c:tickLblPos val="nextTo"/>
        <c:crossAx val="25817472"/>
        <c:crosses val="autoZero"/>
        <c:auto val="1"/>
        <c:lblAlgn val="ctr"/>
        <c:lblOffset val="100"/>
      </c:catAx>
      <c:valAx>
        <c:axId val="25817472"/>
        <c:scaling>
          <c:orientation val="minMax"/>
        </c:scaling>
        <c:axPos val="l"/>
        <c:numFmt formatCode="#,##0.00" sourceLinked="1"/>
        <c:tickLblPos val="nextTo"/>
        <c:crossAx val="25807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56E-2"/>
          <c:w val="0.9259166666666665"/>
          <c:h val="0.14467009332166814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46"/>
        </c:manualLayout>
      </c:layout>
      <c:lineChart>
        <c:grouping val="standard"/>
        <c:ser>
          <c:idx val="0"/>
          <c:order val="0"/>
          <c:tx>
            <c:strRef>
              <c:f>Durban!$B$313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Durban!$A$314:$A$327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Durban!$B$314:$B$327</c:f>
              <c:numCache>
                <c:formatCode>#,##0.00</c:formatCode>
                <c:ptCount val="14"/>
                <c:pt idx="0">
                  <c:v>8324.1218435755382</c:v>
                </c:pt>
                <c:pt idx="1">
                  <c:v>-889.04614967615441</c:v>
                </c:pt>
                <c:pt idx="2">
                  <c:v>11385.8003179228</c:v>
                </c:pt>
                <c:pt idx="3">
                  <c:v>3930.9663948833154</c:v>
                </c:pt>
                <c:pt idx="4">
                  <c:v>5058.5739942380096</c:v>
                </c:pt>
                <c:pt idx="5">
                  <c:v>13659.545403445714</c:v>
                </c:pt>
                <c:pt idx="6">
                  <c:v>13694.277840091396</c:v>
                </c:pt>
                <c:pt idx="7">
                  <c:v>17116.691789339126</c:v>
                </c:pt>
                <c:pt idx="8">
                  <c:v>20712.774303436505</c:v>
                </c:pt>
                <c:pt idx="9">
                  <c:v>24544.185268147194</c:v>
                </c:pt>
                <c:pt idx="10">
                  <c:v>30173.657394212441</c:v>
                </c:pt>
                <c:pt idx="11">
                  <c:v>28343.483352885622</c:v>
                </c:pt>
                <c:pt idx="12">
                  <c:v>-17011.300049826175</c:v>
                </c:pt>
                <c:pt idx="13">
                  <c:v>-6538.9181479488479</c:v>
                </c:pt>
              </c:numCache>
            </c:numRef>
          </c:val>
        </c:ser>
        <c:ser>
          <c:idx val="1"/>
          <c:order val="1"/>
          <c:tx>
            <c:strRef>
              <c:f>Durban!$C$313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Durban!$A$314:$A$327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Durban!$C$314:$C$327</c:f>
              <c:numCache>
                <c:formatCode>#,##0.00</c:formatCode>
                <c:ptCount val="14"/>
                <c:pt idx="0">
                  <c:v>-1882.2898965682834</c:v>
                </c:pt>
                <c:pt idx="1">
                  <c:v>3623.9295306191907</c:v>
                </c:pt>
                <c:pt idx="2">
                  <c:v>-245.08129850495243</c:v>
                </c:pt>
                <c:pt idx="3">
                  <c:v>1032.7238792339285</c:v>
                </c:pt>
                <c:pt idx="4">
                  <c:v>-4245.8786462408607</c:v>
                </c:pt>
                <c:pt idx="5">
                  <c:v>-226.27795649221844</c:v>
                </c:pt>
                <c:pt idx="6">
                  <c:v>-2796.5904365333417</c:v>
                </c:pt>
                <c:pt idx="7">
                  <c:v>7093.3020156881248</c:v>
                </c:pt>
                <c:pt idx="8">
                  <c:v>4689.7482295639938</c:v>
                </c:pt>
                <c:pt idx="9">
                  <c:v>2562.0481195910688</c:v>
                </c:pt>
                <c:pt idx="10">
                  <c:v>-4139.8161827652739</c:v>
                </c:pt>
                <c:pt idx="11">
                  <c:v>5226.9190803603451</c:v>
                </c:pt>
                <c:pt idx="12">
                  <c:v>6143.5000052333671</c:v>
                </c:pt>
                <c:pt idx="13">
                  <c:v>-1315.1565242499535</c:v>
                </c:pt>
              </c:numCache>
            </c:numRef>
          </c:val>
        </c:ser>
        <c:ser>
          <c:idx val="2"/>
          <c:order val="2"/>
          <c:tx>
            <c:strRef>
              <c:f>Durban!$D$313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Durban!$A$314:$A$327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Durban!$D$314:$D$327</c:f>
              <c:numCache>
                <c:formatCode>#,##0</c:formatCode>
                <c:ptCount val="14"/>
                <c:pt idx="0">
                  <c:v>2096.6943823997276</c:v>
                </c:pt>
                <c:pt idx="1">
                  <c:v>-3287.2795507691062</c:v>
                </c:pt>
                <c:pt idx="2">
                  <c:v>-8287.5958617706019</c:v>
                </c:pt>
                <c:pt idx="3">
                  <c:v>92.710000918578089</c:v>
                </c:pt>
                <c:pt idx="4">
                  <c:v>531.58066279109335</c:v>
                </c:pt>
                <c:pt idx="5">
                  <c:v>-4615.9362010610939</c:v>
                </c:pt>
                <c:pt idx="6">
                  <c:v>-5547.3842472042261</c:v>
                </c:pt>
                <c:pt idx="7">
                  <c:v>-4162.1060367932096</c:v>
                </c:pt>
                <c:pt idx="8">
                  <c:v>-7594.5454823289183</c:v>
                </c:pt>
                <c:pt idx="9">
                  <c:v>-3087.8703210723684</c:v>
                </c:pt>
                <c:pt idx="10">
                  <c:v>446.58715938568338</c:v>
                </c:pt>
                <c:pt idx="11">
                  <c:v>9413.4623373003305</c:v>
                </c:pt>
                <c:pt idx="12">
                  <c:v>11992.774901375738</c:v>
                </c:pt>
                <c:pt idx="13">
                  <c:v>10075.186047905925</c:v>
                </c:pt>
              </c:numCache>
            </c:numRef>
          </c:val>
        </c:ser>
        <c:ser>
          <c:idx val="3"/>
          <c:order val="3"/>
          <c:tx>
            <c:strRef>
              <c:f>Durban!$E$313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Durban!$A$314:$A$327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Durban!$E$314:$E$327</c:f>
              <c:numCache>
                <c:formatCode>#,##0</c:formatCode>
                <c:ptCount val="14"/>
                <c:pt idx="0">
                  <c:v>8538.5263294070028</c:v>
                </c:pt>
                <c:pt idx="1">
                  <c:v>-552.39616982603911</c:v>
                </c:pt>
                <c:pt idx="2">
                  <c:v>2853.1231576473219</c:v>
                </c:pt>
                <c:pt idx="3">
                  <c:v>5056.4002750357613</c:v>
                </c:pt>
                <c:pt idx="4">
                  <c:v>1344.2760107882787</c:v>
                </c:pt>
                <c:pt idx="5">
                  <c:v>8817.3312458924484</c:v>
                </c:pt>
                <c:pt idx="6">
                  <c:v>5350.3031563537661</c:v>
                </c:pt>
                <c:pt idx="7">
                  <c:v>20047.88776823401</c:v>
                </c:pt>
                <c:pt idx="8">
                  <c:v>17807.977050671587</c:v>
                </c:pt>
                <c:pt idx="9">
                  <c:v>24018.363066665945</c:v>
                </c:pt>
                <c:pt idx="10">
                  <c:v>26480.428370832698</c:v>
                </c:pt>
                <c:pt idx="11">
                  <c:v>42983.864770546323</c:v>
                </c:pt>
                <c:pt idx="12">
                  <c:v>1124.9748567829374</c:v>
                </c:pt>
                <c:pt idx="13">
                  <c:v>2221.1113757072017</c:v>
                </c:pt>
              </c:numCache>
            </c:numRef>
          </c:val>
        </c:ser>
        <c:marker val="1"/>
        <c:axId val="113801088"/>
        <c:axId val="113802624"/>
      </c:lineChart>
      <c:catAx>
        <c:axId val="113801088"/>
        <c:scaling>
          <c:orientation val="minMax"/>
        </c:scaling>
        <c:axPos val="b"/>
        <c:numFmt formatCode="General" sourceLinked="1"/>
        <c:tickLblPos val="nextTo"/>
        <c:crossAx val="113802624"/>
        <c:crosses val="autoZero"/>
        <c:auto val="1"/>
        <c:lblAlgn val="ctr"/>
        <c:lblOffset val="100"/>
      </c:catAx>
      <c:valAx>
        <c:axId val="113802624"/>
        <c:scaling>
          <c:orientation val="minMax"/>
        </c:scaling>
        <c:axPos val="l"/>
        <c:numFmt formatCode="#,##0.00" sourceLinked="1"/>
        <c:tickLblPos val="nextTo"/>
        <c:crossAx val="11380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97E-2"/>
          <c:w val="0.76288888888889272"/>
          <c:h val="0.20214494021580631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"/>
          <c:y val="0.15788203557888641"/>
          <c:w val="0.8768309273840817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PMB!$B$296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PMB!$A$297:$A$311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PMB!$B$297:$B$311</c:f>
              <c:numCache>
                <c:formatCode>#,##0.00</c:formatCode>
                <c:ptCount val="15"/>
                <c:pt idx="0">
                  <c:v>0.90673124924552162</c:v>
                </c:pt>
                <c:pt idx="1">
                  <c:v>0.90297610091966496</c:v>
                </c:pt>
                <c:pt idx="2">
                  <c:v>0.88994310547557709</c:v>
                </c:pt>
                <c:pt idx="3">
                  <c:v>0.88416214216791866</c:v>
                </c:pt>
                <c:pt idx="4">
                  <c:v>0.86900151045492169</c:v>
                </c:pt>
                <c:pt idx="5">
                  <c:v>0.87385796932270254</c:v>
                </c:pt>
                <c:pt idx="6">
                  <c:v>0.87678040219228293</c:v>
                </c:pt>
                <c:pt idx="7">
                  <c:v>0.87237983955508036</c:v>
                </c:pt>
                <c:pt idx="8">
                  <c:v>0.86942174035822517</c:v>
                </c:pt>
                <c:pt idx="9">
                  <c:v>0.86690811855031513</c:v>
                </c:pt>
                <c:pt idx="10">
                  <c:v>0.86182925128989796</c:v>
                </c:pt>
                <c:pt idx="11">
                  <c:v>0.8572097021547197</c:v>
                </c:pt>
                <c:pt idx="12">
                  <c:v>0.84728549285854171</c:v>
                </c:pt>
                <c:pt idx="13">
                  <c:v>0.83645439232299701</c:v>
                </c:pt>
                <c:pt idx="14">
                  <c:v>0.83597020848288106</c:v>
                </c:pt>
              </c:numCache>
            </c:numRef>
          </c:val>
        </c:ser>
        <c:ser>
          <c:idx val="1"/>
          <c:order val="1"/>
          <c:tx>
            <c:strRef>
              <c:f>PMB!$C$296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PMB!$A$297:$A$311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PMB!$C$297:$C$311</c:f>
              <c:numCache>
                <c:formatCode>#,##0.00</c:formatCode>
                <c:ptCount val="15"/>
                <c:pt idx="0">
                  <c:v>0.11316437691243568</c:v>
                </c:pt>
                <c:pt idx="1">
                  <c:v>0.11422522117095503</c:v>
                </c:pt>
                <c:pt idx="2">
                  <c:v>0.11559980368550644</c:v>
                </c:pt>
                <c:pt idx="3">
                  <c:v>0.11665654288717515</c:v>
                </c:pt>
                <c:pt idx="4">
                  <c:v>0.11805173359981221</c:v>
                </c:pt>
                <c:pt idx="5">
                  <c:v>0.1180446945853324</c:v>
                </c:pt>
                <c:pt idx="6">
                  <c:v>0.11886094053699026</c:v>
                </c:pt>
                <c:pt idx="7">
                  <c:v>0.11942935580181786</c:v>
                </c:pt>
                <c:pt idx="8">
                  <c:v>0.12031509285576283</c:v>
                </c:pt>
                <c:pt idx="9">
                  <c:v>0.11979902498854912</c:v>
                </c:pt>
                <c:pt idx="10">
                  <c:v>0.11984181538270773</c:v>
                </c:pt>
                <c:pt idx="11">
                  <c:v>0.11871076916812637</c:v>
                </c:pt>
                <c:pt idx="12">
                  <c:v>0.11849984425760986</c:v>
                </c:pt>
                <c:pt idx="13">
                  <c:v>0.11981763034701649</c:v>
                </c:pt>
                <c:pt idx="14">
                  <c:v>0.1206167848640429</c:v>
                </c:pt>
              </c:numCache>
            </c:numRef>
          </c:val>
        </c:ser>
        <c:ser>
          <c:idx val="2"/>
          <c:order val="2"/>
          <c:tx>
            <c:strRef>
              <c:f>PMB!$D$296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PMB!$A$297:$A$311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PMB!$D$297:$D$311</c:f>
              <c:numCache>
                <c:formatCode>#,##0.00</c:formatCode>
                <c:ptCount val="15"/>
                <c:pt idx="0">
                  <c:v>1.5136355909367165</c:v>
                </c:pt>
                <c:pt idx="1">
                  <c:v>1.5814230433713439</c:v>
                </c:pt>
                <c:pt idx="2">
                  <c:v>1.6467308321926855</c:v>
                </c:pt>
                <c:pt idx="3">
                  <c:v>1.6332038303947214</c:v>
                </c:pt>
                <c:pt idx="4">
                  <c:v>1.7171713227161385</c:v>
                </c:pt>
                <c:pt idx="5">
                  <c:v>1.7529195002037856</c:v>
                </c:pt>
                <c:pt idx="6">
                  <c:v>1.6230955421255091</c:v>
                </c:pt>
                <c:pt idx="7">
                  <c:v>1.743145230864533</c:v>
                </c:pt>
                <c:pt idx="8">
                  <c:v>1.8126925312904101</c:v>
                </c:pt>
                <c:pt idx="9">
                  <c:v>1.8848379596624154</c:v>
                </c:pt>
                <c:pt idx="10">
                  <c:v>1.8278435923954786</c:v>
                </c:pt>
                <c:pt idx="11">
                  <c:v>1.8504121884749942</c:v>
                </c:pt>
                <c:pt idx="12">
                  <c:v>1.7229985715528007</c:v>
                </c:pt>
                <c:pt idx="13">
                  <c:v>1.7318186937914879</c:v>
                </c:pt>
                <c:pt idx="14">
                  <c:v>1.7282798635060248</c:v>
                </c:pt>
              </c:numCache>
            </c:numRef>
          </c:val>
        </c:ser>
        <c:ser>
          <c:idx val="3"/>
          <c:order val="3"/>
          <c:tx>
            <c:strRef>
              <c:f>PMB!$E$296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PMB!$A$297:$A$311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PMB!$E$297:$E$311</c:f>
              <c:numCache>
                <c:formatCode>#,##0.00</c:formatCode>
                <c:ptCount val="15"/>
                <c:pt idx="0">
                  <c:v>-0.44408843476814297</c:v>
                </c:pt>
                <c:pt idx="1">
                  <c:v>-0.43276964939561147</c:v>
                </c:pt>
                <c:pt idx="2">
                  <c:v>-0.40047439022288867</c:v>
                </c:pt>
                <c:pt idx="3">
                  <c:v>-0.38589710175675129</c:v>
                </c:pt>
                <c:pt idx="4">
                  <c:v>-0.42008623731083711</c:v>
                </c:pt>
                <c:pt idx="5">
                  <c:v>-0.41186010160794051</c:v>
                </c:pt>
                <c:pt idx="6">
                  <c:v>-0.39659126536973366</c:v>
                </c:pt>
                <c:pt idx="7">
                  <c:v>-0.38894161432388763</c:v>
                </c:pt>
                <c:pt idx="8">
                  <c:v>-0.36997480974942276</c:v>
                </c:pt>
                <c:pt idx="9">
                  <c:v>-0.37866709348683047</c:v>
                </c:pt>
                <c:pt idx="10">
                  <c:v>-0.39244702797961445</c:v>
                </c:pt>
                <c:pt idx="11">
                  <c:v>-0.45353105400068877</c:v>
                </c:pt>
                <c:pt idx="12">
                  <c:v>-0.50364635062721108</c:v>
                </c:pt>
                <c:pt idx="13">
                  <c:v>-0.48475384427622964</c:v>
                </c:pt>
                <c:pt idx="14">
                  <c:v>-0.48885228426252009</c:v>
                </c:pt>
              </c:numCache>
            </c:numRef>
          </c:val>
        </c:ser>
        <c:marker val="1"/>
        <c:axId val="116663808"/>
        <c:axId val="116665344"/>
      </c:lineChart>
      <c:catAx>
        <c:axId val="116663808"/>
        <c:scaling>
          <c:orientation val="minMax"/>
        </c:scaling>
        <c:axPos val="b"/>
        <c:numFmt formatCode="General" sourceLinked="1"/>
        <c:tickLblPos val="nextTo"/>
        <c:crossAx val="116665344"/>
        <c:crosses val="autoZero"/>
        <c:auto val="1"/>
        <c:lblAlgn val="ctr"/>
        <c:lblOffset val="100"/>
      </c:catAx>
      <c:valAx>
        <c:axId val="116665344"/>
        <c:scaling>
          <c:orientation val="minMax"/>
        </c:scaling>
        <c:axPos val="l"/>
        <c:numFmt formatCode="#,##0.00" sourceLinked="1"/>
        <c:tickLblPos val="nextTo"/>
        <c:crossAx val="116663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56E-2"/>
          <c:w val="0.9259166666666665"/>
          <c:h val="0.14467009332166814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46"/>
        </c:manualLayout>
      </c:layout>
      <c:lineChart>
        <c:grouping val="standard"/>
        <c:ser>
          <c:idx val="0"/>
          <c:order val="0"/>
          <c:tx>
            <c:strRef>
              <c:f>PMB!$B$313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PMB!$A$314:$A$327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PMB!$B$314:$B$327</c:f>
              <c:numCache>
                <c:formatCode>#,##0.00</c:formatCode>
                <c:ptCount val="14"/>
                <c:pt idx="0">
                  <c:v>1167.7575588840114</c:v>
                </c:pt>
                <c:pt idx="1">
                  <c:v>-124.28207941801421</c:v>
                </c:pt>
                <c:pt idx="2">
                  <c:v>1577.9257846852229</c:v>
                </c:pt>
                <c:pt idx="3">
                  <c:v>542.25174034969052</c:v>
                </c:pt>
                <c:pt idx="4">
                  <c:v>650.82699340794431</c:v>
                </c:pt>
                <c:pt idx="5">
                  <c:v>1702.9864696779282</c:v>
                </c:pt>
                <c:pt idx="6">
                  <c:v>1682.0782711383072</c:v>
                </c:pt>
                <c:pt idx="7">
                  <c:v>2050.9569850419821</c:v>
                </c:pt>
                <c:pt idx="8">
                  <c:v>2409.6106866944897</c:v>
                </c:pt>
                <c:pt idx="9">
                  <c:v>2773.9796909798779</c:v>
                </c:pt>
                <c:pt idx="10">
                  <c:v>3327.8011857977954</c:v>
                </c:pt>
                <c:pt idx="11">
                  <c:v>3086.71981638123</c:v>
                </c:pt>
                <c:pt idx="12">
                  <c:v>-1862.484310454312</c:v>
                </c:pt>
                <c:pt idx="13">
                  <c:v>-728.84362936983064</c:v>
                </c:pt>
              </c:numCache>
            </c:numRef>
          </c:val>
        </c:ser>
        <c:ser>
          <c:idx val="1"/>
          <c:order val="1"/>
          <c:tx>
            <c:strRef>
              <c:f>PMB!$C$313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PMB!$A$314:$A$327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PMB!$C$314:$C$327</c:f>
              <c:numCache>
                <c:formatCode>#,##0.00</c:formatCode>
                <c:ptCount val="14"/>
                <c:pt idx="0">
                  <c:v>492.61516660532516</c:v>
                </c:pt>
                <c:pt idx="1">
                  <c:v>1196.8969168176463</c:v>
                </c:pt>
                <c:pt idx="2">
                  <c:v>360.50531299136242</c:v>
                </c:pt>
                <c:pt idx="3">
                  <c:v>479.84655239544838</c:v>
                </c:pt>
                <c:pt idx="4">
                  <c:v>-301.78685380643844</c:v>
                </c:pt>
                <c:pt idx="5">
                  <c:v>227.18999446386658</c:v>
                </c:pt>
                <c:pt idx="6">
                  <c:v>153.22558672555238</c:v>
                </c:pt>
                <c:pt idx="7">
                  <c:v>113.63642210307228</c:v>
                </c:pt>
                <c:pt idx="8">
                  <c:v>-88.702279487570877</c:v>
                </c:pt>
                <c:pt idx="9">
                  <c:v>-36.777047246753909</c:v>
                </c:pt>
                <c:pt idx="10">
                  <c:v>-98.544903887322249</c:v>
                </c:pt>
                <c:pt idx="11">
                  <c:v>474.11450463011442</c:v>
                </c:pt>
                <c:pt idx="12">
                  <c:v>1032.4773351931265</c:v>
                </c:pt>
                <c:pt idx="13">
                  <c:v>42.331600401932974</c:v>
                </c:pt>
              </c:numCache>
            </c:numRef>
          </c:val>
        </c:ser>
        <c:ser>
          <c:idx val="2"/>
          <c:order val="2"/>
          <c:tx>
            <c:strRef>
              <c:f>PMB!$D$313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PMB!$A$314:$A$327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PMB!$D$314:$D$327</c:f>
              <c:numCache>
                <c:formatCode>#,##0</c:formatCode>
                <c:ptCount val="14"/>
                <c:pt idx="0">
                  <c:v>-731.75525165420299</c:v>
                </c:pt>
                <c:pt idx="1">
                  <c:v>-1806.9474496864752</c:v>
                </c:pt>
                <c:pt idx="2">
                  <c:v>-1895.6697068546241</c:v>
                </c:pt>
                <c:pt idx="3">
                  <c:v>-5459.7218350871499</c:v>
                </c:pt>
                <c:pt idx="4">
                  <c:v>-2384.9732128972714</c:v>
                </c:pt>
                <c:pt idx="5">
                  <c:v>-1868.8438804521802</c:v>
                </c:pt>
                <c:pt idx="6">
                  <c:v>-2888.6924594137063</c:v>
                </c:pt>
                <c:pt idx="7">
                  <c:v>-1815.1349407929165</c:v>
                </c:pt>
                <c:pt idx="8">
                  <c:v>-2259.2469392530165</c:v>
                </c:pt>
                <c:pt idx="9">
                  <c:v>-1744.6575469734653</c:v>
                </c:pt>
                <c:pt idx="10">
                  <c:v>-1218.0873690243757</c:v>
                </c:pt>
                <c:pt idx="11">
                  <c:v>1526.9729116862222</c:v>
                </c:pt>
                <c:pt idx="12">
                  <c:v>2339.2686634981919</c:v>
                </c:pt>
                <c:pt idx="13">
                  <c:v>2193.9150298741147</c:v>
                </c:pt>
              </c:numCache>
            </c:numRef>
          </c:val>
        </c:ser>
        <c:ser>
          <c:idx val="3"/>
          <c:order val="3"/>
          <c:tx>
            <c:strRef>
              <c:f>PMB!$E$313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PMB!$A$314:$A$327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PMB!$E$314:$E$327</c:f>
              <c:numCache>
                <c:formatCode>#,##0</c:formatCode>
                <c:ptCount val="14"/>
                <c:pt idx="0">
                  <c:v>928.61747383512557</c:v>
                </c:pt>
                <c:pt idx="1">
                  <c:v>-734.33261228684569</c:v>
                </c:pt>
                <c:pt idx="2">
                  <c:v>42.761390821964596</c:v>
                </c:pt>
                <c:pt idx="3">
                  <c:v>-4437.6235423420294</c:v>
                </c:pt>
                <c:pt idx="4">
                  <c:v>-2035.933073295746</c:v>
                </c:pt>
                <c:pt idx="5">
                  <c:v>61.332583689625608</c:v>
                </c:pt>
                <c:pt idx="6">
                  <c:v>-1053.388601549872</c:v>
                </c:pt>
                <c:pt idx="7">
                  <c:v>349.45846635215275</c:v>
                </c:pt>
                <c:pt idx="8">
                  <c:v>61.661467953890678</c:v>
                </c:pt>
                <c:pt idx="9">
                  <c:v>992.54509675966983</c:v>
                </c:pt>
                <c:pt idx="10">
                  <c:v>2011.1689128861035</c:v>
                </c:pt>
                <c:pt idx="11">
                  <c:v>5087.8072326975525</c:v>
                </c:pt>
                <c:pt idx="12">
                  <c:v>1509.2616882370057</c:v>
                </c:pt>
                <c:pt idx="13">
                  <c:v>1507.4030009062262</c:v>
                </c:pt>
              </c:numCache>
            </c:numRef>
          </c:val>
        </c:ser>
        <c:marker val="1"/>
        <c:axId val="116712192"/>
        <c:axId val="116713728"/>
      </c:lineChart>
      <c:catAx>
        <c:axId val="116712192"/>
        <c:scaling>
          <c:orientation val="minMax"/>
        </c:scaling>
        <c:axPos val="b"/>
        <c:numFmt formatCode="General" sourceLinked="1"/>
        <c:tickLblPos val="nextTo"/>
        <c:crossAx val="116713728"/>
        <c:crosses val="autoZero"/>
        <c:auto val="1"/>
        <c:lblAlgn val="ctr"/>
        <c:lblOffset val="100"/>
      </c:catAx>
      <c:valAx>
        <c:axId val="116713728"/>
        <c:scaling>
          <c:orientation val="minMax"/>
        </c:scaling>
        <c:axPos val="l"/>
        <c:numFmt formatCode="#,##0.00" sourceLinked="1"/>
        <c:tickLblPos val="nextTo"/>
        <c:crossAx val="11671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97E-2"/>
          <c:w val="0.76288888888889272"/>
          <c:h val="0.20214494021580631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"/>
          <c:y val="0.15788203557888641"/>
          <c:w val="0.8768309273840817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RBay!$B$296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RBay!$A$297:$A$311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RBay!$B$297:$B$311</c:f>
              <c:numCache>
                <c:formatCode>#,##0.00</c:formatCode>
                <c:ptCount val="15"/>
                <c:pt idx="0">
                  <c:v>1.0096265325982481</c:v>
                </c:pt>
                <c:pt idx="1">
                  <c:v>1.0161997527029405</c:v>
                </c:pt>
                <c:pt idx="2">
                  <c:v>1.0279776170139434</c:v>
                </c:pt>
                <c:pt idx="3">
                  <c:v>1.0381260826848744</c:v>
                </c:pt>
                <c:pt idx="4">
                  <c:v>1.0395559081179238</c:v>
                </c:pt>
                <c:pt idx="5">
                  <c:v>1.0464804536495018</c:v>
                </c:pt>
                <c:pt idx="6">
                  <c:v>1.0525113637658787</c:v>
                </c:pt>
                <c:pt idx="7">
                  <c:v>1.0654192397652511</c:v>
                </c:pt>
                <c:pt idx="8">
                  <c:v>1.0814016447455508</c:v>
                </c:pt>
                <c:pt idx="9">
                  <c:v>1.089665787487438</c:v>
                </c:pt>
                <c:pt idx="10">
                  <c:v>1.1055645933061586</c:v>
                </c:pt>
                <c:pt idx="11">
                  <c:v>1.1020153170783831</c:v>
                </c:pt>
                <c:pt idx="12">
                  <c:v>1.0998285160189825</c:v>
                </c:pt>
                <c:pt idx="13">
                  <c:v>1.1000654037438926</c:v>
                </c:pt>
                <c:pt idx="14">
                  <c:v>1.1001661133215856</c:v>
                </c:pt>
              </c:numCache>
            </c:numRef>
          </c:val>
        </c:ser>
        <c:ser>
          <c:idx val="1"/>
          <c:order val="1"/>
          <c:tx>
            <c:strRef>
              <c:f>RBay!$C$296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RBay!$A$297:$A$311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RBay!$C$297:$C$311</c:f>
              <c:numCache>
                <c:formatCode>#,##0.00</c:formatCode>
                <c:ptCount val="15"/>
                <c:pt idx="0">
                  <c:v>0.11545014694740839</c:v>
                </c:pt>
                <c:pt idx="1">
                  <c:v>0.11644334622701054</c:v>
                </c:pt>
                <c:pt idx="2">
                  <c:v>0.11729909894799911</c:v>
                </c:pt>
                <c:pt idx="3">
                  <c:v>0.11784434593361011</c:v>
                </c:pt>
                <c:pt idx="4">
                  <c:v>0.11838133217319791</c:v>
                </c:pt>
                <c:pt idx="5">
                  <c:v>0.11842038404566603</c:v>
                </c:pt>
                <c:pt idx="6">
                  <c:v>0.1185662866227099</c:v>
                </c:pt>
                <c:pt idx="7">
                  <c:v>0.11793176974233857</c:v>
                </c:pt>
                <c:pt idx="8">
                  <c:v>0.11796182369345942</c:v>
                </c:pt>
                <c:pt idx="9">
                  <c:v>0.11789124264827396</c:v>
                </c:pt>
                <c:pt idx="10">
                  <c:v>0.11795075986736518</c:v>
                </c:pt>
                <c:pt idx="11">
                  <c:v>0.11712622149001178</c:v>
                </c:pt>
                <c:pt idx="12">
                  <c:v>0.11683958555837276</c:v>
                </c:pt>
                <c:pt idx="13">
                  <c:v>0.11713411538557178</c:v>
                </c:pt>
                <c:pt idx="14">
                  <c:v>0.11738704286450415</c:v>
                </c:pt>
              </c:numCache>
            </c:numRef>
          </c:val>
        </c:ser>
        <c:ser>
          <c:idx val="2"/>
          <c:order val="2"/>
          <c:tx>
            <c:strRef>
              <c:f>RBay!$D$296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RBay!$A$297:$A$311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RBay!$D$297:$D$311</c:f>
              <c:numCache>
                <c:formatCode>#,##0.00</c:formatCode>
                <c:ptCount val="15"/>
                <c:pt idx="0">
                  <c:v>1.9974374384589264</c:v>
                </c:pt>
                <c:pt idx="1">
                  <c:v>1.9607949794453619</c:v>
                </c:pt>
                <c:pt idx="2">
                  <c:v>1.8745380623095125</c:v>
                </c:pt>
                <c:pt idx="3">
                  <c:v>1.7894564819547663</c:v>
                </c:pt>
                <c:pt idx="4">
                  <c:v>1.7340843729998445</c:v>
                </c:pt>
                <c:pt idx="5">
                  <c:v>1.6240988057852037</c:v>
                </c:pt>
                <c:pt idx="6">
                  <c:v>1.4197841510920761</c:v>
                </c:pt>
                <c:pt idx="7">
                  <c:v>1.3029948607413693</c:v>
                </c:pt>
                <c:pt idx="8">
                  <c:v>1.2245915783821557</c:v>
                </c:pt>
                <c:pt idx="9">
                  <c:v>1.1788242512638267</c:v>
                </c:pt>
                <c:pt idx="10">
                  <c:v>1.1135711104795294</c:v>
                </c:pt>
                <c:pt idx="11">
                  <c:v>1.1195899458301581</c:v>
                </c:pt>
                <c:pt idx="12">
                  <c:v>1.078057319936774</c:v>
                </c:pt>
                <c:pt idx="13">
                  <c:v>1.1045370773307051</c:v>
                </c:pt>
                <c:pt idx="14">
                  <c:v>1.0873935012382072</c:v>
                </c:pt>
              </c:numCache>
            </c:numRef>
          </c:val>
        </c:ser>
        <c:ser>
          <c:idx val="3"/>
          <c:order val="3"/>
          <c:tx>
            <c:strRef>
              <c:f>RBay!$E$296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RBay!$A$297:$A$311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RBay!$E$297:$E$311</c:f>
              <c:numCache>
                <c:formatCode>#,##0.00</c:formatCode>
                <c:ptCount val="15"/>
                <c:pt idx="0">
                  <c:v>2.5356940400802438E-2</c:v>
                </c:pt>
                <c:pt idx="1">
                  <c:v>4.1793102882376164E-2</c:v>
                </c:pt>
                <c:pt idx="2">
                  <c:v>5.8514653742748654E-2</c:v>
                </c:pt>
                <c:pt idx="3">
                  <c:v>6.9982732411397464E-2</c:v>
                </c:pt>
                <c:pt idx="4">
                  <c:v>7.7894688984770408E-2</c:v>
                </c:pt>
                <c:pt idx="5">
                  <c:v>8.1195394084557768E-2</c:v>
                </c:pt>
                <c:pt idx="6">
                  <c:v>8.5792326252161599E-2</c:v>
                </c:pt>
                <c:pt idx="7">
                  <c:v>8.2515604013903704E-2</c:v>
                </c:pt>
                <c:pt idx="8">
                  <c:v>7.9584118265430395E-2</c:v>
                </c:pt>
                <c:pt idx="9">
                  <c:v>7.7311997611822489E-2</c:v>
                </c:pt>
                <c:pt idx="10">
                  <c:v>8.5922137340998031E-2</c:v>
                </c:pt>
                <c:pt idx="11">
                  <c:v>8.9101687871616861E-2</c:v>
                </c:pt>
                <c:pt idx="12">
                  <c:v>0.10440997563328568</c:v>
                </c:pt>
                <c:pt idx="13">
                  <c:v>9.4724907044852424E-2</c:v>
                </c:pt>
                <c:pt idx="14">
                  <c:v>9.6931349068393305E-2</c:v>
                </c:pt>
              </c:numCache>
            </c:numRef>
          </c:val>
        </c:ser>
        <c:marker val="1"/>
        <c:axId val="120197504"/>
        <c:axId val="120199040"/>
      </c:lineChart>
      <c:catAx>
        <c:axId val="120197504"/>
        <c:scaling>
          <c:orientation val="minMax"/>
        </c:scaling>
        <c:axPos val="b"/>
        <c:numFmt formatCode="General" sourceLinked="1"/>
        <c:tickLblPos val="nextTo"/>
        <c:crossAx val="120199040"/>
        <c:crosses val="autoZero"/>
        <c:auto val="1"/>
        <c:lblAlgn val="ctr"/>
        <c:lblOffset val="100"/>
      </c:catAx>
      <c:valAx>
        <c:axId val="120199040"/>
        <c:scaling>
          <c:orientation val="minMax"/>
        </c:scaling>
        <c:axPos val="l"/>
        <c:numFmt formatCode="#,##0.00" sourceLinked="1"/>
        <c:tickLblPos val="nextTo"/>
        <c:crossAx val="120197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56E-2"/>
          <c:w val="0.9259166666666665"/>
          <c:h val="0.14467009332166814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46"/>
        </c:manualLayout>
      </c:layout>
      <c:lineChart>
        <c:grouping val="standard"/>
        <c:ser>
          <c:idx val="0"/>
          <c:order val="0"/>
          <c:tx>
            <c:strRef>
              <c:f>RBay!$B$313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RBay!$A$314:$A$327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RBay!$B$314:$B$327</c:f>
              <c:numCache>
                <c:formatCode>#,##0.00</c:formatCode>
                <c:ptCount val="14"/>
                <c:pt idx="0">
                  <c:v>353.10641874134603</c:v>
                </c:pt>
                <c:pt idx="1">
                  <c:v>-40.951828632280019</c:v>
                </c:pt>
                <c:pt idx="2">
                  <c:v>568.7168338893905</c:v>
                </c:pt>
                <c:pt idx="3">
                  <c:v>210.2522730194859</c:v>
                </c:pt>
                <c:pt idx="4">
                  <c:v>283.41044031173749</c:v>
                </c:pt>
                <c:pt idx="5">
                  <c:v>800.40803295387718</c:v>
                </c:pt>
                <c:pt idx="6">
                  <c:v>852.24385995624561</c:v>
                </c:pt>
                <c:pt idx="7">
                  <c:v>1143.041258586755</c:v>
                </c:pt>
                <c:pt idx="8">
                  <c:v>1436.6183529435707</c:v>
                </c:pt>
                <c:pt idx="9">
                  <c:v>1754.7999624979111</c:v>
                </c:pt>
                <c:pt idx="10">
                  <c:v>2285.3374195284082</c:v>
                </c:pt>
                <c:pt idx="11">
                  <c:v>2202.7027892862388</c:v>
                </c:pt>
                <c:pt idx="12">
                  <c:v>-1333.8535415723438</c:v>
                </c:pt>
                <c:pt idx="13">
                  <c:v>-504.06119924258547</c:v>
                </c:pt>
              </c:numCache>
            </c:numRef>
          </c:val>
        </c:ser>
        <c:ser>
          <c:idx val="1"/>
          <c:order val="1"/>
          <c:tx>
            <c:strRef>
              <c:f>RBay!$C$313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RBay!$A$314:$A$327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RBay!$C$314:$C$327</c:f>
              <c:numCache>
                <c:formatCode>#,##0.00</c:formatCode>
                <c:ptCount val="14"/>
                <c:pt idx="0">
                  <c:v>-88.216387345935033</c:v>
                </c:pt>
                <c:pt idx="1">
                  <c:v>-109.84413539146976</c:v>
                </c:pt>
                <c:pt idx="2">
                  <c:v>-218.88474294297674</c:v>
                </c:pt>
                <c:pt idx="3">
                  <c:v>-63.27736322872596</c:v>
                </c:pt>
                <c:pt idx="4">
                  <c:v>-97.85355069579991</c:v>
                </c:pt>
                <c:pt idx="5">
                  <c:v>-61.598092594615721</c:v>
                </c:pt>
                <c:pt idx="6">
                  <c:v>-355.92823894163047</c:v>
                </c:pt>
                <c:pt idx="7">
                  <c:v>-197.8184040870604</c:v>
                </c:pt>
                <c:pt idx="8">
                  <c:v>-370.91463859283965</c:v>
                </c:pt>
                <c:pt idx="9">
                  <c:v>-365.94817253385622</c:v>
                </c:pt>
                <c:pt idx="10">
                  <c:v>-63.210714557566426</c:v>
                </c:pt>
                <c:pt idx="11">
                  <c:v>156.54939595852386</c:v>
                </c:pt>
                <c:pt idx="12">
                  <c:v>-132.24860351019453</c:v>
                </c:pt>
                <c:pt idx="13">
                  <c:v>34.030387506426507</c:v>
                </c:pt>
              </c:numCache>
            </c:numRef>
          </c:val>
        </c:ser>
        <c:ser>
          <c:idx val="2"/>
          <c:order val="2"/>
          <c:tx>
            <c:strRef>
              <c:f>RBay!$D$313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RBay!$A$314:$A$327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RBay!$D$314:$D$327</c:f>
              <c:numCache>
                <c:formatCode>#,##0</c:formatCode>
                <c:ptCount val="14"/>
                <c:pt idx="0">
                  <c:v>2085.1971006514304</c:v>
                </c:pt>
                <c:pt idx="1">
                  <c:v>2244.2352744589089</c:v>
                </c:pt>
                <c:pt idx="2">
                  <c:v>1730.5872855154726</c:v>
                </c:pt>
                <c:pt idx="3">
                  <c:v>1527.9500489340301</c:v>
                </c:pt>
                <c:pt idx="4">
                  <c:v>1315.1741396623556</c:v>
                </c:pt>
                <c:pt idx="5">
                  <c:v>1825.9622633715974</c:v>
                </c:pt>
                <c:pt idx="6">
                  <c:v>2421.1078376913433</c:v>
                </c:pt>
                <c:pt idx="7">
                  <c:v>1911.957488680172</c:v>
                </c:pt>
                <c:pt idx="8">
                  <c:v>1465.0082148928834</c:v>
                </c:pt>
                <c:pt idx="9">
                  <c:v>3003.8047962850919</c:v>
                </c:pt>
                <c:pt idx="10">
                  <c:v>1080.9381952597746</c:v>
                </c:pt>
                <c:pt idx="11">
                  <c:v>1467.8086169396888</c:v>
                </c:pt>
                <c:pt idx="12">
                  <c:v>626.51370747433634</c:v>
                </c:pt>
                <c:pt idx="13">
                  <c:v>1233.5257786150364</c:v>
                </c:pt>
              </c:numCache>
            </c:numRef>
          </c:val>
        </c:ser>
        <c:ser>
          <c:idx val="3"/>
          <c:order val="3"/>
          <c:tx>
            <c:strRef>
              <c:f>RBay!$E$313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RBay!$A$314:$A$327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RBay!$E$314:$E$327</c:f>
              <c:numCache>
                <c:formatCode>#,##0</c:formatCode>
                <c:ptCount val="14"/>
                <c:pt idx="0">
                  <c:v>2350.0871320468432</c:v>
                </c:pt>
                <c:pt idx="1">
                  <c:v>2093.4393104351584</c:v>
                </c:pt>
                <c:pt idx="2">
                  <c:v>2080.4193764618867</c:v>
                </c:pt>
                <c:pt idx="3">
                  <c:v>1674.9249587247868</c:v>
                </c:pt>
                <c:pt idx="4">
                  <c:v>1500.7310292782968</c:v>
                </c:pt>
                <c:pt idx="5">
                  <c:v>2564.7722037308595</c:v>
                </c:pt>
                <c:pt idx="6">
                  <c:v>2917.4234587059618</c:v>
                </c:pt>
                <c:pt idx="7">
                  <c:v>2857.1803431798689</c:v>
                </c:pt>
                <c:pt idx="8">
                  <c:v>2530.7119292436109</c:v>
                </c:pt>
                <c:pt idx="9">
                  <c:v>4392.6565862491479</c:v>
                </c:pt>
                <c:pt idx="10">
                  <c:v>3303.0649002306309</c:v>
                </c:pt>
                <c:pt idx="11">
                  <c:v>3827.0608021844309</c:v>
                </c:pt>
                <c:pt idx="12">
                  <c:v>-839.58843760819582</c:v>
                </c:pt>
                <c:pt idx="13">
                  <c:v>763.49496687887586</c:v>
                </c:pt>
              </c:numCache>
            </c:numRef>
          </c:val>
        </c:ser>
        <c:marker val="1"/>
        <c:axId val="120249728"/>
        <c:axId val="120390784"/>
      </c:lineChart>
      <c:catAx>
        <c:axId val="120249728"/>
        <c:scaling>
          <c:orientation val="minMax"/>
        </c:scaling>
        <c:axPos val="b"/>
        <c:numFmt formatCode="General" sourceLinked="1"/>
        <c:tickLblPos val="nextTo"/>
        <c:crossAx val="120390784"/>
        <c:crosses val="autoZero"/>
        <c:auto val="1"/>
        <c:lblAlgn val="ctr"/>
        <c:lblOffset val="100"/>
      </c:catAx>
      <c:valAx>
        <c:axId val="120390784"/>
        <c:scaling>
          <c:orientation val="minMax"/>
        </c:scaling>
        <c:axPos val="l"/>
        <c:numFmt formatCode="#,##0.00" sourceLinked="1"/>
        <c:tickLblPos val="nextTo"/>
        <c:crossAx val="12024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97E-2"/>
          <c:w val="0.76288888888889272"/>
          <c:h val="0.20214494021580631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"/>
          <c:y val="0.15788203557888641"/>
          <c:w val="0.8768309273840817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NewCastle!$B$296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NewCastle!$A$297:$A$311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NewCastle!$B$297:$B$311</c:f>
              <c:numCache>
                <c:formatCode>#,##0.00</c:formatCode>
                <c:ptCount val="15"/>
                <c:pt idx="0">
                  <c:v>0.82316690379402901</c:v>
                </c:pt>
                <c:pt idx="1">
                  <c:v>0.82868111821179402</c:v>
                </c:pt>
                <c:pt idx="2">
                  <c:v>0.8318124222760116</c:v>
                </c:pt>
                <c:pt idx="3">
                  <c:v>0.83804268674100313</c:v>
                </c:pt>
                <c:pt idx="4">
                  <c:v>0.83717887273741243</c:v>
                </c:pt>
                <c:pt idx="5">
                  <c:v>0.84369224211590277</c:v>
                </c:pt>
                <c:pt idx="6">
                  <c:v>0.84109237210917642</c:v>
                </c:pt>
                <c:pt idx="7">
                  <c:v>0.85135076521539921</c:v>
                </c:pt>
                <c:pt idx="8">
                  <c:v>0.85029722893409188</c:v>
                </c:pt>
                <c:pt idx="9">
                  <c:v>0.85605365621425777</c:v>
                </c:pt>
                <c:pt idx="10">
                  <c:v>0.85726198658372887</c:v>
                </c:pt>
                <c:pt idx="11">
                  <c:v>0.86240705475233481</c:v>
                </c:pt>
                <c:pt idx="12">
                  <c:v>0.85563657105169399</c:v>
                </c:pt>
                <c:pt idx="13">
                  <c:v>0.84904811202971975</c:v>
                </c:pt>
                <c:pt idx="14">
                  <c:v>0.85107691882466197</c:v>
                </c:pt>
              </c:numCache>
            </c:numRef>
          </c:val>
        </c:ser>
        <c:ser>
          <c:idx val="1"/>
          <c:order val="1"/>
          <c:tx>
            <c:strRef>
              <c:f>NewCastle!$C$296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NewCastle!$A$297:$A$311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NewCastle!$C$297:$C$311</c:f>
              <c:numCache>
                <c:formatCode>#,##0.00</c:formatCode>
                <c:ptCount val="15"/>
                <c:pt idx="0">
                  <c:v>0.12959596157228553</c:v>
                </c:pt>
                <c:pt idx="1">
                  <c:v>0.12868226941332891</c:v>
                </c:pt>
                <c:pt idx="2">
                  <c:v>0.1290997690923151</c:v>
                </c:pt>
                <c:pt idx="3">
                  <c:v>0.12934808188580027</c:v>
                </c:pt>
                <c:pt idx="4">
                  <c:v>0.12903728185581015</c:v>
                </c:pt>
                <c:pt idx="5">
                  <c:v>0.12907478624716162</c:v>
                </c:pt>
                <c:pt idx="6">
                  <c:v>0.12953431344760763</c:v>
                </c:pt>
                <c:pt idx="7">
                  <c:v>0.12900680462619801</c:v>
                </c:pt>
                <c:pt idx="8">
                  <c:v>0.12946305100759126</c:v>
                </c:pt>
                <c:pt idx="9">
                  <c:v>0.12887161499812966</c:v>
                </c:pt>
                <c:pt idx="10">
                  <c:v>0.1300987486842487</c:v>
                </c:pt>
                <c:pt idx="11">
                  <c:v>0.12751664365907991</c:v>
                </c:pt>
                <c:pt idx="12">
                  <c:v>0.12680235140878382</c:v>
                </c:pt>
                <c:pt idx="13">
                  <c:v>0.1268348060284368</c:v>
                </c:pt>
                <c:pt idx="14">
                  <c:v>0.12683737157391059</c:v>
                </c:pt>
              </c:numCache>
            </c:numRef>
          </c:val>
        </c:ser>
        <c:ser>
          <c:idx val="2"/>
          <c:order val="2"/>
          <c:tx>
            <c:strRef>
              <c:f>NewCastle!$D$296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NewCastle!$A$297:$A$311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NewCastle!$D$297:$D$311</c:f>
              <c:numCache>
                <c:formatCode>#,##0.00</c:formatCode>
                <c:ptCount val="15"/>
                <c:pt idx="0">
                  <c:v>1.3241381218625703</c:v>
                </c:pt>
                <c:pt idx="1">
                  <c:v>1.3624066844904879</c:v>
                </c:pt>
                <c:pt idx="2">
                  <c:v>1.3872721902012066</c:v>
                </c:pt>
                <c:pt idx="3">
                  <c:v>1.3317572902642698</c:v>
                </c:pt>
                <c:pt idx="4">
                  <c:v>1.3848175727713214</c:v>
                </c:pt>
                <c:pt idx="5">
                  <c:v>1.4556053800554174</c:v>
                </c:pt>
                <c:pt idx="6">
                  <c:v>1.3356815868897642</c:v>
                </c:pt>
                <c:pt idx="7">
                  <c:v>1.3253290596376275</c:v>
                </c:pt>
                <c:pt idx="8">
                  <c:v>1.3323850591997697</c:v>
                </c:pt>
                <c:pt idx="9">
                  <c:v>1.2998588278642351</c:v>
                </c:pt>
                <c:pt idx="10">
                  <c:v>1.2794054388379037</c:v>
                </c:pt>
                <c:pt idx="11">
                  <c:v>1.2761745873771209</c:v>
                </c:pt>
                <c:pt idx="12">
                  <c:v>1.2926073900052344</c:v>
                </c:pt>
                <c:pt idx="13">
                  <c:v>1.2762819390979552</c:v>
                </c:pt>
                <c:pt idx="14">
                  <c:v>1.2439164937788048</c:v>
                </c:pt>
              </c:numCache>
            </c:numRef>
          </c:val>
        </c:ser>
        <c:ser>
          <c:idx val="3"/>
          <c:order val="3"/>
          <c:tx>
            <c:strRef>
              <c:f>NewCastle!$E$296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NewCastle!$A$297:$A$311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NewCastle!$E$297:$E$311</c:f>
              <c:numCache>
                <c:formatCode>#,##0.00</c:formatCode>
                <c:ptCount val="15"/>
                <c:pt idx="0">
                  <c:v>-9.4877775260232305E-2</c:v>
                </c:pt>
                <c:pt idx="1">
                  <c:v>-9.2886962161175854E-2</c:v>
                </c:pt>
                <c:pt idx="2">
                  <c:v>-7.0242566625421179E-2</c:v>
                </c:pt>
                <c:pt idx="3">
                  <c:v>-5.627540563151423E-2</c:v>
                </c:pt>
                <c:pt idx="4">
                  <c:v>-5.5548605959990838E-2</c:v>
                </c:pt>
                <c:pt idx="5">
                  <c:v>-5.279581842809037E-2</c:v>
                </c:pt>
                <c:pt idx="6">
                  <c:v>-5.2049259644922734E-2</c:v>
                </c:pt>
                <c:pt idx="7">
                  <c:v>-5.5963321541034373E-2</c:v>
                </c:pt>
                <c:pt idx="8">
                  <c:v>-5.9839331713289007E-2</c:v>
                </c:pt>
                <c:pt idx="9">
                  <c:v>-6.7786251681458506E-2</c:v>
                </c:pt>
                <c:pt idx="10">
                  <c:v>-6.5609595321203446E-2</c:v>
                </c:pt>
                <c:pt idx="11">
                  <c:v>-8.8272524162644861E-2</c:v>
                </c:pt>
                <c:pt idx="12">
                  <c:v>-9.5617368270167036E-2</c:v>
                </c:pt>
                <c:pt idx="13">
                  <c:v>-9.4183694250325412E-2</c:v>
                </c:pt>
                <c:pt idx="14">
                  <c:v>-9.9567993195478266E-2</c:v>
                </c:pt>
              </c:numCache>
            </c:numRef>
          </c:val>
        </c:ser>
        <c:marker val="1"/>
        <c:axId val="120740864"/>
        <c:axId val="120750848"/>
      </c:lineChart>
      <c:catAx>
        <c:axId val="120740864"/>
        <c:scaling>
          <c:orientation val="minMax"/>
        </c:scaling>
        <c:axPos val="b"/>
        <c:numFmt formatCode="General" sourceLinked="1"/>
        <c:tickLblPos val="nextTo"/>
        <c:crossAx val="120750848"/>
        <c:crosses val="autoZero"/>
        <c:auto val="1"/>
        <c:lblAlgn val="ctr"/>
        <c:lblOffset val="100"/>
      </c:catAx>
      <c:valAx>
        <c:axId val="120750848"/>
        <c:scaling>
          <c:orientation val="minMax"/>
        </c:scaling>
        <c:axPos val="l"/>
        <c:numFmt formatCode="#,##0.00" sourceLinked="1"/>
        <c:tickLblPos val="nextTo"/>
        <c:crossAx val="120740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56E-2"/>
          <c:w val="0.9259166666666665"/>
          <c:h val="0.14467009332166814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46"/>
        </c:manualLayout>
      </c:layout>
      <c:lineChart>
        <c:grouping val="standard"/>
        <c:ser>
          <c:idx val="0"/>
          <c:order val="0"/>
          <c:tx>
            <c:strRef>
              <c:f>NewCastle!$B$313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NewCastle!$A$314:$A$327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NewCastle!$B$314:$B$327</c:f>
              <c:numCache>
                <c:formatCode>#,##0.00</c:formatCode>
                <c:ptCount val="14"/>
                <c:pt idx="0">
                  <c:v>530.75124671156925</c:v>
                </c:pt>
                <c:pt idx="1">
                  <c:v>-57.037504803722598</c:v>
                </c:pt>
                <c:pt idx="2">
                  <c:v>753.53933793351348</c:v>
                </c:pt>
                <c:pt idx="3">
                  <c:v>268.96544808089089</c:v>
                </c:pt>
                <c:pt idx="4">
                  <c:v>342.31502817546669</c:v>
                </c:pt>
                <c:pt idx="5">
                  <c:v>920.5441634029396</c:v>
                </c:pt>
                <c:pt idx="6">
                  <c:v>928.169386335843</c:v>
                </c:pt>
                <c:pt idx="7">
                  <c:v>1166.3337939071691</c:v>
                </c:pt>
                <c:pt idx="8">
                  <c:v>1391.8202721990092</c:v>
                </c:pt>
                <c:pt idx="9">
                  <c:v>1628.5188789860524</c:v>
                </c:pt>
                <c:pt idx="10">
                  <c:v>2036.6511060905066</c:v>
                </c:pt>
                <c:pt idx="11">
                  <c:v>1898.7182370066421</c:v>
                </c:pt>
                <c:pt idx="12">
                  <c:v>-1141.8150593238818</c:v>
                </c:pt>
                <c:pt idx="13">
                  <c:v>-437.28936436045046</c:v>
                </c:pt>
              </c:numCache>
            </c:numRef>
          </c:val>
        </c:ser>
        <c:ser>
          <c:idx val="1"/>
          <c:order val="1"/>
          <c:tx>
            <c:strRef>
              <c:f>NewCastle!$C$313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NewCastle!$A$314:$A$327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NewCastle!$C$314:$C$327</c:f>
              <c:numCache>
                <c:formatCode>#,##0.00</c:formatCode>
                <c:ptCount val="14"/>
                <c:pt idx="0">
                  <c:v>-352.16000837430886</c:v>
                </c:pt>
                <c:pt idx="1">
                  <c:v>64.596676903387333</c:v>
                </c:pt>
                <c:pt idx="2">
                  <c:v>-358.50919654739198</c:v>
                </c:pt>
                <c:pt idx="3">
                  <c:v>-62.875870133575916</c:v>
                </c:pt>
                <c:pt idx="4">
                  <c:v>-472.80516575942363</c:v>
                </c:pt>
                <c:pt idx="5">
                  <c:v>-100.25851566356556</c:v>
                </c:pt>
                <c:pt idx="6">
                  <c:v>-452.60571214800456</c:v>
                </c:pt>
                <c:pt idx="7">
                  <c:v>120.82165433474336</c:v>
                </c:pt>
                <c:pt idx="8">
                  <c:v>-301.41222707926465</c:v>
                </c:pt>
                <c:pt idx="9">
                  <c:v>-48.727187731669801</c:v>
                </c:pt>
                <c:pt idx="10">
                  <c:v>-385.46063292374998</c:v>
                </c:pt>
                <c:pt idx="11">
                  <c:v>319.79546365164981</c:v>
                </c:pt>
                <c:pt idx="12">
                  <c:v>394.4756845915872</c:v>
                </c:pt>
                <c:pt idx="13">
                  <c:v>-123.03233468698258</c:v>
                </c:pt>
              </c:numCache>
            </c:numRef>
          </c:val>
        </c:ser>
        <c:ser>
          <c:idx val="2"/>
          <c:order val="2"/>
          <c:tx>
            <c:strRef>
              <c:f>NewCastle!$D$313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NewCastle!$A$314:$A$327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NewCastle!$D$314:$D$327</c:f>
              <c:numCache>
                <c:formatCode>#,##0</c:formatCode>
                <c:ptCount val="14"/>
                <c:pt idx="0">
                  <c:v>581.48782329568735</c:v>
                </c:pt>
                <c:pt idx="1">
                  <c:v>1061.707593926295</c:v>
                </c:pt>
                <c:pt idx="2">
                  <c:v>1021.1712228681912</c:v>
                </c:pt>
                <c:pt idx="3">
                  <c:v>-275.9749265599487</c:v>
                </c:pt>
                <c:pt idx="4">
                  <c:v>67.199462547802455</c:v>
                </c:pt>
                <c:pt idx="5">
                  <c:v>-8.7358956264769319</c:v>
                </c:pt>
                <c:pt idx="6">
                  <c:v>93.018273030232223</c:v>
                </c:pt>
                <c:pt idx="7">
                  <c:v>-476.6682648623115</c:v>
                </c:pt>
                <c:pt idx="8">
                  <c:v>-406.62808302418347</c:v>
                </c:pt>
                <c:pt idx="9">
                  <c:v>737.02582822395834</c:v>
                </c:pt>
                <c:pt idx="10">
                  <c:v>-197.57180588793111</c:v>
                </c:pt>
                <c:pt idx="11">
                  <c:v>752.91429697832007</c:v>
                </c:pt>
                <c:pt idx="12">
                  <c:v>650.33401350507461</c:v>
                </c:pt>
                <c:pt idx="13">
                  <c:v>683.1159040252204</c:v>
                </c:pt>
              </c:numCache>
            </c:numRef>
          </c:val>
        </c:ser>
        <c:ser>
          <c:idx val="3"/>
          <c:order val="3"/>
          <c:tx>
            <c:strRef>
              <c:f>NewCastle!$E$313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NewCastle!$E$314:$E$327</c:f>
              <c:numCache>
                <c:formatCode>#,##0</c:formatCode>
                <c:ptCount val="14"/>
                <c:pt idx="0">
                  <c:v>760.07906163294683</c:v>
                </c:pt>
                <c:pt idx="1">
                  <c:v>1069.2667660259613</c:v>
                </c:pt>
                <c:pt idx="2">
                  <c:v>1416.2013642543025</c:v>
                </c:pt>
                <c:pt idx="3">
                  <c:v>-69.885348612631788</c:v>
                </c:pt>
                <c:pt idx="4">
                  <c:v>-63.290675036158063</c:v>
                </c:pt>
                <c:pt idx="5">
                  <c:v>811.54975211290002</c:v>
                </c:pt>
                <c:pt idx="6">
                  <c:v>568.58194721806649</c:v>
                </c:pt>
                <c:pt idx="7">
                  <c:v>810.48718337960599</c:v>
                </c:pt>
                <c:pt idx="8">
                  <c:v>683.77996209555567</c:v>
                </c:pt>
                <c:pt idx="9">
                  <c:v>2316.8175194783398</c:v>
                </c:pt>
                <c:pt idx="10">
                  <c:v>1453.6186672788244</c:v>
                </c:pt>
                <c:pt idx="11">
                  <c:v>2971.4279976366161</c:v>
                </c:pt>
                <c:pt idx="12">
                  <c:v>-97.005361227224057</c:v>
                </c:pt>
                <c:pt idx="13">
                  <c:v>122.79420497779211</c:v>
                </c:pt>
              </c:numCache>
            </c:numRef>
          </c:val>
        </c:ser>
        <c:marker val="1"/>
        <c:axId val="120920320"/>
        <c:axId val="120942592"/>
      </c:lineChart>
      <c:catAx>
        <c:axId val="120920320"/>
        <c:scaling>
          <c:orientation val="minMax"/>
        </c:scaling>
        <c:axPos val="b"/>
        <c:numFmt formatCode="General" sourceLinked="1"/>
        <c:tickLblPos val="nextTo"/>
        <c:crossAx val="120942592"/>
        <c:crosses val="autoZero"/>
        <c:auto val="1"/>
        <c:lblAlgn val="ctr"/>
        <c:lblOffset val="100"/>
      </c:catAx>
      <c:valAx>
        <c:axId val="120942592"/>
        <c:scaling>
          <c:orientation val="minMax"/>
        </c:scaling>
        <c:axPos val="l"/>
        <c:numFmt formatCode="#,##0.00" sourceLinked="1"/>
        <c:tickLblPos val="nextTo"/>
        <c:crossAx val="12092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97E-2"/>
          <c:w val="0.76288888888889272"/>
          <c:h val="0.20214494021580631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"/>
          <c:y val="0.15788203557888641"/>
          <c:w val="0.8768309273840817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'Port Shepstone'!$B$296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'Port Shepstone'!$A$297:$A$311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'Port Shepstone'!$B$297:$B$311</c:f>
              <c:numCache>
                <c:formatCode>#,##0.00</c:formatCode>
                <c:ptCount val="15"/>
                <c:pt idx="0">
                  <c:v>0.90092910535958248</c:v>
                </c:pt>
                <c:pt idx="1">
                  <c:v>0.90555760357379123</c:v>
                </c:pt>
                <c:pt idx="2">
                  <c:v>0.90080252988746656</c:v>
                </c:pt>
                <c:pt idx="3">
                  <c:v>0.89805189427928311</c:v>
                </c:pt>
                <c:pt idx="4">
                  <c:v>0.90044277619216651</c:v>
                </c:pt>
                <c:pt idx="5">
                  <c:v>0.89765089743833171</c:v>
                </c:pt>
                <c:pt idx="6">
                  <c:v>0.90189231008838888</c:v>
                </c:pt>
                <c:pt idx="7">
                  <c:v>0.90048406390768276</c:v>
                </c:pt>
                <c:pt idx="8">
                  <c:v>0.91635154451035428</c:v>
                </c:pt>
                <c:pt idx="9">
                  <c:v>0.92150704495590929</c:v>
                </c:pt>
                <c:pt idx="10">
                  <c:v>0.92285965173454287</c:v>
                </c:pt>
                <c:pt idx="11">
                  <c:v>0.91336419502238342</c:v>
                </c:pt>
                <c:pt idx="12">
                  <c:v>0.9164637705418941</c:v>
                </c:pt>
                <c:pt idx="13">
                  <c:v>0.92212846819568484</c:v>
                </c:pt>
                <c:pt idx="14">
                  <c:v>0.92171512753289364</c:v>
                </c:pt>
              </c:numCache>
            </c:numRef>
          </c:val>
        </c:ser>
        <c:ser>
          <c:idx val="1"/>
          <c:order val="1"/>
          <c:tx>
            <c:strRef>
              <c:f>'Port Shepstone'!$C$296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'Port Shepstone'!$A$297:$A$311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'Port Shepstone'!$C$297:$C$311</c:f>
              <c:numCache>
                <c:formatCode>#,##0.00</c:formatCode>
                <c:ptCount val="15"/>
                <c:pt idx="0">
                  <c:v>0.10301270495011344</c:v>
                </c:pt>
                <c:pt idx="1">
                  <c:v>0.10390522898755057</c:v>
                </c:pt>
                <c:pt idx="2">
                  <c:v>0.10466669169799496</c:v>
                </c:pt>
                <c:pt idx="3">
                  <c:v>0.10557996767187054</c:v>
                </c:pt>
                <c:pt idx="4">
                  <c:v>0.1062727304578594</c:v>
                </c:pt>
                <c:pt idx="5">
                  <c:v>0.10733297497926336</c:v>
                </c:pt>
                <c:pt idx="6">
                  <c:v>0.10761780551884213</c:v>
                </c:pt>
                <c:pt idx="7">
                  <c:v>0.10710025810969298</c:v>
                </c:pt>
                <c:pt idx="8">
                  <c:v>0.10763310607378621</c:v>
                </c:pt>
                <c:pt idx="9">
                  <c:v>0.10802093854920421</c:v>
                </c:pt>
                <c:pt idx="10">
                  <c:v>0.10839306619696511</c:v>
                </c:pt>
                <c:pt idx="11">
                  <c:v>0.10754149759227477</c:v>
                </c:pt>
                <c:pt idx="12">
                  <c:v>0.10649694097339042</c:v>
                </c:pt>
                <c:pt idx="13">
                  <c:v>0.10680892468234207</c:v>
                </c:pt>
                <c:pt idx="14">
                  <c:v>0.10711290196815851</c:v>
                </c:pt>
              </c:numCache>
            </c:numRef>
          </c:val>
        </c:ser>
        <c:ser>
          <c:idx val="2"/>
          <c:order val="2"/>
          <c:tx>
            <c:strRef>
              <c:f>'Port Shepstone'!$D$296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'Port Shepstone'!$A$297:$A$311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'Port Shepstone'!$D$297:$D$311</c:f>
              <c:numCache>
                <c:formatCode>#,##0.00</c:formatCode>
                <c:ptCount val="15"/>
                <c:pt idx="0">
                  <c:v>1.0542862208893167</c:v>
                </c:pt>
                <c:pt idx="1">
                  <c:v>1.0913481081676222</c:v>
                </c:pt>
                <c:pt idx="2">
                  <c:v>1.0514123405906222</c:v>
                </c:pt>
                <c:pt idx="3">
                  <c:v>1.016159118851452</c:v>
                </c:pt>
                <c:pt idx="4">
                  <c:v>0.97603700550928552</c:v>
                </c:pt>
                <c:pt idx="5">
                  <c:v>1.0456504941090605</c:v>
                </c:pt>
                <c:pt idx="6">
                  <c:v>0.94123573706491748</c:v>
                </c:pt>
                <c:pt idx="7">
                  <c:v>0.96543387950990278</c:v>
                </c:pt>
                <c:pt idx="8">
                  <c:v>0.96327674750715986</c:v>
                </c:pt>
                <c:pt idx="9">
                  <c:v>0.9430599583718059</c:v>
                </c:pt>
                <c:pt idx="10">
                  <c:v>0.95123354984339969</c:v>
                </c:pt>
                <c:pt idx="11">
                  <c:v>0.97155811147592452</c:v>
                </c:pt>
                <c:pt idx="12">
                  <c:v>0.95568978705076446</c:v>
                </c:pt>
                <c:pt idx="13">
                  <c:v>0.96642654061302358</c:v>
                </c:pt>
                <c:pt idx="14">
                  <c:v>0.93781965126721489</c:v>
                </c:pt>
              </c:numCache>
            </c:numRef>
          </c:val>
        </c:ser>
        <c:ser>
          <c:idx val="3"/>
          <c:order val="3"/>
          <c:tx>
            <c:strRef>
              <c:f>'Port Shepstone'!$E$296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'Port Shepstone'!$A$297:$A$311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'Port Shepstone'!$E$297:$E$311</c:f>
              <c:numCache>
                <c:formatCode>#,##0.00</c:formatCode>
                <c:ptCount val="15"/>
                <c:pt idx="0">
                  <c:v>-0.27399462225141363</c:v>
                </c:pt>
                <c:pt idx="1">
                  <c:v>-0.26371223121947768</c:v>
                </c:pt>
                <c:pt idx="2">
                  <c:v>-0.25494820120092759</c:v>
                </c:pt>
                <c:pt idx="3">
                  <c:v>-0.24894655120902229</c:v>
                </c:pt>
                <c:pt idx="4">
                  <c:v>-0.24096406258777836</c:v>
                </c:pt>
                <c:pt idx="5">
                  <c:v>-0.23098288020596067</c:v>
                </c:pt>
                <c:pt idx="6">
                  <c:v>-0.23962505018712785</c:v>
                </c:pt>
                <c:pt idx="7">
                  <c:v>-0.253087327369659</c:v>
                </c:pt>
                <c:pt idx="8">
                  <c:v>-0.24731460057410529</c:v>
                </c:pt>
                <c:pt idx="9">
                  <c:v>-0.24546068401785265</c:v>
                </c:pt>
                <c:pt idx="10">
                  <c:v>-0.24791533410445071</c:v>
                </c:pt>
                <c:pt idx="11">
                  <c:v>-0.2658498703510675</c:v>
                </c:pt>
                <c:pt idx="12">
                  <c:v>-0.28541595266926323</c:v>
                </c:pt>
                <c:pt idx="13">
                  <c:v>-0.2735862992735435</c:v>
                </c:pt>
                <c:pt idx="14">
                  <c:v>-0.27146178264787907</c:v>
                </c:pt>
              </c:numCache>
            </c:numRef>
          </c:val>
        </c:ser>
        <c:marker val="1"/>
        <c:axId val="121202944"/>
        <c:axId val="121217024"/>
      </c:lineChart>
      <c:catAx>
        <c:axId val="121202944"/>
        <c:scaling>
          <c:orientation val="minMax"/>
        </c:scaling>
        <c:axPos val="b"/>
        <c:numFmt formatCode="General" sourceLinked="1"/>
        <c:tickLblPos val="nextTo"/>
        <c:crossAx val="121217024"/>
        <c:crosses val="autoZero"/>
        <c:auto val="1"/>
        <c:lblAlgn val="ctr"/>
        <c:lblOffset val="100"/>
      </c:catAx>
      <c:valAx>
        <c:axId val="121217024"/>
        <c:scaling>
          <c:orientation val="minMax"/>
        </c:scaling>
        <c:axPos val="l"/>
        <c:numFmt formatCode="#,##0.00" sourceLinked="1"/>
        <c:tickLblPos val="nextTo"/>
        <c:crossAx val="121202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56E-2"/>
          <c:w val="0.9259166666666665"/>
          <c:h val="0.14467009332166814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46"/>
        </c:manualLayout>
      </c:layout>
      <c:lineChart>
        <c:grouping val="standard"/>
        <c:ser>
          <c:idx val="0"/>
          <c:order val="0"/>
          <c:tx>
            <c:strRef>
              <c:f>'Port Shepstone'!$B$313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'Port Shepstone'!$A$314:$A$327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'Port Shepstone'!$B$314:$B$327</c:f>
              <c:numCache>
                <c:formatCode>#,##0.00</c:formatCode>
                <c:ptCount val="14"/>
                <c:pt idx="0">
                  <c:v>350.55823662616694</c:v>
                </c:pt>
                <c:pt idx="1">
                  <c:v>-37.698235359557948</c:v>
                </c:pt>
                <c:pt idx="2">
                  <c:v>487.10969979442939</c:v>
                </c:pt>
                <c:pt idx="3">
                  <c:v>170.21352672770385</c:v>
                </c:pt>
                <c:pt idx="4">
                  <c:v>219.94660672340547</c:v>
                </c:pt>
                <c:pt idx="5">
                  <c:v>602.61913988377023</c:v>
                </c:pt>
                <c:pt idx="6">
                  <c:v>604.66878076647879</c:v>
                </c:pt>
                <c:pt idx="7">
                  <c:v>764.73583618062366</c:v>
                </c:pt>
                <c:pt idx="8">
                  <c:v>915.74955383825625</c:v>
                </c:pt>
                <c:pt idx="9">
                  <c:v>1088.3409797065851</c:v>
                </c:pt>
                <c:pt idx="10">
                  <c:v>1335.3071153064336</c:v>
                </c:pt>
                <c:pt idx="11">
                  <c:v>1269.8463551059949</c:v>
                </c:pt>
                <c:pt idx="12">
                  <c:v>-746.63370949461557</c:v>
                </c:pt>
                <c:pt idx="13">
                  <c:v>-282.29840993095456</c:v>
                </c:pt>
              </c:numCache>
            </c:numRef>
          </c:val>
        </c:ser>
        <c:ser>
          <c:idx val="1"/>
          <c:order val="1"/>
          <c:tx>
            <c:strRef>
              <c:f>'Port Shepstone'!$C$313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'Port Shepstone'!$A$314:$A$327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'Port Shepstone'!$C$314:$C$327</c:f>
              <c:numCache>
                <c:formatCode>#,##0.00</c:formatCode>
                <c:ptCount val="14"/>
                <c:pt idx="0">
                  <c:v>46.915016118834046</c:v>
                </c:pt>
                <c:pt idx="1">
                  <c:v>228.16178759486618</c:v>
                </c:pt>
                <c:pt idx="2">
                  <c:v>81.698176671455059</c:v>
                </c:pt>
                <c:pt idx="3">
                  <c:v>8.4564477305889625</c:v>
                </c:pt>
                <c:pt idx="4">
                  <c:v>235.25507051836865</c:v>
                </c:pt>
                <c:pt idx="5">
                  <c:v>-27.534790728514345</c:v>
                </c:pt>
                <c:pt idx="6">
                  <c:v>-115.8291456222731</c:v>
                </c:pt>
                <c:pt idx="7">
                  <c:v>-428.89740625723931</c:v>
                </c:pt>
                <c:pt idx="8">
                  <c:v>-187.8656159745594</c:v>
                </c:pt>
                <c:pt idx="9">
                  <c:v>-135.35693871661522</c:v>
                </c:pt>
                <c:pt idx="10">
                  <c:v>44.167761130003051</c:v>
                </c:pt>
                <c:pt idx="11">
                  <c:v>-208.12007908168107</c:v>
                </c:pt>
                <c:pt idx="12">
                  <c:v>-223.09857913057573</c:v>
                </c:pt>
                <c:pt idx="13">
                  <c:v>-41.182111206235689</c:v>
                </c:pt>
              </c:numCache>
            </c:numRef>
          </c:val>
        </c:ser>
        <c:ser>
          <c:idx val="2"/>
          <c:order val="2"/>
          <c:tx>
            <c:strRef>
              <c:f>'Port Shepstone'!$D$313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Shepstone'!$A$314:$A$327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'Port Shepstone'!$D$314:$D$327</c:f>
              <c:numCache>
                <c:formatCode>#,##0</c:formatCode>
                <c:ptCount val="14"/>
                <c:pt idx="0">
                  <c:v>120.07198494632949</c:v>
                </c:pt>
                <c:pt idx="1">
                  <c:v>-7.1786666019676737</c:v>
                </c:pt>
                <c:pt idx="2">
                  <c:v>-162.63575425036794</c:v>
                </c:pt>
                <c:pt idx="3">
                  <c:v>139.42291313363671</c:v>
                </c:pt>
                <c:pt idx="4">
                  <c:v>-43.555613576613453</c:v>
                </c:pt>
                <c:pt idx="5">
                  <c:v>-164.81304932472972</c:v>
                </c:pt>
                <c:pt idx="6">
                  <c:v>44.71157211989717</c:v>
                </c:pt>
                <c:pt idx="7">
                  <c:v>285.5987460680596</c:v>
                </c:pt>
                <c:pt idx="8">
                  <c:v>138.44416638550032</c:v>
                </c:pt>
                <c:pt idx="9">
                  <c:v>56.537940026052731</c:v>
                </c:pt>
                <c:pt idx="10">
                  <c:v>152.36334426971985</c:v>
                </c:pt>
                <c:pt idx="11">
                  <c:v>226.02717591012939</c:v>
                </c:pt>
                <c:pt idx="12">
                  <c:v>515.49182369092375</c:v>
                </c:pt>
                <c:pt idx="13">
                  <c:v>-151.63974588820469</c:v>
                </c:pt>
              </c:numCache>
            </c:numRef>
          </c:val>
        </c:ser>
        <c:ser>
          <c:idx val="3"/>
          <c:order val="3"/>
          <c:tx>
            <c:strRef>
              <c:f>'Port Shepstone'!$E$313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Shepstone'!$A$314:$A$327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'Port Shepstone'!$E$314:$E$327</c:f>
              <c:numCache>
                <c:formatCode>#,##0</c:formatCode>
                <c:ptCount val="14"/>
                <c:pt idx="0">
                  <c:v>517.54523769133084</c:v>
                </c:pt>
                <c:pt idx="1">
                  <c:v>183.28488563333667</c:v>
                </c:pt>
                <c:pt idx="2">
                  <c:v>406.17212221551745</c:v>
                </c:pt>
                <c:pt idx="3">
                  <c:v>318.09288759192714</c:v>
                </c:pt>
                <c:pt idx="4">
                  <c:v>411.64606366516091</c:v>
                </c:pt>
                <c:pt idx="5">
                  <c:v>410.27129983052509</c:v>
                </c:pt>
                <c:pt idx="6">
                  <c:v>533.55120726410314</c:v>
                </c:pt>
                <c:pt idx="7">
                  <c:v>621.43717599144293</c:v>
                </c:pt>
                <c:pt idx="8">
                  <c:v>866.32810424919808</c:v>
                </c:pt>
                <c:pt idx="9">
                  <c:v>1009.5219810160233</c:v>
                </c:pt>
                <c:pt idx="10">
                  <c:v>1531.8382207061586</c:v>
                </c:pt>
                <c:pt idx="11">
                  <c:v>1287.7534519344481</c:v>
                </c:pt>
                <c:pt idx="12">
                  <c:v>-454.24046493426795</c:v>
                </c:pt>
                <c:pt idx="13">
                  <c:v>-475.12026702539879</c:v>
                </c:pt>
              </c:numCache>
            </c:numRef>
          </c:val>
        </c:ser>
        <c:marker val="1"/>
        <c:axId val="121271808"/>
        <c:axId val="121273344"/>
      </c:lineChart>
      <c:catAx>
        <c:axId val="121271808"/>
        <c:scaling>
          <c:orientation val="minMax"/>
        </c:scaling>
        <c:axPos val="b"/>
        <c:numFmt formatCode="General" sourceLinked="1"/>
        <c:tickLblPos val="nextTo"/>
        <c:crossAx val="121273344"/>
        <c:crosses val="autoZero"/>
        <c:auto val="1"/>
        <c:lblAlgn val="ctr"/>
        <c:lblOffset val="100"/>
      </c:catAx>
      <c:valAx>
        <c:axId val="121273344"/>
        <c:scaling>
          <c:orientation val="minMax"/>
        </c:scaling>
        <c:axPos val="l"/>
        <c:numFmt formatCode="#,##0.00" sourceLinked="1"/>
        <c:tickLblPos val="nextTo"/>
        <c:crossAx val="121271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797E-2"/>
          <c:w val="0.76288888888889272"/>
          <c:h val="0.20214494021580631"/>
        </c:manualLayout>
      </c:layout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24"/>
          <c:y val="0.15788203557888641"/>
          <c:w val="0.8768309273840823"/>
          <c:h val="0.77010024788568165"/>
        </c:manualLayout>
      </c:layout>
      <c:lineChart>
        <c:grouping val="standard"/>
        <c:ser>
          <c:idx val="0"/>
          <c:order val="0"/>
          <c:tx>
            <c:strRef>
              <c:f>Ilembe!$B$294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Ilembe!$A$295:$A$309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Ilembe!$B$295:$B$309</c:f>
              <c:numCache>
                <c:formatCode>#,##0.00</c:formatCode>
                <c:ptCount val="15"/>
                <c:pt idx="0">
                  <c:v>0.86459063783255941</c:v>
                </c:pt>
                <c:pt idx="1">
                  <c:v>0.87565100746205815</c:v>
                </c:pt>
                <c:pt idx="2">
                  <c:v>0.87869272332627901</c:v>
                </c:pt>
                <c:pt idx="3">
                  <c:v>0.88713582669014301</c:v>
                </c:pt>
                <c:pt idx="4">
                  <c:v>0.89365285094725933</c:v>
                </c:pt>
                <c:pt idx="5">
                  <c:v>0.88196723151415912</c:v>
                </c:pt>
                <c:pt idx="6">
                  <c:v>0.88613462358168182</c:v>
                </c:pt>
                <c:pt idx="7">
                  <c:v>0.90930745077002206</c:v>
                </c:pt>
                <c:pt idx="8">
                  <c:v>0.94466686331924976</c:v>
                </c:pt>
                <c:pt idx="9">
                  <c:v>0.97349184673886291</c:v>
                </c:pt>
                <c:pt idx="10">
                  <c:v>0.99118149755073381</c:v>
                </c:pt>
                <c:pt idx="11">
                  <c:v>0.98737918248428658</c:v>
                </c:pt>
                <c:pt idx="12">
                  <c:v>0.99631103365917539</c:v>
                </c:pt>
                <c:pt idx="13">
                  <c:v>1.0129992843579871</c:v>
                </c:pt>
                <c:pt idx="14">
                  <c:v>1.0187102804479198</c:v>
                </c:pt>
              </c:numCache>
            </c:numRef>
          </c:val>
        </c:ser>
        <c:ser>
          <c:idx val="1"/>
          <c:order val="1"/>
          <c:tx>
            <c:strRef>
              <c:f>Ilembe!$C$294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Ilembe!$A$295:$A$309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Ilembe!$C$295:$C$309</c:f>
              <c:numCache>
                <c:formatCode>#,##0.00</c:formatCode>
                <c:ptCount val="15"/>
                <c:pt idx="0">
                  <c:v>0.13633346279557415</c:v>
                </c:pt>
                <c:pt idx="1">
                  <c:v>0.13548999306296186</c:v>
                </c:pt>
                <c:pt idx="2">
                  <c:v>0.13490088327508415</c:v>
                </c:pt>
                <c:pt idx="3">
                  <c:v>0.13443259622360157</c:v>
                </c:pt>
                <c:pt idx="4">
                  <c:v>0.13369991692748981</c:v>
                </c:pt>
                <c:pt idx="5">
                  <c:v>0.13662889812786355</c:v>
                </c:pt>
                <c:pt idx="6">
                  <c:v>0.13631369751343325</c:v>
                </c:pt>
                <c:pt idx="7">
                  <c:v>0.13304347471213912</c:v>
                </c:pt>
                <c:pt idx="8">
                  <c:v>0.12960681233047447</c:v>
                </c:pt>
                <c:pt idx="9">
                  <c:v>0.12716035016282207</c:v>
                </c:pt>
                <c:pt idx="10">
                  <c:v>0.12552265737559068</c:v>
                </c:pt>
                <c:pt idx="11">
                  <c:v>0.12474118067660094</c:v>
                </c:pt>
                <c:pt idx="12">
                  <c:v>0.12325347214976347</c:v>
                </c:pt>
                <c:pt idx="13">
                  <c:v>0.12281399730062287</c:v>
                </c:pt>
                <c:pt idx="14">
                  <c:v>0.12291424649619184</c:v>
                </c:pt>
              </c:numCache>
            </c:numRef>
          </c:val>
        </c:ser>
        <c:ser>
          <c:idx val="2"/>
          <c:order val="2"/>
          <c:tx>
            <c:strRef>
              <c:f>Ilembe!$D$294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Ilembe!$A$295:$A$309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Ilembe!$D$295:$D$309</c:f>
              <c:numCache>
                <c:formatCode>#,##0.00</c:formatCode>
                <c:ptCount val="15"/>
                <c:pt idx="0">
                  <c:v>1.7304431616658265</c:v>
                </c:pt>
                <c:pt idx="1">
                  <c:v>1.8790027531557629</c:v>
                </c:pt>
                <c:pt idx="2">
                  <c:v>1.8985810430254699</c:v>
                </c:pt>
                <c:pt idx="3">
                  <c:v>1.909231202210959</c:v>
                </c:pt>
                <c:pt idx="4">
                  <c:v>2.0240149133818859</c:v>
                </c:pt>
                <c:pt idx="5">
                  <c:v>1.9547381720817865</c:v>
                </c:pt>
                <c:pt idx="6">
                  <c:v>1.7916888533237421</c:v>
                </c:pt>
                <c:pt idx="7">
                  <c:v>1.7778676831448936</c:v>
                </c:pt>
                <c:pt idx="8">
                  <c:v>1.7290602152365286</c:v>
                </c:pt>
                <c:pt idx="9">
                  <c:v>1.7325213547852212</c:v>
                </c:pt>
                <c:pt idx="10">
                  <c:v>1.7402849570236327</c:v>
                </c:pt>
                <c:pt idx="11">
                  <c:v>1.7730349934046832</c:v>
                </c:pt>
                <c:pt idx="12">
                  <c:v>1.7238015031205209</c:v>
                </c:pt>
                <c:pt idx="13">
                  <c:v>1.7192883747610179</c:v>
                </c:pt>
                <c:pt idx="14">
                  <c:v>1.7948839545572435</c:v>
                </c:pt>
              </c:numCache>
            </c:numRef>
          </c:val>
        </c:ser>
        <c:ser>
          <c:idx val="3"/>
          <c:order val="3"/>
          <c:tx>
            <c:strRef>
              <c:f>Ilembe!$E$294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Ilembe!$E$295:$E$309</c:f>
              <c:numCache>
                <c:formatCode>#,##0.00</c:formatCode>
                <c:ptCount val="15"/>
                <c:pt idx="0">
                  <c:v>8.7902568776787732E-2</c:v>
                </c:pt>
                <c:pt idx="1">
                  <c:v>8.3238538773121235E-2</c:v>
                </c:pt>
                <c:pt idx="2">
                  <c:v>7.9768499460907999E-2</c:v>
                </c:pt>
                <c:pt idx="3">
                  <c:v>7.2899627315449328E-2</c:v>
                </c:pt>
                <c:pt idx="4">
                  <c:v>7.3188687164033525E-2</c:v>
                </c:pt>
                <c:pt idx="5">
                  <c:v>7.7939439836554561E-2</c:v>
                </c:pt>
                <c:pt idx="6">
                  <c:v>7.4625749241806913E-2</c:v>
                </c:pt>
                <c:pt idx="7">
                  <c:v>5.8130625343011312E-2</c:v>
                </c:pt>
                <c:pt idx="8">
                  <c:v>3.9722614856881285E-2</c:v>
                </c:pt>
                <c:pt idx="9">
                  <c:v>2.6178683824899865E-2</c:v>
                </c:pt>
                <c:pt idx="10">
                  <c:v>1.6774421365787225E-2</c:v>
                </c:pt>
                <c:pt idx="11">
                  <c:v>2.4460970051870236E-2</c:v>
                </c:pt>
                <c:pt idx="12">
                  <c:v>3.244055286894177E-2</c:v>
                </c:pt>
                <c:pt idx="13">
                  <c:v>3.6950919889542244E-2</c:v>
                </c:pt>
                <c:pt idx="14">
                  <c:v>3.1594767866954448E-2</c:v>
                </c:pt>
              </c:numCache>
            </c:numRef>
          </c:val>
        </c:ser>
        <c:marker val="1"/>
        <c:axId val="121631872"/>
        <c:axId val="121633408"/>
      </c:lineChart>
      <c:catAx>
        <c:axId val="121631872"/>
        <c:scaling>
          <c:orientation val="minMax"/>
        </c:scaling>
        <c:axPos val="b"/>
        <c:numFmt formatCode="General" sourceLinked="1"/>
        <c:tickLblPos val="nextTo"/>
        <c:crossAx val="121633408"/>
        <c:crosses val="autoZero"/>
        <c:auto val="1"/>
        <c:lblAlgn val="ctr"/>
        <c:lblOffset val="100"/>
      </c:catAx>
      <c:valAx>
        <c:axId val="121633408"/>
        <c:scaling>
          <c:orientation val="minMax"/>
        </c:scaling>
        <c:axPos val="l"/>
        <c:numFmt formatCode="#,##0.00" sourceLinked="1"/>
        <c:tickLblPos val="nextTo"/>
        <c:crossAx val="121631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77E-2"/>
          <c:w val="0.9259166666666665"/>
          <c:h val="0.14467009332166814"/>
        </c:manualLayout>
      </c:layout>
    </c:legend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29"/>
        </c:manualLayout>
      </c:layout>
      <c:lineChart>
        <c:grouping val="standard"/>
        <c:ser>
          <c:idx val="0"/>
          <c:order val="0"/>
          <c:tx>
            <c:strRef>
              <c:f>Ilembe!$B$311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Ilembe!$A$312:$A$325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Ilembe!$B$312:$B$325</c:f>
              <c:numCache>
                <c:formatCode>#,##0.00</c:formatCode>
                <c:ptCount val="14"/>
                <c:pt idx="0">
                  <c:v>716.61313943393668</c:v>
                </c:pt>
                <c:pt idx="1">
                  <c:v>-75.293333239959296</c:v>
                </c:pt>
                <c:pt idx="2">
                  <c:v>948.44915121856775</c:v>
                </c:pt>
                <c:pt idx="3">
                  <c:v>323.81246362484211</c:v>
                </c:pt>
                <c:pt idx="4">
                  <c:v>412.87003210487478</c:v>
                </c:pt>
                <c:pt idx="5">
                  <c:v>1120.6384081823064</c:v>
                </c:pt>
                <c:pt idx="6">
                  <c:v>1120.1202246463772</c:v>
                </c:pt>
                <c:pt idx="7">
                  <c:v>1368.0650943852556</c:v>
                </c:pt>
                <c:pt idx="8">
                  <c:v>1584.9396759667575</c:v>
                </c:pt>
                <c:pt idx="9">
                  <c:v>1820.0582285137784</c:v>
                </c:pt>
                <c:pt idx="10">
                  <c:v>2176.7389690402752</c:v>
                </c:pt>
                <c:pt idx="11">
                  <c:v>2060.7406114954924</c:v>
                </c:pt>
                <c:pt idx="12">
                  <c:v>-1216.40453937541</c:v>
                </c:pt>
                <c:pt idx="13">
                  <c:v>-458.50544979243051</c:v>
                </c:pt>
              </c:numCache>
            </c:numRef>
          </c:val>
        </c:ser>
        <c:ser>
          <c:idx val="1"/>
          <c:order val="1"/>
          <c:tx>
            <c:strRef>
              <c:f>Ilembe!$C$311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Ilembe!$A$312:$A$325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Ilembe!$C$312:$C$325</c:f>
              <c:numCache>
                <c:formatCode>#,##0.00</c:formatCode>
                <c:ptCount val="14"/>
                <c:pt idx="0">
                  <c:v>-600.96733607196393</c:v>
                </c:pt>
                <c:pt idx="1">
                  <c:v>-138.058082417658</c:v>
                </c:pt>
                <c:pt idx="2">
                  <c:v>-595.36596379418836</c:v>
                </c:pt>
                <c:pt idx="3">
                  <c:v>-319.63256626810795</c:v>
                </c:pt>
                <c:pt idx="4">
                  <c:v>695.90086315071585</c:v>
                </c:pt>
                <c:pt idx="5">
                  <c:v>-175.29795996023694</c:v>
                </c:pt>
                <c:pt idx="6">
                  <c:v>-1231.1535914942183</c:v>
                </c:pt>
                <c:pt idx="7">
                  <c:v>-1913.4571638299792</c:v>
                </c:pt>
                <c:pt idx="8">
                  <c:v>-1521.5186651257779</c:v>
                </c:pt>
                <c:pt idx="9">
                  <c:v>-900.59599357981324</c:v>
                </c:pt>
                <c:pt idx="10">
                  <c:v>152.77849576350246</c:v>
                </c:pt>
                <c:pt idx="11">
                  <c:v>-578.74433409957282</c:v>
                </c:pt>
                <c:pt idx="12">
                  <c:v>-1077.7397668370304</c:v>
                </c:pt>
                <c:pt idx="13">
                  <c:v>-236.97594664726378</c:v>
                </c:pt>
              </c:numCache>
            </c:numRef>
          </c:val>
        </c:ser>
        <c:ser>
          <c:idx val="2"/>
          <c:order val="2"/>
          <c:tx>
            <c:strRef>
              <c:f>Ilembe!$D$311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Ilembe!$A$312:$A$325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Ilembe!$D$312:$D$325</c:f>
              <c:numCache>
                <c:formatCode>#,##0</c:formatCode>
                <c:ptCount val="14"/>
                <c:pt idx="0">
                  <c:v>-143.81905647396513</c:v>
                </c:pt>
                <c:pt idx="1">
                  <c:v>-590.58402942375574</c:v>
                </c:pt>
                <c:pt idx="2">
                  <c:v>-622.99207451058408</c:v>
                </c:pt>
                <c:pt idx="3">
                  <c:v>-6.2504369559483308</c:v>
                </c:pt>
                <c:pt idx="4">
                  <c:v>-764.65800902640467</c:v>
                </c:pt>
                <c:pt idx="5">
                  <c:v>-360.45904538718645</c:v>
                </c:pt>
                <c:pt idx="6">
                  <c:v>-513.93088830138686</c:v>
                </c:pt>
                <c:pt idx="7">
                  <c:v>143.0705722576071</c:v>
                </c:pt>
                <c:pt idx="8">
                  <c:v>-135.2253309448235</c:v>
                </c:pt>
                <c:pt idx="9">
                  <c:v>-408.04169297134086</c:v>
                </c:pt>
                <c:pt idx="10">
                  <c:v>-47.668380956747939</c:v>
                </c:pt>
                <c:pt idx="11">
                  <c:v>803.12229399490923</c:v>
                </c:pt>
                <c:pt idx="12">
                  <c:v>1402.8443324141892</c:v>
                </c:pt>
                <c:pt idx="13">
                  <c:v>-2.1919180219927981</c:v>
                </c:pt>
              </c:numCache>
            </c:numRef>
          </c:val>
        </c:ser>
        <c:ser>
          <c:idx val="3"/>
          <c:order val="3"/>
          <c:tx>
            <c:strRef>
              <c:f>Ilembe!$E$311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Ilembe!$A$312:$A$325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Ilembe!$E$312:$E$325</c:f>
              <c:numCache>
                <c:formatCode>#,##0</c:formatCode>
                <c:ptCount val="14"/>
                <c:pt idx="0">
                  <c:v>-28.173253111999657</c:v>
                </c:pt>
                <c:pt idx="1">
                  <c:v>-803.93544508136256</c:v>
                </c:pt>
                <c:pt idx="2">
                  <c:v>-269.9088870862106</c:v>
                </c:pt>
                <c:pt idx="3">
                  <c:v>-2.0705395992117701</c:v>
                </c:pt>
                <c:pt idx="4">
                  <c:v>344.11288622918801</c:v>
                </c:pt>
                <c:pt idx="5">
                  <c:v>584.88140283487155</c:v>
                </c:pt>
                <c:pt idx="6">
                  <c:v>-624.96425514922157</c:v>
                </c:pt>
                <c:pt idx="7">
                  <c:v>-402.32149718711298</c:v>
                </c:pt>
                <c:pt idx="8">
                  <c:v>-71.80432010385266</c:v>
                </c:pt>
                <c:pt idx="9">
                  <c:v>511.42054196263052</c:v>
                </c:pt>
                <c:pt idx="10">
                  <c:v>2281.8490838470316</c:v>
                </c:pt>
                <c:pt idx="11">
                  <c:v>2285.1185713908271</c:v>
                </c:pt>
                <c:pt idx="12">
                  <c:v>-891.29997379824636</c:v>
                </c:pt>
                <c:pt idx="13">
                  <c:v>-697.67331446169555</c:v>
                </c:pt>
              </c:numCache>
            </c:numRef>
          </c:val>
        </c:ser>
        <c:marker val="1"/>
        <c:axId val="25416064"/>
        <c:axId val="25417600"/>
      </c:lineChart>
      <c:catAx>
        <c:axId val="25416064"/>
        <c:scaling>
          <c:orientation val="minMax"/>
        </c:scaling>
        <c:axPos val="b"/>
        <c:numFmt formatCode="General" sourceLinked="1"/>
        <c:tickLblPos val="nextTo"/>
        <c:crossAx val="25417600"/>
        <c:crosses val="autoZero"/>
        <c:auto val="1"/>
        <c:lblAlgn val="ctr"/>
        <c:lblOffset val="100"/>
      </c:catAx>
      <c:valAx>
        <c:axId val="25417600"/>
        <c:scaling>
          <c:orientation val="minMax"/>
        </c:scaling>
        <c:axPos val="l"/>
        <c:numFmt formatCode="#,##0.00" sourceLinked="1"/>
        <c:tickLblPos val="nextTo"/>
        <c:crossAx val="25416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815E-2"/>
          <c:w val="0.76288888888889306"/>
          <c:h val="0.20214494021580631"/>
        </c:manualLayout>
      </c:layout>
    </c:legend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28998"/>
        </c:manualLayout>
      </c:layout>
      <c:lineChart>
        <c:grouping val="standard"/>
        <c:ser>
          <c:idx val="1"/>
          <c:order val="0"/>
          <c:tx>
            <c:strRef>
              <c:f>'Comparitive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Analysis'!$B$2:$B$16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</c:ser>
        <c:ser>
          <c:idx val="2"/>
          <c:order val="1"/>
          <c:tx>
            <c:strRef>
              <c:f>'Comparitive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Analysis'!$C$2:$C$16</c:f>
              <c:numCache>
                <c:formatCode>#,##0.00</c:formatCode>
                <c:ptCount val="15"/>
                <c:pt idx="0">
                  <c:v>0.91147478129279236</c:v>
                </c:pt>
                <c:pt idx="1">
                  <c:v>0.91477282497558399</c:v>
                </c:pt>
                <c:pt idx="2">
                  <c:v>0.90863780491267854</c:v>
                </c:pt>
                <c:pt idx="3">
                  <c:v>0.90569309629427197</c:v>
                </c:pt>
                <c:pt idx="4">
                  <c:v>0.90254854120989991</c:v>
                </c:pt>
                <c:pt idx="5">
                  <c:v>0.91016784963115349</c:v>
                </c:pt>
                <c:pt idx="6">
                  <c:v>0.91108314012931069</c:v>
                </c:pt>
                <c:pt idx="7">
                  <c:v>0.91542186727771258</c:v>
                </c:pt>
                <c:pt idx="8">
                  <c:v>0.90458173877741799</c:v>
                </c:pt>
                <c:pt idx="9">
                  <c:v>0.89740206079658769</c:v>
                </c:pt>
                <c:pt idx="10">
                  <c:v>0.89221253912731335</c:v>
                </c:pt>
                <c:pt idx="11">
                  <c:v>0.89569114890929846</c:v>
                </c:pt>
                <c:pt idx="12">
                  <c:v>0.88984663041065437</c:v>
                </c:pt>
                <c:pt idx="13">
                  <c:v>0.88207480008958372</c:v>
                </c:pt>
                <c:pt idx="14">
                  <c:v>0.88402941249640876</c:v>
                </c:pt>
              </c:numCache>
            </c:numRef>
          </c:val>
        </c:ser>
        <c:ser>
          <c:idx val="3"/>
          <c:order val="2"/>
          <c:tx>
            <c:strRef>
              <c:f>'Comparitive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Analysis'!$D$2:$D$16</c:f>
              <c:numCache>
                <c:formatCode>#,##0.00</c:formatCode>
                <c:ptCount val="15"/>
                <c:pt idx="0">
                  <c:v>0.90673124924552162</c:v>
                </c:pt>
                <c:pt idx="1">
                  <c:v>0.90297610091966496</c:v>
                </c:pt>
                <c:pt idx="2">
                  <c:v>0.88994310547557709</c:v>
                </c:pt>
                <c:pt idx="3">
                  <c:v>0.88416214216791866</c:v>
                </c:pt>
                <c:pt idx="4">
                  <c:v>0.86900151045492169</c:v>
                </c:pt>
                <c:pt idx="5">
                  <c:v>0.87385796932270254</c:v>
                </c:pt>
                <c:pt idx="6">
                  <c:v>0.87678040219228293</c:v>
                </c:pt>
                <c:pt idx="7">
                  <c:v>0.87237983955508036</c:v>
                </c:pt>
                <c:pt idx="8">
                  <c:v>0.86942174035822517</c:v>
                </c:pt>
                <c:pt idx="9">
                  <c:v>0.86690811855031513</c:v>
                </c:pt>
                <c:pt idx="10">
                  <c:v>0.86182925128989796</c:v>
                </c:pt>
                <c:pt idx="11">
                  <c:v>0.8572097021547197</c:v>
                </c:pt>
                <c:pt idx="12">
                  <c:v>0.84728549285854171</c:v>
                </c:pt>
                <c:pt idx="13">
                  <c:v>0.83645439232299701</c:v>
                </c:pt>
                <c:pt idx="14">
                  <c:v>0.83597020848288106</c:v>
                </c:pt>
              </c:numCache>
            </c:numRef>
          </c:val>
        </c:ser>
        <c:ser>
          <c:idx val="4"/>
          <c:order val="3"/>
          <c:tx>
            <c:strRef>
              <c:f>'Comparitive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Analysis'!$E$2:$E$16</c:f>
              <c:numCache>
                <c:formatCode>#,##0.00</c:formatCode>
                <c:ptCount val="15"/>
                <c:pt idx="0">
                  <c:v>1.0096265325982481</c:v>
                </c:pt>
                <c:pt idx="1">
                  <c:v>1.0161997527029405</c:v>
                </c:pt>
                <c:pt idx="2">
                  <c:v>1.0279776170139434</c:v>
                </c:pt>
                <c:pt idx="3">
                  <c:v>1.0381260826848744</c:v>
                </c:pt>
                <c:pt idx="4">
                  <c:v>1.0395559081179238</c:v>
                </c:pt>
                <c:pt idx="5">
                  <c:v>1.0464804536495018</c:v>
                </c:pt>
                <c:pt idx="6">
                  <c:v>1.0525113637658787</c:v>
                </c:pt>
                <c:pt idx="7">
                  <c:v>1.0654192397652511</c:v>
                </c:pt>
                <c:pt idx="8">
                  <c:v>1.0814016447455508</c:v>
                </c:pt>
                <c:pt idx="9">
                  <c:v>1.089665787487438</c:v>
                </c:pt>
                <c:pt idx="10">
                  <c:v>1.1055645933061586</c:v>
                </c:pt>
                <c:pt idx="11">
                  <c:v>1.1020153170783831</c:v>
                </c:pt>
                <c:pt idx="12">
                  <c:v>1.0998285160189825</c:v>
                </c:pt>
                <c:pt idx="13">
                  <c:v>1.1000654037438926</c:v>
                </c:pt>
                <c:pt idx="14">
                  <c:v>1.1001661133215856</c:v>
                </c:pt>
              </c:numCache>
            </c:numRef>
          </c:val>
        </c:ser>
        <c:ser>
          <c:idx val="5"/>
          <c:order val="4"/>
          <c:tx>
            <c:strRef>
              <c:f>'Comparitive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Analysis'!$F$2:$F$16</c:f>
              <c:numCache>
                <c:formatCode>#,##0.00</c:formatCode>
                <c:ptCount val="15"/>
                <c:pt idx="0">
                  <c:v>0.82316690379402901</c:v>
                </c:pt>
                <c:pt idx="1">
                  <c:v>0.82868111821179402</c:v>
                </c:pt>
                <c:pt idx="2">
                  <c:v>0.8318124222760116</c:v>
                </c:pt>
                <c:pt idx="3">
                  <c:v>0.83804268674100313</c:v>
                </c:pt>
                <c:pt idx="4">
                  <c:v>0.83717887273741243</c:v>
                </c:pt>
                <c:pt idx="5">
                  <c:v>0.84369224211590277</c:v>
                </c:pt>
                <c:pt idx="6">
                  <c:v>0.84109237210917642</c:v>
                </c:pt>
                <c:pt idx="7">
                  <c:v>0.85135076521539921</c:v>
                </c:pt>
                <c:pt idx="8">
                  <c:v>0.85029722893409188</c:v>
                </c:pt>
                <c:pt idx="9">
                  <c:v>0.85605365621425777</c:v>
                </c:pt>
                <c:pt idx="10">
                  <c:v>0.85726198658372887</c:v>
                </c:pt>
                <c:pt idx="11">
                  <c:v>0.86240705475233481</c:v>
                </c:pt>
                <c:pt idx="12">
                  <c:v>0.85563657105169399</c:v>
                </c:pt>
                <c:pt idx="13">
                  <c:v>0.84904811202971975</c:v>
                </c:pt>
                <c:pt idx="14">
                  <c:v>0.85107691882466197</c:v>
                </c:pt>
              </c:numCache>
            </c:numRef>
          </c:val>
        </c:ser>
        <c:ser>
          <c:idx val="6"/>
          <c:order val="5"/>
          <c:tx>
            <c:strRef>
              <c:f>'Comparitive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Analysis'!$A$2:$A$16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Analysis'!$G$2:$G$16</c:f>
              <c:numCache>
                <c:formatCode>#,##0.00</c:formatCode>
                <c:ptCount val="15"/>
                <c:pt idx="0">
                  <c:v>0.90092910535958248</c:v>
                </c:pt>
                <c:pt idx="1">
                  <c:v>0.90555760357379123</c:v>
                </c:pt>
                <c:pt idx="2">
                  <c:v>0.90080252988746656</c:v>
                </c:pt>
                <c:pt idx="3">
                  <c:v>0.89805189427928311</c:v>
                </c:pt>
                <c:pt idx="4">
                  <c:v>0.90044277619216651</c:v>
                </c:pt>
                <c:pt idx="5">
                  <c:v>0.89765089743833171</c:v>
                </c:pt>
                <c:pt idx="6">
                  <c:v>0.90189231008838888</c:v>
                </c:pt>
                <c:pt idx="7">
                  <c:v>0.90048406390768276</c:v>
                </c:pt>
                <c:pt idx="8">
                  <c:v>0.91635154451035428</c:v>
                </c:pt>
                <c:pt idx="9">
                  <c:v>0.92150704495590929</c:v>
                </c:pt>
                <c:pt idx="10">
                  <c:v>0.92285965173454287</c:v>
                </c:pt>
                <c:pt idx="11">
                  <c:v>0.91336419502238342</c:v>
                </c:pt>
                <c:pt idx="12">
                  <c:v>0.9164637705418941</c:v>
                </c:pt>
                <c:pt idx="13">
                  <c:v>0.92212846819568484</c:v>
                </c:pt>
                <c:pt idx="14">
                  <c:v>0.92171512753289364</c:v>
                </c:pt>
              </c:numCache>
            </c:numRef>
          </c:val>
        </c:ser>
        <c:marker val="1"/>
        <c:axId val="121703040"/>
        <c:axId val="121721216"/>
      </c:lineChart>
      <c:catAx>
        <c:axId val="121703040"/>
        <c:scaling>
          <c:orientation val="minMax"/>
        </c:scaling>
        <c:axPos val="b"/>
        <c:tickLblPos val="nextTo"/>
        <c:crossAx val="121721216"/>
        <c:crosses val="autoZero"/>
        <c:auto val="1"/>
        <c:lblAlgn val="ctr"/>
        <c:lblOffset val="100"/>
      </c:catAx>
      <c:valAx>
        <c:axId val="121721216"/>
        <c:scaling>
          <c:orientation val="minMax"/>
          <c:min val="0.70000000000000062"/>
        </c:scaling>
        <c:axPos val="l"/>
        <c:numFmt formatCode="#,##0.00" sourceLinked="1"/>
        <c:tickLblPos val="nextTo"/>
        <c:crossAx val="121703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68"/>
          <c:y val="1.2275091380448617E-2"/>
          <c:w val="0.84374384236453492"/>
          <c:h val="0.1656338663188569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29042"/>
        </c:manualLayout>
      </c:layout>
      <c:lineChart>
        <c:grouping val="standard"/>
        <c:ser>
          <c:idx val="2"/>
          <c:order val="0"/>
          <c:tx>
            <c:strRef>
              <c:f>'Comparitive Analysis'!$B$18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Analysis'!$B$19:$B$33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</c:ser>
        <c:ser>
          <c:idx val="3"/>
          <c:order val="1"/>
          <c:tx>
            <c:strRef>
              <c:f>'Comparitive Analysis'!$C$18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Analysis'!$C$19:$C$33</c:f>
              <c:numCache>
                <c:formatCode>#,##0.00</c:formatCode>
                <c:ptCount val="15"/>
                <c:pt idx="0">
                  <c:v>0.12175573988026042</c:v>
                </c:pt>
                <c:pt idx="1">
                  <c:v>0.12091479588120284</c:v>
                </c:pt>
                <c:pt idx="2">
                  <c:v>0.1208279278221379</c:v>
                </c:pt>
                <c:pt idx="3">
                  <c:v>0.12077339787694664</c:v>
                </c:pt>
                <c:pt idx="4">
                  <c:v>0.12131577848969319</c:v>
                </c:pt>
                <c:pt idx="5">
                  <c:v>0.12135080484109666</c:v>
                </c:pt>
                <c:pt idx="6">
                  <c:v>0.12164968478002852</c:v>
                </c:pt>
                <c:pt idx="7">
                  <c:v>0.12113127224004631</c:v>
                </c:pt>
                <c:pt idx="8">
                  <c:v>0.12203253141696907</c:v>
                </c:pt>
                <c:pt idx="9">
                  <c:v>0.12180189744314412</c:v>
                </c:pt>
                <c:pt idx="10">
                  <c:v>0.12202708301895858</c:v>
                </c:pt>
                <c:pt idx="11">
                  <c:v>0.12088057867352529</c:v>
                </c:pt>
                <c:pt idx="12">
                  <c:v>0.12019292687920455</c:v>
                </c:pt>
                <c:pt idx="13">
                  <c:v>0.12080606371108044</c:v>
                </c:pt>
                <c:pt idx="14">
                  <c:v>0.12099015176217651</c:v>
                </c:pt>
              </c:numCache>
            </c:numRef>
          </c:val>
        </c:ser>
        <c:ser>
          <c:idx val="4"/>
          <c:order val="2"/>
          <c:tx>
            <c:strRef>
              <c:f>'Comparitive Analysis'!$D$18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Analysis'!$D$19:$D$33</c:f>
              <c:numCache>
                <c:formatCode>#,##0.00</c:formatCode>
                <c:ptCount val="15"/>
                <c:pt idx="0">
                  <c:v>0.11316437691243568</c:v>
                </c:pt>
                <c:pt idx="1">
                  <c:v>0.11422522117095503</c:v>
                </c:pt>
                <c:pt idx="2">
                  <c:v>0.11559980368550644</c:v>
                </c:pt>
                <c:pt idx="3">
                  <c:v>0.11665654288717515</c:v>
                </c:pt>
                <c:pt idx="4">
                  <c:v>0.11805173359981221</c:v>
                </c:pt>
                <c:pt idx="5">
                  <c:v>0.1180446945853324</c:v>
                </c:pt>
                <c:pt idx="6">
                  <c:v>0.11886094053699026</c:v>
                </c:pt>
                <c:pt idx="7">
                  <c:v>0.11942935580181786</c:v>
                </c:pt>
                <c:pt idx="8">
                  <c:v>0.12031509285576283</c:v>
                </c:pt>
                <c:pt idx="9">
                  <c:v>0.11979902498854912</c:v>
                </c:pt>
                <c:pt idx="10">
                  <c:v>0.11984181538270773</c:v>
                </c:pt>
                <c:pt idx="11">
                  <c:v>0.11871076916812637</c:v>
                </c:pt>
                <c:pt idx="12">
                  <c:v>0.11849984425760986</c:v>
                </c:pt>
                <c:pt idx="13">
                  <c:v>0.11981763034701649</c:v>
                </c:pt>
                <c:pt idx="14">
                  <c:v>0.1206167848640429</c:v>
                </c:pt>
              </c:numCache>
            </c:numRef>
          </c:val>
        </c:ser>
        <c:ser>
          <c:idx val="1"/>
          <c:order val="3"/>
          <c:tx>
            <c:strRef>
              <c:f>'Comparitive Analysis'!$E$18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Analysis'!$E$19:$E$33</c:f>
              <c:numCache>
                <c:formatCode>#,##0.00</c:formatCode>
                <c:ptCount val="15"/>
                <c:pt idx="0">
                  <c:v>0.11545014694740839</c:v>
                </c:pt>
                <c:pt idx="1">
                  <c:v>0.11644334622701054</c:v>
                </c:pt>
                <c:pt idx="2">
                  <c:v>0.11729909894799911</c:v>
                </c:pt>
                <c:pt idx="3">
                  <c:v>0.11784434593361011</c:v>
                </c:pt>
                <c:pt idx="4">
                  <c:v>0.11838133217319791</c:v>
                </c:pt>
                <c:pt idx="5">
                  <c:v>0.11842038404566603</c:v>
                </c:pt>
                <c:pt idx="6">
                  <c:v>0.1185662866227099</c:v>
                </c:pt>
                <c:pt idx="7">
                  <c:v>0.11793176974233857</c:v>
                </c:pt>
                <c:pt idx="8">
                  <c:v>0.11796182369345942</c:v>
                </c:pt>
                <c:pt idx="9">
                  <c:v>0.11789124264827396</c:v>
                </c:pt>
                <c:pt idx="10">
                  <c:v>0.11795075986736518</c:v>
                </c:pt>
                <c:pt idx="11">
                  <c:v>0.11712622149001178</c:v>
                </c:pt>
                <c:pt idx="12">
                  <c:v>0.11683958555837276</c:v>
                </c:pt>
                <c:pt idx="13">
                  <c:v>0.11713411538557178</c:v>
                </c:pt>
                <c:pt idx="14">
                  <c:v>0.11738704286450415</c:v>
                </c:pt>
              </c:numCache>
            </c:numRef>
          </c:val>
        </c:ser>
        <c:ser>
          <c:idx val="6"/>
          <c:order val="4"/>
          <c:tx>
            <c:strRef>
              <c:f>'Comparitive Analysis'!$F$18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Analysis'!$F$19:$F$33</c:f>
              <c:numCache>
                <c:formatCode>#,##0.00</c:formatCode>
                <c:ptCount val="15"/>
                <c:pt idx="0">
                  <c:v>0.12959596157228553</c:v>
                </c:pt>
                <c:pt idx="1">
                  <c:v>0.12868226941332891</c:v>
                </c:pt>
                <c:pt idx="2">
                  <c:v>0.1290997690923151</c:v>
                </c:pt>
                <c:pt idx="3">
                  <c:v>0.12934808188580027</c:v>
                </c:pt>
                <c:pt idx="4">
                  <c:v>0.12903728185581015</c:v>
                </c:pt>
                <c:pt idx="5">
                  <c:v>0.12907478624716162</c:v>
                </c:pt>
                <c:pt idx="6">
                  <c:v>0.12953431344760763</c:v>
                </c:pt>
                <c:pt idx="7">
                  <c:v>0.12900680462619801</c:v>
                </c:pt>
                <c:pt idx="8">
                  <c:v>0.12946305100759126</c:v>
                </c:pt>
                <c:pt idx="9">
                  <c:v>0.12887161499812966</c:v>
                </c:pt>
                <c:pt idx="10">
                  <c:v>0.1300987486842487</c:v>
                </c:pt>
                <c:pt idx="11">
                  <c:v>0.12751664365907991</c:v>
                </c:pt>
                <c:pt idx="12">
                  <c:v>0.12680235140878382</c:v>
                </c:pt>
                <c:pt idx="13">
                  <c:v>0.1268348060284368</c:v>
                </c:pt>
                <c:pt idx="14">
                  <c:v>0.12683737157391059</c:v>
                </c:pt>
              </c:numCache>
            </c:numRef>
          </c:val>
        </c:ser>
        <c:ser>
          <c:idx val="0"/>
          <c:order val="5"/>
          <c:tx>
            <c:strRef>
              <c:f>'Comparitive Analysis'!$G$18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Analysis'!$A$19:$A$33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Analysis'!$G$19:$G$33</c:f>
              <c:numCache>
                <c:formatCode>#,##0.00</c:formatCode>
                <c:ptCount val="15"/>
                <c:pt idx="0">
                  <c:v>0.10301270495011344</c:v>
                </c:pt>
                <c:pt idx="1">
                  <c:v>0.10390522898755057</c:v>
                </c:pt>
                <c:pt idx="2">
                  <c:v>0.10466669169799496</c:v>
                </c:pt>
                <c:pt idx="3">
                  <c:v>0.10557996767187054</c:v>
                </c:pt>
                <c:pt idx="4">
                  <c:v>0.1062727304578594</c:v>
                </c:pt>
                <c:pt idx="5">
                  <c:v>0.10733297497926336</c:v>
                </c:pt>
                <c:pt idx="6">
                  <c:v>0.10761780551884213</c:v>
                </c:pt>
                <c:pt idx="7">
                  <c:v>0.10710025810969298</c:v>
                </c:pt>
                <c:pt idx="8">
                  <c:v>0.10763310607378621</c:v>
                </c:pt>
                <c:pt idx="9">
                  <c:v>0.10802093854920421</c:v>
                </c:pt>
                <c:pt idx="10">
                  <c:v>0.10839306619696511</c:v>
                </c:pt>
                <c:pt idx="11">
                  <c:v>0.10754149759227477</c:v>
                </c:pt>
                <c:pt idx="12">
                  <c:v>0.10649694097339042</c:v>
                </c:pt>
                <c:pt idx="13">
                  <c:v>0.10680892468234207</c:v>
                </c:pt>
                <c:pt idx="14">
                  <c:v>0.10711290196815851</c:v>
                </c:pt>
              </c:numCache>
            </c:numRef>
          </c:val>
        </c:ser>
        <c:marker val="1"/>
        <c:axId val="41852928"/>
        <c:axId val="41854464"/>
      </c:lineChart>
      <c:catAx>
        <c:axId val="41852928"/>
        <c:scaling>
          <c:orientation val="minMax"/>
        </c:scaling>
        <c:axPos val="b"/>
        <c:tickLblPos val="nextTo"/>
        <c:crossAx val="41854464"/>
        <c:crosses val="autoZero"/>
        <c:auto val="1"/>
        <c:lblAlgn val="ctr"/>
        <c:lblOffset val="100"/>
      </c:catAx>
      <c:valAx>
        <c:axId val="41854464"/>
        <c:scaling>
          <c:orientation val="minMax"/>
          <c:min val="8.0000000000000043E-2"/>
        </c:scaling>
        <c:axPos val="l"/>
        <c:numFmt formatCode="#,##0.00" sourceLinked="1"/>
        <c:tickLblPos val="nextTo"/>
        <c:crossAx val="41852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2"/>
          <c:y val="1.2275091380448617E-2"/>
          <c:w val="0.84968809933241163"/>
          <c:h val="0.1095051768835647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29076"/>
        </c:manualLayout>
      </c:layout>
      <c:lineChart>
        <c:grouping val="standard"/>
        <c:ser>
          <c:idx val="3"/>
          <c:order val="0"/>
          <c:tx>
            <c:strRef>
              <c:f>'Comparitive Analysis'!$B$35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Analysis'!$B$36:$B$50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</c:ser>
        <c:ser>
          <c:idx val="4"/>
          <c:order val="1"/>
          <c:tx>
            <c:strRef>
              <c:f>'Comparitive Analysis'!$C$35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Analysis'!$C$36:$C$50</c:f>
              <c:numCache>
                <c:formatCode>#,##0.00</c:formatCode>
                <c:ptCount val="15"/>
                <c:pt idx="0">
                  <c:v>2.4014309719680558</c:v>
                </c:pt>
                <c:pt idx="1">
                  <c:v>2.6189256341639058</c:v>
                </c:pt>
                <c:pt idx="2">
                  <c:v>2.549427316133305</c:v>
                </c:pt>
                <c:pt idx="3">
                  <c:v>2.5424385025990466</c:v>
                </c:pt>
                <c:pt idx="4">
                  <c:v>2.5948837056401617</c:v>
                </c:pt>
                <c:pt idx="5">
                  <c:v>2.5047541670065652</c:v>
                </c:pt>
                <c:pt idx="6">
                  <c:v>2.2669567657635565</c:v>
                </c:pt>
                <c:pt idx="7">
                  <c:v>2.3399254378411145</c:v>
                </c:pt>
                <c:pt idx="8">
                  <c:v>2.2565648696053406</c:v>
                </c:pt>
                <c:pt idx="9">
                  <c:v>2.2732654011914759</c:v>
                </c:pt>
                <c:pt idx="10">
                  <c:v>2.2070121990966967</c:v>
                </c:pt>
                <c:pt idx="11">
                  <c:v>2.2851447570739181</c:v>
                </c:pt>
                <c:pt idx="12">
                  <c:v>2.1203908963081526</c:v>
                </c:pt>
                <c:pt idx="13">
                  <c:v>2.1033914070719</c:v>
                </c:pt>
                <c:pt idx="14">
                  <c:v>2.1458096409279239</c:v>
                </c:pt>
              </c:numCache>
            </c:numRef>
          </c:val>
        </c:ser>
        <c:ser>
          <c:idx val="5"/>
          <c:order val="2"/>
          <c:tx>
            <c:strRef>
              <c:f>'Comparitive Analysis'!$D$35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Analysis'!$D$36:$D$50</c:f>
              <c:numCache>
                <c:formatCode>#,##0.00</c:formatCode>
                <c:ptCount val="15"/>
                <c:pt idx="0">
                  <c:v>1.5136355909367165</c:v>
                </c:pt>
                <c:pt idx="1">
                  <c:v>1.5814230433713439</c:v>
                </c:pt>
                <c:pt idx="2">
                  <c:v>1.6467308321926855</c:v>
                </c:pt>
                <c:pt idx="3">
                  <c:v>1.6332038303947214</c:v>
                </c:pt>
                <c:pt idx="4">
                  <c:v>1.7171713227161385</c:v>
                </c:pt>
                <c:pt idx="5">
                  <c:v>1.7529195002037856</c:v>
                </c:pt>
                <c:pt idx="6">
                  <c:v>1.6230955421255091</c:v>
                </c:pt>
                <c:pt idx="7">
                  <c:v>1.743145230864533</c:v>
                </c:pt>
                <c:pt idx="8">
                  <c:v>1.8126925312904101</c:v>
                </c:pt>
                <c:pt idx="9">
                  <c:v>1.8848379596624154</c:v>
                </c:pt>
                <c:pt idx="10">
                  <c:v>1.8278435923954786</c:v>
                </c:pt>
                <c:pt idx="11">
                  <c:v>1.8504121884749942</c:v>
                </c:pt>
                <c:pt idx="12">
                  <c:v>1.7229985715528007</c:v>
                </c:pt>
                <c:pt idx="13">
                  <c:v>1.7318186937914879</c:v>
                </c:pt>
                <c:pt idx="14">
                  <c:v>1.7282798635060248</c:v>
                </c:pt>
              </c:numCache>
            </c:numRef>
          </c:val>
        </c:ser>
        <c:ser>
          <c:idx val="6"/>
          <c:order val="3"/>
          <c:tx>
            <c:strRef>
              <c:f>'Comparitive Analysis'!$E$35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Analysis'!$E$36:$E$50</c:f>
              <c:numCache>
                <c:formatCode>#,##0.00</c:formatCode>
                <c:ptCount val="15"/>
                <c:pt idx="0">
                  <c:v>1.9974374384589264</c:v>
                </c:pt>
                <c:pt idx="1">
                  <c:v>1.9607949794453619</c:v>
                </c:pt>
                <c:pt idx="2">
                  <c:v>1.8745380623095125</c:v>
                </c:pt>
                <c:pt idx="3">
                  <c:v>1.7894564819547663</c:v>
                </c:pt>
                <c:pt idx="4">
                  <c:v>1.7340843729998445</c:v>
                </c:pt>
                <c:pt idx="5">
                  <c:v>1.6240988057852037</c:v>
                </c:pt>
                <c:pt idx="6">
                  <c:v>1.4197841510920761</c:v>
                </c:pt>
                <c:pt idx="7">
                  <c:v>1.3029948607413693</c:v>
                </c:pt>
                <c:pt idx="8">
                  <c:v>1.2245915783821557</c:v>
                </c:pt>
                <c:pt idx="9">
                  <c:v>1.1788242512638267</c:v>
                </c:pt>
                <c:pt idx="10">
                  <c:v>1.1135711104795294</c:v>
                </c:pt>
                <c:pt idx="11">
                  <c:v>1.1195899458301581</c:v>
                </c:pt>
                <c:pt idx="12">
                  <c:v>1.078057319936774</c:v>
                </c:pt>
                <c:pt idx="13">
                  <c:v>1.1045370773307051</c:v>
                </c:pt>
                <c:pt idx="14">
                  <c:v>1.0873935012382072</c:v>
                </c:pt>
              </c:numCache>
            </c:numRef>
          </c:val>
        </c:ser>
        <c:ser>
          <c:idx val="0"/>
          <c:order val="4"/>
          <c:tx>
            <c:strRef>
              <c:f>'Comparitive Analysis'!$F$35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Analysis'!$F$36:$F$50</c:f>
              <c:numCache>
                <c:formatCode>#,##0.00</c:formatCode>
                <c:ptCount val="15"/>
                <c:pt idx="0">
                  <c:v>1.3241381218625703</c:v>
                </c:pt>
                <c:pt idx="1">
                  <c:v>1.3624066844904879</c:v>
                </c:pt>
                <c:pt idx="2">
                  <c:v>1.3872721902012066</c:v>
                </c:pt>
                <c:pt idx="3">
                  <c:v>1.3317572902642698</c:v>
                </c:pt>
                <c:pt idx="4">
                  <c:v>1.3848175727713214</c:v>
                </c:pt>
                <c:pt idx="5">
                  <c:v>1.4556053800554174</c:v>
                </c:pt>
                <c:pt idx="6">
                  <c:v>1.3356815868897642</c:v>
                </c:pt>
                <c:pt idx="7">
                  <c:v>1.3253290596376275</c:v>
                </c:pt>
                <c:pt idx="8">
                  <c:v>1.3323850591997697</c:v>
                </c:pt>
                <c:pt idx="9">
                  <c:v>1.2998588278642351</c:v>
                </c:pt>
                <c:pt idx="10">
                  <c:v>1.2794054388379037</c:v>
                </c:pt>
                <c:pt idx="11">
                  <c:v>1.2761745873771209</c:v>
                </c:pt>
                <c:pt idx="12">
                  <c:v>1.2926073900052344</c:v>
                </c:pt>
                <c:pt idx="13">
                  <c:v>1.2762819390979552</c:v>
                </c:pt>
                <c:pt idx="14">
                  <c:v>1.2439164937788048</c:v>
                </c:pt>
              </c:numCache>
            </c:numRef>
          </c:val>
        </c:ser>
        <c:ser>
          <c:idx val="1"/>
          <c:order val="5"/>
          <c:tx>
            <c:strRef>
              <c:f>'Comparitive Analysis'!$G$35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Analysis'!$A$36:$A$50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Analysis'!$G$36:$G$50</c:f>
              <c:numCache>
                <c:formatCode>#,##0.00</c:formatCode>
                <c:ptCount val="15"/>
                <c:pt idx="0">
                  <c:v>1.0542862208893167</c:v>
                </c:pt>
                <c:pt idx="1">
                  <c:v>1.0913481081676222</c:v>
                </c:pt>
                <c:pt idx="2">
                  <c:v>1.0514123405906222</c:v>
                </c:pt>
                <c:pt idx="3">
                  <c:v>1.016159118851452</c:v>
                </c:pt>
                <c:pt idx="4">
                  <c:v>0.97603700550928552</c:v>
                </c:pt>
                <c:pt idx="5">
                  <c:v>1.0456504941090605</c:v>
                </c:pt>
                <c:pt idx="6">
                  <c:v>0.94123573706491748</c:v>
                </c:pt>
                <c:pt idx="7">
                  <c:v>0.96543387950990278</c:v>
                </c:pt>
                <c:pt idx="8">
                  <c:v>0.96327674750715986</c:v>
                </c:pt>
                <c:pt idx="9">
                  <c:v>0.9430599583718059</c:v>
                </c:pt>
                <c:pt idx="10">
                  <c:v>0.95123354984339969</c:v>
                </c:pt>
                <c:pt idx="11">
                  <c:v>0.97155811147592452</c:v>
                </c:pt>
                <c:pt idx="12">
                  <c:v>0.95568978705076446</c:v>
                </c:pt>
                <c:pt idx="13">
                  <c:v>0.96642654061302358</c:v>
                </c:pt>
                <c:pt idx="14">
                  <c:v>0.93781965126721489</c:v>
                </c:pt>
              </c:numCache>
            </c:numRef>
          </c:val>
        </c:ser>
        <c:marker val="1"/>
        <c:axId val="121758464"/>
        <c:axId val="121760000"/>
      </c:lineChart>
      <c:catAx>
        <c:axId val="121758464"/>
        <c:scaling>
          <c:orientation val="minMax"/>
        </c:scaling>
        <c:axPos val="b"/>
        <c:tickLblPos val="nextTo"/>
        <c:crossAx val="121760000"/>
        <c:crosses val="autoZero"/>
        <c:auto val="1"/>
        <c:lblAlgn val="ctr"/>
        <c:lblOffset val="100"/>
      </c:catAx>
      <c:valAx>
        <c:axId val="121760000"/>
        <c:scaling>
          <c:orientation val="minMax"/>
          <c:min val="8.0000000000000043E-2"/>
        </c:scaling>
        <c:axPos val="l"/>
        <c:numFmt formatCode="#,##0.00" sourceLinked="1"/>
        <c:tickLblPos val="nextTo"/>
        <c:crossAx val="121758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4"/>
          <c:y val="1.2275091380448617E-2"/>
          <c:w val="0.86063500683104388"/>
          <c:h val="0.11552973354058928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2912"/>
        </c:manualLayout>
      </c:layout>
      <c:lineChart>
        <c:grouping val="standard"/>
        <c:ser>
          <c:idx val="3"/>
          <c:order val="0"/>
          <c:tx>
            <c:strRef>
              <c:f>'Comparitive Analysis'!$B$52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Analysis'!$B$53:$B$67</c:f>
              <c:numCache>
                <c:formatCode>#,##0</c:formatCode>
                <c:ptCount val="15"/>
                <c:pt idx="0">
                  <c:v>-1428.8131153043398</c:v>
                </c:pt>
                <c:pt idx="1">
                  <c:v>-1453.8547106442659</c:v>
                </c:pt>
                <c:pt idx="2">
                  <c:v>-1314.8677141207284</c:v>
                </c:pt>
                <c:pt idx="3">
                  <c:v>-1348.7772557464159</c:v>
                </c:pt>
                <c:pt idx="4">
                  <c:v>-1299.623606284385</c:v>
                </c:pt>
                <c:pt idx="5">
                  <c:v>-1227.169910922662</c:v>
                </c:pt>
                <c:pt idx="6">
                  <c:v>-1241.8402105369464</c:v>
                </c:pt>
                <c:pt idx="7">
                  <c:v>-1375.7612735425657</c:v>
                </c:pt>
                <c:pt idx="8">
                  <c:v>-1418.6407813779708</c:v>
                </c:pt>
                <c:pt idx="9">
                  <c:v>-1574.4363097597104</c:v>
                </c:pt>
                <c:pt idx="10">
                  <c:v>-1698.3248803922409</c:v>
                </c:pt>
                <c:pt idx="11">
                  <c:v>-2012.5831549282611</c:v>
                </c:pt>
                <c:pt idx="12">
                  <c:v>-2160.5465608197314</c:v>
                </c:pt>
                <c:pt idx="13">
                  <c:v>-2004.6938709913381</c:v>
                </c:pt>
                <c:pt idx="14">
                  <c:v>-2067.1791949531275</c:v>
                </c:pt>
              </c:numCache>
            </c:numRef>
          </c:val>
        </c:ser>
        <c:ser>
          <c:idx val="4"/>
          <c:order val="1"/>
          <c:tx>
            <c:strRef>
              <c:f>'Comparitive Analysis'!$C$52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Analysis'!$C$53:$C$67</c:f>
              <c:numCache>
                <c:formatCode>#,##0</c:formatCode>
                <c:ptCount val="15"/>
                <c:pt idx="0">
                  <c:v>-344.29553945349949</c:v>
                </c:pt>
                <c:pt idx="1">
                  <c:v>-360.66895074734157</c:v>
                </c:pt>
                <c:pt idx="2">
                  <c:v>-295.77101056933975</c:v>
                </c:pt>
                <c:pt idx="3">
                  <c:v>-314.4871364462382</c:v>
                </c:pt>
                <c:pt idx="4">
                  <c:v>-231.44439561272532</c:v>
                </c:pt>
                <c:pt idx="5">
                  <c:v>-177.57743895217982</c:v>
                </c:pt>
                <c:pt idx="6">
                  <c:v>-174.75844462562267</c:v>
                </c:pt>
                <c:pt idx="7">
                  <c:v>-201.37368676553251</c:v>
                </c:pt>
                <c:pt idx="8">
                  <c:v>-108.53931200374109</c:v>
                </c:pt>
                <c:pt idx="9">
                  <c:v>-109.1274932819419</c:v>
                </c:pt>
                <c:pt idx="10">
                  <c:v>-101.23272921144806</c:v>
                </c:pt>
                <c:pt idx="11">
                  <c:v>-183.9359494531177</c:v>
                </c:pt>
                <c:pt idx="12">
                  <c:v>-122.72230897939137</c:v>
                </c:pt>
                <c:pt idx="13">
                  <c:v>21.392626286520276</c:v>
                </c:pt>
                <c:pt idx="14">
                  <c:v>15.456129309760197</c:v>
                </c:pt>
              </c:numCache>
            </c:numRef>
          </c:val>
        </c:ser>
        <c:ser>
          <c:idx val="5"/>
          <c:order val="2"/>
          <c:tx>
            <c:strRef>
              <c:f>'Comparitive Analysis'!$D$52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Analysis'!$D$53:$D$67</c:f>
              <c:numCache>
                <c:formatCode>#,##0</c:formatCode>
                <c:ptCount val="15"/>
                <c:pt idx="0">
                  <c:v>-444.08843476814297</c:v>
                </c:pt>
                <c:pt idx="1">
                  <c:v>-432.76964939561145</c:v>
                </c:pt>
                <c:pt idx="2">
                  <c:v>-400.47439022288864</c:v>
                </c:pt>
                <c:pt idx="3">
                  <c:v>-385.89710175675128</c:v>
                </c:pt>
                <c:pt idx="4">
                  <c:v>-420.08623731083713</c:v>
                </c:pt>
                <c:pt idx="5">
                  <c:v>-411.86010160794052</c:v>
                </c:pt>
                <c:pt idx="6">
                  <c:v>-396.59126536973366</c:v>
                </c:pt>
                <c:pt idx="7">
                  <c:v>-388.94161432388762</c:v>
                </c:pt>
                <c:pt idx="8">
                  <c:v>-369.97480974942277</c:v>
                </c:pt>
                <c:pt idx="9">
                  <c:v>-378.66709348683048</c:v>
                </c:pt>
                <c:pt idx="10">
                  <c:v>-392.44702797961446</c:v>
                </c:pt>
                <c:pt idx="11">
                  <c:v>-453.53105400068875</c:v>
                </c:pt>
                <c:pt idx="12">
                  <c:v>-503.64635062721106</c:v>
                </c:pt>
                <c:pt idx="13">
                  <c:v>-484.75384427622964</c:v>
                </c:pt>
                <c:pt idx="14">
                  <c:v>-488.85228426252007</c:v>
                </c:pt>
              </c:numCache>
            </c:numRef>
          </c:val>
        </c:ser>
        <c:ser>
          <c:idx val="6"/>
          <c:order val="3"/>
          <c:tx>
            <c:strRef>
              <c:f>'Comparitive Analysis'!$E$52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Analysis'!$E$53:$E$67</c:f>
              <c:numCache>
                <c:formatCode>#,##0</c:formatCode>
                <c:ptCount val="15"/>
                <c:pt idx="0">
                  <c:v>25.356940400802436</c:v>
                </c:pt>
                <c:pt idx="1">
                  <c:v>41.793102882376161</c:v>
                </c:pt>
                <c:pt idx="2">
                  <c:v>58.514653742748656</c:v>
                </c:pt>
                <c:pt idx="3">
                  <c:v>69.982732411397464</c:v>
                </c:pt>
                <c:pt idx="4">
                  <c:v>77.894688984770411</c:v>
                </c:pt>
                <c:pt idx="5">
                  <c:v>81.195394084557762</c:v>
                </c:pt>
                <c:pt idx="6">
                  <c:v>85.792326252161601</c:v>
                </c:pt>
                <c:pt idx="7">
                  <c:v>82.515604013903697</c:v>
                </c:pt>
                <c:pt idx="8">
                  <c:v>79.584118265430391</c:v>
                </c:pt>
                <c:pt idx="9">
                  <c:v>77.311997611822491</c:v>
                </c:pt>
                <c:pt idx="10">
                  <c:v>85.922137340998034</c:v>
                </c:pt>
                <c:pt idx="11">
                  <c:v>89.101687871616861</c:v>
                </c:pt>
                <c:pt idx="12">
                  <c:v>104.40997563328568</c:v>
                </c:pt>
                <c:pt idx="13">
                  <c:v>94.724907044852429</c:v>
                </c:pt>
                <c:pt idx="14">
                  <c:v>96.931349068393303</c:v>
                </c:pt>
              </c:numCache>
            </c:numRef>
          </c:val>
        </c:ser>
        <c:ser>
          <c:idx val="0"/>
          <c:order val="4"/>
          <c:tx>
            <c:strRef>
              <c:f>'Comparitive Analysis'!$F$52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Analysis'!$F$53:$F$67</c:f>
              <c:numCache>
                <c:formatCode>#,##0</c:formatCode>
                <c:ptCount val="15"/>
                <c:pt idx="0">
                  <c:v>-94.877775260232312</c:v>
                </c:pt>
                <c:pt idx="1">
                  <c:v>-92.886962161175859</c:v>
                </c:pt>
                <c:pt idx="2">
                  <c:v>-70.242566625421176</c:v>
                </c:pt>
                <c:pt idx="3">
                  <c:v>-56.275405631514232</c:v>
                </c:pt>
                <c:pt idx="4">
                  <c:v>-55.548605959990837</c:v>
                </c:pt>
                <c:pt idx="5">
                  <c:v>-52.795818428090371</c:v>
                </c:pt>
                <c:pt idx="6">
                  <c:v>-52.049259644922735</c:v>
                </c:pt>
                <c:pt idx="7">
                  <c:v>-55.963321541034375</c:v>
                </c:pt>
                <c:pt idx="8">
                  <c:v>-59.839331713289006</c:v>
                </c:pt>
                <c:pt idx="9">
                  <c:v>-67.786251681458509</c:v>
                </c:pt>
                <c:pt idx="10">
                  <c:v>-65.609595321203443</c:v>
                </c:pt>
                <c:pt idx="11">
                  <c:v>-88.272524162644856</c:v>
                </c:pt>
                <c:pt idx="12">
                  <c:v>-95.617368270167034</c:v>
                </c:pt>
                <c:pt idx="13">
                  <c:v>-94.183694250325416</c:v>
                </c:pt>
                <c:pt idx="14">
                  <c:v>-99.567993195478266</c:v>
                </c:pt>
              </c:numCache>
            </c:numRef>
          </c:val>
        </c:ser>
        <c:ser>
          <c:idx val="1"/>
          <c:order val="5"/>
          <c:tx>
            <c:strRef>
              <c:f>'Comparitive Analysis'!$G$52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Analysis'!$A$53:$A$67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'Comparitive Analysis'!$G$53:$G$67</c:f>
              <c:numCache>
                <c:formatCode>#,##0</c:formatCode>
                <c:ptCount val="15"/>
                <c:pt idx="0">
                  <c:v>-273.99462225141366</c:v>
                </c:pt>
                <c:pt idx="1">
                  <c:v>-263.7122312194777</c:v>
                </c:pt>
                <c:pt idx="2">
                  <c:v>-254.9482012009276</c:v>
                </c:pt>
                <c:pt idx="3">
                  <c:v>-248.94655120902229</c:v>
                </c:pt>
                <c:pt idx="4">
                  <c:v>-240.96406258777836</c:v>
                </c:pt>
                <c:pt idx="5">
                  <c:v>-230.98288020596067</c:v>
                </c:pt>
                <c:pt idx="6">
                  <c:v>-239.62505018712784</c:v>
                </c:pt>
                <c:pt idx="7">
                  <c:v>-253.08732736965899</c:v>
                </c:pt>
                <c:pt idx="8">
                  <c:v>-247.3146005741053</c:v>
                </c:pt>
                <c:pt idx="9">
                  <c:v>-245.46068401785266</c:v>
                </c:pt>
                <c:pt idx="10">
                  <c:v>-247.91533410445072</c:v>
                </c:pt>
                <c:pt idx="11">
                  <c:v>-265.84987035106752</c:v>
                </c:pt>
                <c:pt idx="12">
                  <c:v>-285.41595266926322</c:v>
                </c:pt>
                <c:pt idx="13">
                  <c:v>-273.58629927354349</c:v>
                </c:pt>
                <c:pt idx="14">
                  <c:v>-271.46178264787909</c:v>
                </c:pt>
              </c:numCache>
            </c:numRef>
          </c:val>
        </c:ser>
        <c:marker val="1"/>
        <c:axId val="42038784"/>
        <c:axId val="42040320"/>
      </c:lineChart>
      <c:catAx>
        <c:axId val="42038784"/>
        <c:scaling>
          <c:orientation val="minMax"/>
        </c:scaling>
        <c:axPos val="b"/>
        <c:tickLblPos val="nextTo"/>
        <c:crossAx val="42040320"/>
        <c:crosses val="autoZero"/>
        <c:auto val="1"/>
        <c:lblAlgn val="ctr"/>
        <c:lblOffset val="100"/>
      </c:catAx>
      <c:valAx>
        <c:axId val="42040320"/>
        <c:scaling>
          <c:orientation val="minMax"/>
        </c:scaling>
        <c:axPos val="l"/>
        <c:numFmt formatCode="#,##0" sourceLinked="1"/>
        <c:tickLblPos val="nextTo"/>
        <c:crossAx val="42038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7"/>
          <c:y val="1.2275091380448617E-2"/>
          <c:w val="0.8606350068310441"/>
          <c:h val="0.11552973354058933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853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Analysis'!$B$3:$B$17</c:f>
              <c:numCache>
                <c:formatCode>#,##0.00</c:formatCode>
                <c:ptCount val="15"/>
                <c:pt idx="0">
                  <c:v>0.97258476123342963</c:v>
                </c:pt>
                <c:pt idx="1">
                  <c:v>0.9771147943591868</c:v>
                </c:pt>
                <c:pt idx="2">
                  <c:v>0.97809234565351455</c:v>
                </c:pt>
                <c:pt idx="3">
                  <c:v>0.99180466115299748</c:v>
                </c:pt>
                <c:pt idx="4">
                  <c:v>0.99841371026052028</c:v>
                </c:pt>
                <c:pt idx="5">
                  <c:v>0.99692185477793038</c:v>
                </c:pt>
                <c:pt idx="6">
                  <c:v>1.0037541933299283</c:v>
                </c:pt>
                <c:pt idx="7">
                  <c:v>1.0206162927601434</c:v>
                </c:pt>
                <c:pt idx="8">
                  <c:v>1.0139155702472762</c:v>
                </c:pt>
                <c:pt idx="9">
                  <c:v>1.017544560259545</c:v>
                </c:pt>
                <c:pt idx="10">
                  <c:v>1.0234190670853214</c:v>
                </c:pt>
                <c:pt idx="11">
                  <c:v>1.026333066159161</c:v>
                </c:pt>
                <c:pt idx="12">
                  <c:v>1.0132254228417212</c:v>
                </c:pt>
                <c:pt idx="13">
                  <c:v>0.99015061348854994</c:v>
                </c:pt>
                <c:pt idx="14">
                  <c:v>0.98379181737822963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Analysis'!$C$3:$C$17</c:f>
              <c:numCache>
                <c:formatCode>#,##0.00</c:formatCode>
                <c:ptCount val="15"/>
                <c:pt idx="0">
                  <c:v>0.20189190929264911</c:v>
                </c:pt>
                <c:pt idx="1">
                  <c:v>0.20233296380103774</c:v>
                </c:pt>
                <c:pt idx="2">
                  <c:v>0.20082396118299883</c:v>
                </c:pt>
                <c:pt idx="3">
                  <c:v>0.20148915635885739</c:v>
                </c:pt>
                <c:pt idx="4">
                  <c:v>0.19911128077863471</c:v>
                </c:pt>
                <c:pt idx="5">
                  <c:v>0.19680279660523745</c:v>
                </c:pt>
                <c:pt idx="6">
                  <c:v>0.19482625592032374</c:v>
                </c:pt>
                <c:pt idx="7">
                  <c:v>0.19195374938322934</c:v>
                </c:pt>
                <c:pt idx="8">
                  <c:v>0.18708841807921825</c:v>
                </c:pt>
                <c:pt idx="9">
                  <c:v>0.18527799651735427</c:v>
                </c:pt>
                <c:pt idx="10">
                  <c:v>0.18201543740863338</c:v>
                </c:pt>
                <c:pt idx="11">
                  <c:v>0.18152020091896323</c:v>
                </c:pt>
                <c:pt idx="12">
                  <c:v>0.17862197158988227</c:v>
                </c:pt>
                <c:pt idx="13">
                  <c:v>0.17498451975940035</c:v>
                </c:pt>
                <c:pt idx="14">
                  <c:v>0.17451702851707956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Analysis'!$D$3:$D$17</c:f>
              <c:numCache>
                <c:formatCode>#,##0.00</c:formatCode>
                <c:ptCount val="15"/>
                <c:pt idx="0">
                  <c:v>0.31787418329914469</c:v>
                </c:pt>
                <c:pt idx="1">
                  <c:v>0.31910144967568399</c:v>
                </c:pt>
                <c:pt idx="2">
                  <c:v>0.31672106577306552</c:v>
                </c:pt>
                <c:pt idx="3">
                  <c:v>0.31811439531875435</c:v>
                </c:pt>
                <c:pt idx="4">
                  <c:v>0.333273214378975</c:v>
                </c:pt>
                <c:pt idx="5">
                  <c:v>0.33391682448302196</c:v>
                </c:pt>
                <c:pt idx="6">
                  <c:v>0.33286200520285408</c:v>
                </c:pt>
                <c:pt idx="7">
                  <c:v>0.33406426222043145</c:v>
                </c:pt>
                <c:pt idx="8">
                  <c:v>0.3257786402090086</c:v>
                </c:pt>
                <c:pt idx="9">
                  <c:v>0.32548284521870668</c:v>
                </c:pt>
                <c:pt idx="10">
                  <c:v>0.32694261279694214</c:v>
                </c:pt>
                <c:pt idx="11">
                  <c:v>0.33020455962390122</c:v>
                </c:pt>
                <c:pt idx="12">
                  <c:v>0.326705956483341</c:v>
                </c:pt>
                <c:pt idx="13">
                  <c:v>0.31424366115157537</c:v>
                </c:pt>
                <c:pt idx="14">
                  <c:v>0.30950406748143522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Analysis'!$E$3:$E$17</c:f>
              <c:numCache>
                <c:formatCode>#,##0.00</c:formatCode>
                <c:ptCount val="15"/>
                <c:pt idx="0">
                  <c:v>1.4737700457854919</c:v>
                </c:pt>
                <c:pt idx="1">
                  <c:v>1.4184835611758073</c:v>
                </c:pt>
                <c:pt idx="2">
                  <c:v>1.3701818902465235</c:v>
                </c:pt>
                <c:pt idx="3">
                  <c:v>1.3435912378649897</c:v>
                </c:pt>
                <c:pt idx="4">
                  <c:v>1.3249470461005013</c:v>
                </c:pt>
                <c:pt idx="5">
                  <c:v>1.3093268766251738</c:v>
                </c:pt>
                <c:pt idx="6">
                  <c:v>1.3065891898786488</c:v>
                </c:pt>
                <c:pt idx="7">
                  <c:v>1.3453091119957814</c:v>
                </c:pt>
                <c:pt idx="8">
                  <c:v>1.322312285026453</c:v>
                </c:pt>
                <c:pt idx="9">
                  <c:v>1.3139159998549597</c:v>
                </c:pt>
                <c:pt idx="10">
                  <c:v>1.298854110124334</c:v>
                </c:pt>
                <c:pt idx="11">
                  <c:v>1.3078772784689092</c:v>
                </c:pt>
                <c:pt idx="12">
                  <c:v>1.2881712821026383</c:v>
                </c:pt>
                <c:pt idx="13">
                  <c:v>1.2806131191561092</c:v>
                </c:pt>
                <c:pt idx="14">
                  <c:v>1.2575983729519131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Analysis'!$F$3:$F$17</c:f>
              <c:numCache>
                <c:formatCode>#,##0.00</c:formatCode>
                <c:ptCount val="15"/>
                <c:pt idx="0">
                  <c:v>0.34540701811636443</c:v>
                </c:pt>
                <c:pt idx="1">
                  <c:v>0.34557522348828518</c:v>
                </c:pt>
                <c:pt idx="2">
                  <c:v>0.33370328413367017</c:v>
                </c:pt>
                <c:pt idx="3">
                  <c:v>0.32704063728280669</c:v>
                </c:pt>
                <c:pt idx="4">
                  <c:v>0.32750526135376296</c:v>
                </c:pt>
                <c:pt idx="5">
                  <c:v>0.3246812718855826</c:v>
                </c:pt>
                <c:pt idx="6">
                  <c:v>0.32265977067527735</c:v>
                </c:pt>
                <c:pt idx="7">
                  <c:v>0.32201863623975979</c:v>
                </c:pt>
                <c:pt idx="8">
                  <c:v>0.31878884394665807</c:v>
                </c:pt>
                <c:pt idx="9">
                  <c:v>0.31952727664461561</c:v>
                </c:pt>
                <c:pt idx="10">
                  <c:v>0.31322870791324936</c:v>
                </c:pt>
                <c:pt idx="11">
                  <c:v>0.31805930531310189</c:v>
                </c:pt>
                <c:pt idx="12">
                  <c:v>0.31442675571057588</c:v>
                </c:pt>
                <c:pt idx="13">
                  <c:v>0.30984286451470977</c:v>
                </c:pt>
                <c:pt idx="14">
                  <c:v>0.30967369572849857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Analysis'!$G$3:$G$17</c:f>
              <c:numCache>
                <c:formatCode>#,##0.00</c:formatCode>
                <c:ptCount val="15"/>
                <c:pt idx="0">
                  <c:v>1.9833868449363208</c:v>
                </c:pt>
                <c:pt idx="1">
                  <c:v>1.9578304937739945</c:v>
                </c:pt>
                <c:pt idx="2">
                  <c:v>1.9312739771042273</c:v>
                </c:pt>
                <c:pt idx="3">
                  <c:v>1.9201725721092306</c:v>
                </c:pt>
                <c:pt idx="4">
                  <c:v>1.8986796616152115</c:v>
                </c:pt>
                <c:pt idx="5">
                  <c:v>1.8782878592888634</c:v>
                </c:pt>
                <c:pt idx="6">
                  <c:v>1.8814655093517443</c:v>
                </c:pt>
                <c:pt idx="7">
                  <c:v>1.8421888371144053</c:v>
                </c:pt>
                <c:pt idx="8">
                  <c:v>1.8437307717538824</c:v>
                </c:pt>
                <c:pt idx="9">
                  <c:v>1.8334963158446567</c:v>
                </c:pt>
                <c:pt idx="10">
                  <c:v>1.7878426689924374</c:v>
                </c:pt>
                <c:pt idx="11">
                  <c:v>1.7333717928484653</c:v>
                </c:pt>
                <c:pt idx="12">
                  <c:v>1.7105462944326322</c:v>
                </c:pt>
                <c:pt idx="13">
                  <c:v>1.697892191977735</c:v>
                </c:pt>
                <c:pt idx="14">
                  <c:v>1.7220784953335817</c:v>
                </c:pt>
              </c:numCache>
            </c:numRef>
          </c:val>
        </c:ser>
        <c:marker val="1"/>
        <c:axId val="4532864"/>
        <c:axId val="4538752"/>
      </c:lineChart>
      <c:catAx>
        <c:axId val="4532864"/>
        <c:scaling>
          <c:orientation val="minMax"/>
        </c:scaling>
        <c:axPos val="b"/>
        <c:tickLblPos val="nextTo"/>
        <c:crossAx val="4538752"/>
        <c:crosses val="autoZero"/>
        <c:auto val="1"/>
        <c:lblAlgn val="ctr"/>
        <c:lblOffset val="100"/>
      </c:catAx>
      <c:valAx>
        <c:axId val="4538752"/>
        <c:scaling>
          <c:orientation val="minMax"/>
        </c:scaling>
        <c:axPos val="l"/>
        <c:numFmt formatCode="#,##0.00" sourceLinked="1"/>
        <c:tickLblPos val="nextTo"/>
        <c:crossAx val="4532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6982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831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Analysis'!$B$21:$B$35</c:f>
              <c:numCache>
                <c:formatCode>#,##0.00</c:formatCode>
                <c:ptCount val="15"/>
                <c:pt idx="0">
                  <c:v>0.16137512654233999</c:v>
                </c:pt>
                <c:pt idx="1">
                  <c:v>0.14038974667299792</c:v>
                </c:pt>
                <c:pt idx="2">
                  <c:v>0.14768128018913393</c:v>
                </c:pt>
                <c:pt idx="3">
                  <c:v>0.12294234796718852</c:v>
                </c:pt>
                <c:pt idx="4">
                  <c:v>0.11148606501922645</c:v>
                </c:pt>
                <c:pt idx="5">
                  <c:v>0.10510624160609253</c:v>
                </c:pt>
                <c:pt idx="6">
                  <c:v>0.10383825108679548</c:v>
                </c:pt>
                <c:pt idx="7">
                  <c:v>0.11130575829032041</c:v>
                </c:pt>
                <c:pt idx="8">
                  <c:v>0.13301149182134653</c:v>
                </c:pt>
                <c:pt idx="9">
                  <c:v>0.13970188111186088</c:v>
                </c:pt>
                <c:pt idx="10">
                  <c:v>0.16538431824037961</c:v>
                </c:pt>
                <c:pt idx="11">
                  <c:v>0.16099229758774145</c:v>
                </c:pt>
                <c:pt idx="12">
                  <c:v>0.16399132095371052</c:v>
                </c:pt>
                <c:pt idx="13">
                  <c:v>0.1698493508942</c:v>
                </c:pt>
                <c:pt idx="14">
                  <c:v>0.16767143010269039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Analysis'!$C$21:$C$35</c:f>
              <c:numCache>
                <c:formatCode>#,##0.00</c:formatCode>
                <c:ptCount val="15"/>
                <c:pt idx="0">
                  <c:v>8.7757067822768625E-3</c:v>
                </c:pt>
                <c:pt idx="1">
                  <c:v>8.9781733106094226E-3</c:v>
                </c:pt>
                <c:pt idx="2">
                  <c:v>9.0853147852202314E-3</c:v>
                </c:pt>
                <c:pt idx="3">
                  <c:v>7.3456354477598835E-3</c:v>
                </c:pt>
                <c:pt idx="4">
                  <c:v>5.7192279824294515E-3</c:v>
                </c:pt>
                <c:pt idx="5">
                  <c:v>7.6907785157218807E-3</c:v>
                </c:pt>
                <c:pt idx="6">
                  <c:v>6.8095208587880375E-3</c:v>
                </c:pt>
                <c:pt idx="7">
                  <c:v>6.413214656701304E-3</c:v>
                </c:pt>
                <c:pt idx="8">
                  <c:v>7.1869044498039866E-3</c:v>
                </c:pt>
                <c:pt idx="9">
                  <c:v>6.9236863723249201E-3</c:v>
                </c:pt>
                <c:pt idx="10">
                  <c:v>8.2524350015401454E-3</c:v>
                </c:pt>
                <c:pt idx="11">
                  <c:v>7.8368489524229985E-3</c:v>
                </c:pt>
                <c:pt idx="12">
                  <c:v>8.0177068329708775E-3</c:v>
                </c:pt>
                <c:pt idx="13">
                  <c:v>8.6958098996053682E-3</c:v>
                </c:pt>
                <c:pt idx="14">
                  <c:v>7.9855343099019468E-3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Analysis'!$D$21:$D$35</c:f>
              <c:numCache>
                <c:formatCode>#,##0.00</c:formatCode>
                <c:ptCount val="15"/>
                <c:pt idx="0">
                  <c:v>3.4243247110100954E-2</c:v>
                </c:pt>
                <c:pt idx="1">
                  <c:v>3.4772862620542272E-2</c:v>
                </c:pt>
                <c:pt idx="2">
                  <c:v>3.4707482721744627E-2</c:v>
                </c:pt>
                <c:pt idx="3">
                  <c:v>2.7957277288806107E-2</c:v>
                </c:pt>
                <c:pt idx="4">
                  <c:v>2.2926620776888288E-2</c:v>
                </c:pt>
                <c:pt idx="5">
                  <c:v>3.1326751185867342E-2</c:v>
                </c:pt>
                <c:pt idx="6">
                  <c:v>2.7692564397269193E-2</c:v>
                </c:pt>
                <c:pt idx="7">
                  <c:v>2.6123835675890016E-2</c:v>
                </c:pt>
                <c:pt idx="8">
                  <c:v>2.9984181636190762E-2</c:v>
                </c:pt>
                <c:pt idx="9">
                  <c:v>2.9262484471455276E-2</c:v>
                </c:pt>
                <c:pt idx="10">
                  <c:v>3.5509508534205439E-2</c:v>
                </c:pt>
                <c:pt idx="11">
                  <c:v>3.4052772182701002E-2</c:v>
                </c:pt>
                <c:pt idx="12">
                  <c:v>3.512132012639823E-2</c:v>
                </c:pt>
                <c:pt idx="13">
                  <c:v>3.7822044034732785E-2</c:v>
                </c:pt>
                <c:pt idx="14">
                  <c:v>3.4643890153936534E-2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Analysis'!$E$21:$E$35</c:f>
              <c:numCache>
                <c:formatCode>#,##0.00</c:formatCode>
                <c:ptCount val="15"/>
                <c:pt idx="0">
                  <c:v>0.6573280878708937</c:v>
                </c:pt>
                <c:pt idx="1">
                  <c:v>0.57555229223604765</c:v>
                </c:pt>
                <c:pt idx="2">
                  <c:v>0.66359334369135026</c:v>
                </c:pt>
                <c:pt idx="3">
                  <c:v>0.67265829544263656</c:v>
                </c:pt>
                <c:pt idx="4">
                  <c:v>0.6712994547435247</c:v>
                </c:pt>
                <c:pt idx="5">
                  <c:v>0.74437035541532404</c:v>
                </c:pt>
                <c:pt idx="6">
                  <c:v>0.83899616421676304</c:v>
                </c:pt>
                <c:pt idx="7">
                  <c:v>0.91188394140297613</c:v>
                </c:pt>
                <c:pt idx="8">
                  <c:v>1.1389163574135799</c:v>
                </c:pt>
                <c:pt idx="9">
                  <c:v>1.2092814400740497</c:v>
                </c:pt>
                <c:pt idx="10">
                  <c:v>1.4070777504811691</c:v>
                </c:pt>
                <c:pt idx="11">
                  <c:v>1.3843399782093351</c:v>
                </c:pt>
                <c:pt idx="12">
                  <c:v>1.4146226851229706</c:v>
                </c:pt>
                <c:pt idx="13">
                  <c:v>1.4425371781022753</c:v>
                </c:pt>
                <c:pt idx="14">
                  <c:v>1.4581070164518006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Analysis'!$F$21:$F$35</c:f>
              <c:numCache>
                <c:formatCode>#,##0.00</c:formatCode>
                <c:ptCount val="15"/>
                <c:pt idx="0">
                  <c:v>0.20184815827242927</c:v>
                </c:pt>
                <c:pt idx="1">
                  <c:v>0.16978142629607498</c:v>
                </c:pt>
                <c:pt idx="2">
                  <c:v>0.15368171375203452</c:v>
                </c:pt>
                <c:pt idx="3">
                  <c:v>9.6104009100207388E-2</c:v>
                </c:pt>
                <c:pt idx="4">
                  <c:v>8.1226631656014667E-2</c:v>
                </c:pt>
                <c:pt idx="5">
                  <c:v>4.7226658858424947E-2</c:v>
                </c:pt>
                <c:pt idx="6">
                  <c:v>4.5516448999341298E-2</c:v>
                </c:pt>
                <c:pt idx="7">
                  <c:v>5.038180267896291E-2</c:v>
                </c:pt>
                <c:pt idx="8">
                  <c:v>5.3972111375232508E-2</c:v>
                </c:pt>
                <c:pt idx="9">
                  <c:v>5.1169253040710759E-2</c:v>
                </c:pt>
                <c:pt idx="10">
                  <c:v>5.8797720161780323E-2</c:v>
                </c:pt>
                <c:pt idx="11">
                  <c:v>5.8470900605825486E-2</c:v>
                </c:pt>
                <c:pt idx="12">
                  <c:v>5.8402245685106366E-2</c:v>
                </c:pt>
                <c:pt idx="13">
                  <c:v>6.6411059079021159E-2</c:v>
                </c:pt>
                <c:pt idx="14">
                  <c:v>6.2988920878126728E-2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Analysis'!$G$21:$G$35</c:f>
              <c:numCache>
                <c:formatCode>#,##0.00</c:formatCode>
                <c:ptCount val="15"/>
                <c:pt idx="0">
                  <c:v>0.17129922906760922</c:v>
                </c:pt>
                <c:pt idx="1">
                  <c:v>0.17265734233248026</c:v>
                </c:pt>
                <c:pt idx="2">
                  <c:v>0.20170945730345025</c:v>
                </c:pt>
                <c:pt idx="3">
                  <c:v>0.18254548475996588</c:v>
                </c:pt>
                <c:pt idx="4">
                  <c:v>0.17576725712531613</c:v>
                </c:pt>
                <c:pt idx="5">
                  <c:v>0.18008024986139398</c:v>
                </c:pt>
                <c:pt idx="6">
                  <c:v>0.1625944038465211</c:v>
                </c:pt>
                <c:pt idx="7">
                  <c:v>0.16582099201732736</c:v>
                </c:pt>
                <c:pt idx="8">
                  <c:v>0.21683211180680972</c:v>
                </c:pt>
                <c:pt idx="9">
                  <c:v>0.24564944744439621</c:v>
                </c:pt>
                <c:pt idx="10">
                  <c:v>0.27372102297127193</c:v>
                </c:pt>
                <c:pt idx="11">
                  <c:v>0.2249610894991711</c:v>
                </c:pt>
                <c:pt idx="12">
                  <c:v>0.24959000280123483</c:v>
                </c:pt>
                <c:pt idx="13">
                  <c:v>0.24763061634394043</c:v>
                </c:pt>
                <c:pt idx="14">
                  <c:v>0.21351046229026488</c:v>
                </c:pt>
              </c:numCache>
            </c:numRef>
          </c:val>
        </c:ser>
        <c:marker val="1"/>
        <c:axId val="106831232"/>
        <c:axId val="41956480"/>
      </c:lineChart>
      <c:catAx>
        <c:axId val="106831232"/>
        <c:scaling>
          <c:orientation val="minMax"/>
        </c:scaling>
        <c:axPos val="b"/>
        <c:tickLblPos val="nextTo"/>
        <c:crossAx val="41956480"/>
        <c:crosses val="autoZero"/>
        <c:auto val="1"/>
        <c:lblAlgn val="ctr"/>
        <c:lblOffset val="100"/>
      </c:catAx>
      <c:valAx>
        <c:axId val="41956480"/>
        <c:scaling>
          <c:orientation val="minMax"/>
        </c:scaling>
        <c:axPos val="l"/>
        <c:numFmt formatCode="#,##0.00" sourceLinked="1"/>
        <c:tickLblPos val="nextTo"/>
        <c:crossAx val="106831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69862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808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Analysis'!$B$39:$B$53</c:f>
              <c:numCache>
                <c:formatCode>#,##0.00</c:formatCode>
                <c:ptCount val="15"/>
                <c:pt idx="0">
                  <c:v>1.4744370201414776</c:v>
                </c:pt>
                <c:pt idx="1">
                  <c:v>1.4747757084999575</c:v>
                </c:pt>
                <c:pt idx="2">
                  <c:v>1.4631028668407333</c:v>
                </c:pt>
                <c:pt idx="3">
                  <c:v>1.4748367083348712</c:v>
                </c:pt>
                <c:pt idx="4">
                  <c:v>1.4824693878228383</c:v>
                </c:pt>
                <c:pt idx="5">
                  <c:v>1.4931722498038487</c:v>
                </c:pt>
                <c:pt idx="6">
                  <c:v>1.4993700874475939</c:v>
                </c:pt>
                <c:pt idx="7">
                  <c:v>1.5175921232577083</c:v>
                </c:pt>
                <c:pt idx="8">
                  <c:v>1.5024697278959711</c:v>
                </c:pt>
                <c:pt idx="9">
                  <c:v>1.487665624771092</c:v>
                </c:pt>
                <c:pt idx="10">
                  <c:v>1.4784049746350223</c:v>
                </c:pt>
                <c:pt idx="11">
                  <c:v>1.4618278290143121</c:v>
                </c:pt>
                <c:pt idx="12">
                  <c:v>1.4482848775372934</c:v>
                </c:pt>
                <c:pt idx="13">
                  <c:v>1.4756980508449813</c:v>
                </c:pt>
                <c:pt idx="14">
                  <c:v>1.4786384925535765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Analysis'!$C$39:$C$53</c:f>
              <c:numCache>
                <c:formatCode>#,##0.00</c:formatCode>
                <c:ptCount val="15"/>
                <c:pt idx="0">
                  <c:v>1.7788855711230991</c:v>
                </c:pt>
                <c:pt idx="1">
                  <c:v>1.777744391385512</c:v>
                </c:pt>
                <c:pt idx="2">
                  <c:v>1.7668020809260865</c:v>
                </c:pt>
                <c:pt idx="3">
                  <c:v>1.7800426282626398</c:v>
                </c:pt>
                <c:pt idx="4">
                  <c:v>1.7999191476227199</c:v>
                </c:pt>
                <c:pt idx="5">
                  <c:v>1.8207595391095899</c:v>
                </c:pt>
                <c:pt idx="6">
                  <c:v>1.8296946205145843</c:v>
                </c:pt>
                <c:pt idx="7">
                  <c:v>1.8509774151810856</c:v>
                </c:pt>
                <c:pt idx="8">
                  <c:v>1.812027187763549</c:v>
                </c:pt>
                <c:pt idx="9">
                  <c:v>1.7793017883714883</c:v>
                </c:pt>
                <c:pt idx="10">
                  <c:v>1.754932964975632</c:v>
                </c:pt>
                <c:pt idx="11">
                  <c:v>1.7499891484053844</c:v>
                </c:pt>
                <c:pt idx="12">
                  <c:v>1.7146682006032765</c:v>
                </c:pt>
                <c:pt idx="13">
                  <c:v>1.737810512416283</c:v>
                </c:pt>
                <c:pt idx="14">
                  <c:v>1.7447096532535784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Analysis'!$D$39:$D$53</c:f>
              <c:numCache>
                <c:formatCode>#,##0.00</c:formatCode>
                <c:ptCount val="15"/>
                <c:pt idx="0">
                  <c:v>1.2515129339683118</c:v>
                </c:pt>
                <c:pt idx="1">
                  <c:v>1.2351344184003323</c:v>
                </c:pt>
                <c:pt idx="2">
                  <c:v>1.2119014026593242</c:v>
                </c:pt>
                <c:pt idx="3">
                  <c:v>1.2147964692303841</c:v>
                </c:pt>
                <c:pt idx="4">
                  <c:v>1.1518822271017057</c:v>
                </c:pt>
                <c:pt idx="5">
                  <c:v>1.151189400045594</c:v>
                </c:pt>
                <c:pt idx="6">
                  <c:v>1.1541855777333827</c:v>
                </c:pt>
                <c:pt idx="7">
                  <c:v>1.1633544923185752</c:v>
                </c:pt>
                <c:pt idx="8">
                  <c:v>1.1429107942712635</c:v>
                </c:pt>
                <c:pt idx="9">
                  <c:v>1.1197662287185843</c:v>
                </c:pt>
                <c:pt idx="10">
                  <c:v>1.1018966047448864</c:v>
                </c:pt>
                <c:pt idx="11">
                  <c:v>1.0693264200549293</c:v>
                </c:pt>
                <c:pt idx="12">
                  <c:v>1.0461478717855055</c:v>
                </c:pt>
                <c:pt idx="13">
                  <c:v>1.0606045187955877</c:v>
                </c:pt>
                <c:pt idx="14">
                  <c:v>1.0628846283249405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Analysis'!$E$39:$E$53</c:f>
              <c:numCache>
                <c:formatCode>#,##0.00</c:formatCode>
                <c:ptCount val="15"/>
                <c:pt idx="0">
                  <c:v>1.1632519299371846</c:v>
                </c:pt>
                <c:pt idx="1">
                  <c:v>1.2338042078891747</c:v>
                </c:pt>
                <c:pt idx="2">
                  <c:v>1.2829433644935331</c:v>
                </c:pt>
                <c:pt idx="3">
                  <c:v>1.3232465704648144</c:v>
                </c:pt>
                <c:pt idx="4">
                  <c:v>1.3440644799894896</c:v>
                </c:pt>
                <c:pt idx="5">
                  <c:v>1.3514826070679984</c:v>
                </c:pt>
                <c:pt idx="6">
                  <c:v>1.353806026753924</c:v>
                </c:pt>
                <c:pt idx="7">
                  <c:v>1.3342273656985983</c:v>
                </c:pt>
                <c:pt idx="8">
                  <c:v>1.2799084707499981</c:v>
                </c:pt>
                <c:pt idx="9">
                  <c:v>1.2813820985877593</c:v>
                </c:pt>
                <c:pt idx="10">
                  <c:v>1.3027477257834057</c:v>
                </c:pt>
                <c:pt idx="11">
                  <c:v>1.2810338126381595</c:v>
                </c:pt>
                <c:pt idx="12">
                  <c:v>1.3121924116215749</c:v>
                </c:pt>
                <c:pt idx="13">
                  <c:v>1.2968065986791961</c:v>
                </c:pt>
                <c:pt idx="14">
                  <c:v>1.3129631486371491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Analysis'!$F$39:$F$53</c:f>
              <c:numCache>
                <c:formatCode>#,##0.00</c:formatCode>
                <c:ptCount val="15"/>
                <c:pt idx="0">
                  <c:v>2.152661614620786</c:v>
                </c:pt>
                <c:pt idx="1">
                  <c:v>2.1894485875057321</c:v>
                </c:pt>
                <c:pt idx="2">
                  <c:v>2.2188765388173723</c:v>
                </c:pt>
                <c:pt idx="3">
                  <c:v>2.2831606356282697</c:v>
                </c:pt>
                <c:pt idx="4">
                  <c:v>2.26600097266265</c:v>
                </c:pt>
                <c:pt idx="5">
                  <c:v>2.3364665023775575</c:v>
                </c:pt>
                <c:pt idx="6">
                  <c:v>2.3704517776138072</c:v>
                </c:pt>
                <c:pt idx="7">
                  <c:v>2.4515538033568758</c:v>
                </c:pt>
                <c:pt idx="8">
                  <c:v>2.3840711744645784</c:v>
                </c:pt>
                <c:pt idx="9">
                  <c:v>2.3873260957979587</c:v>
                </c:pt>
                <c:pt idx="10">
                  <c:v>2.4499622429287347</c:v>
                </c:pt>
                <c:pt idx="11">
                  <c:v>2.4229109118077337</c:v>
                </c:pt>
                <c:pt idx="12">
                  <c:v>2.3892910608247067</c:v>
                </c:pt>
                <c:pt idx="13">
                  <c:v>2.3447972321623616</c:v>
                </c:pt>
                <c:pt idx="14">
                  <c:v>2.3430620771251562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Analysis'!$G$39:$G$53</c:f>
              <c:numCache>
                <c:formatCode>#,##0.00</c:formatCode>
                <c:ptCount val="15"/>
                <c:pt idx="0">
                  <c:v>0.67459653606196246</c:v>
                </c:pt>
                <c:pt idx="1">
                  <c:v>0.68180587154806582</c:v>
                </c:pt>
                <c:pt idx="2">
                  <c:v>0.66725275387168559</c:v>
                </c:pt>
                <c:pt idx="3">
                  <c:v>0.68332930309756312</c:v>
                </c:pt>
                <c:pt idx="4">
                  <c:v>0.69670894152271234</c:v>
                </c:pt>
                <c:pt idx="5">
                  <c:v>0.69554563720506213</c:v>
                </c:pt>
                <c:pt idx="6">
                  <c:v>0.68789452318619071</c:v>
                </c:pt>
                <c:pt idx="7">
                  <c:v>0.69525004082710817</c:v>
                </c:pt>
                <c:pt idx="8">
                  <c:v>0.72206799347445905</c:v>
                </c:pt>
                <c:pt idx="9">
                  <c:v>0.72593544141583177</c:v>
                </c:pt>
                <c:pt idx="10">
                  <c:v>0.72737787794116504</c:v>
                </c:pt>
                <c:pt idx="11">
                  <c:v>0.73242822548315079</c:v>
                </c:pt>
                <c:pt idx="12">
                  <c:v>0.73812464182883875</c:v>
                </c:pt>
                <c:pt idx="13">
                  <c:v>0.78693301616773648</c:v>
                </c:pt>
                <c:pt idx="14">
                  <c:v>0.78650844070400883</c:v>
                </c:pt>
              </c:numCache>
            </c:numRef>
          </c:val>
        </c:ser>
        <c:marker val="1"/>
        <c:axId val="41988480"/>
        <c:axId val="41990016"/>
      </c:lineChart>
      <c:catAx>
        <c:axId val="41988480"/>
        <c:scaling>
          <c:orientation val="minMax"/>
        </c:scaling>
        <c:axPos val="b"/>
        <c:tickLblPos val="nextTo"/>
        <c:crossAx val="41990016"/>
        <c:crosses val="autoZero"/>
        <c:auto val="1"/>
        <c:lblAlgn val="ctr"/>
        <c:lblOffset val="100"/>
      </c:catAx>
      <c:valAx>
        <c:axId val="41990016"/>
        <c:scaling>
          <c:orientation val="minMax"/>
          <c:min val="0.4"/>
        </c:scaling>
        <c:axPos val="l"/>
        <c:numFmt formatCode="#,##0.00" sourceLinked="1"/>
        <c:tickLblPos val="nextTo"/>
        <c:crossAx val="41988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69903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786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Analysis'!$B$57:$B$71</c:f>
              <c:numCache>
                <c:formatCode>#,##0.00</c:formatCode>
                <c:ptCount val="15"/>
                <c:pt idx="0">
                  <c:v>0.88344502688992843</c:v>
                </c:pt>
                <c:pt idx="1">
                  <c:v>0.8889793912382874</c:v>
                </c:pt>
                <c:pt idx="2">
                  <c:v>0.87762788398813296</c:v>
                </c:pt>
                <c:pt idx="3">
                  <c:v>0.87918721731375049</c:v>
                </c:pt>
                <c:pt idx="4">
                  <c:v>0.87740086683540852</c:v>
                </c:pt>
                <c:pt idx="5">
                  <c:v>0.87647238169429798</c:v>
                </c:pt>
                <c:pt idx="6">
                  <c:v>0.89159441189447208</c:v>
                </c:pt>
                <c:pt idx="7">
                  <c:v>0.88695563182597581</c:v>
                </c:pt>
                <c:pt idx="8">
                  <c:v>0.88283527875069601</c:v>
                </c:pt>
                <c:pt idx="9">
                  <c:v>0.87996582469235185</c:v>
                </c:pt>
                <c:pt idx="10">
                  <c:v>0.86936655515954242</c:v>
                </c:pt>
                <c:pt idx="11">
                  <c:v>0.86743138957710775</c:v>
                </c:pt>
                <c:pt idx="12">
                  <c:v>0.86136945501683504</c:v>
                </c:pt>
                <c:pt idx="13">
                  <c:v>0.85212963651093299</c:v>
                </c:pt>
                <c:pt idx="14">
                  <c:v>0.85593909448607042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Analysis'!$C$57:$C$71</c:f>
              <c:numCache>
                <c:formatCode>#,##0.00</c:formatCode>
                <c:ptCount val="15"/>
                <c:pt idx="0">
                  <c:v>0.88067668487611583</c:v>
                </c:pt>
                <c:pt idx="1">
                  <c:v>0.88487168227015989</c:v>
                </c:pt>
                <c:pt idx="2">
                  <c:v>0.87411604835604495</c:v>
                </c:pt>
                <c:pt idx="3">
                  <c:v>0.87510650081060692</c:v>
                </c:pt>
                <c:pt idx="4">
                  <c:v>0.86585362934167054</c:v>
                </c:pt>
                <c:pt idx="5">
                  <c:v>0.86156235106848089</c:v>
                </c:pt>
                <c:pt idx="6">
                  <c:v>0.87354146038622993</c:v>
                </c:pt>
                <c:pt idx="7">
                  <c:v>0.86630972321866795</c:v>
                </c:pt>
                <c:pt idx="8">
                  <c:v>0.84757757983015314</c:v>
                </c:pt>
                <c:pt idx="9">
                  <c:v>0.83599274288354042</c:v>
                </c:pt>
                <c:pt idx="10">
                  <c:v>0.82156298002655603</c:v>
                </c:pt>
                <c:pt idx="11">
                  <c:v>0.82061941116846016</c:v>
                </c:pt>
                <c:pt idx="12">
                  <c:v>0.81067962711596875</c:v>
                </c:pt>
                <c:pt idx="13">
                  <c:v>0.79613649066937564</c:v>
                </c:pt>
                <c:pt idx="14">
                  <c:v>0.79654925453273584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Analysis'!$D$57:$D$71</c:f>
              <c:numCache>
                <c:formatCode>#,##0.00</c:formatCode>
                <c:ptCount val="15"/>
                <c:pt idx="0">
                  <c:v>1.4780998107932031</c:v>
                </c:pt>
                <c:pt idx="1">
                  <c:v>1.4821376253395449</c:v>
                </c:pt>
                <c:pt idx="2">
                  <c:v>1.4504238573205432</c:v>
                </c:pt>
                <c:pt idx="3">
                  <c:v>1.4455781041658022</c:v>
                </c:pt>
                <c:pt idx="4">
                  <c:v>1.5110195938102562</c:v>
                </c:pt>
                <c:pt idx="5">
                  <c:v>1.5342312142949568</c:v>
                </c:pt>
                <c:pt idx="6">
                  <c:v>1.5707320936529332</c:v>
                </c:pt>
                <c:pt idx="7">
                  <c:v>1.5389470801401977</c:v>
                </c:pt>
                <c:pt idx="8">
                  <c:v>1.5200526908459409</c:v>
                </c:pt>
                <c:pt idx="9">
                  <c:v>1.5117540791798809</c:v>
                </c:pt>
                <c:pt idx="10">
                  <c:v>1.4861846368757536</c:v>
                </c:pt>
                <c:pt idx="11">
                  <c:v>1.4896897042178381</c:v>
                </c:pt>
                <c:pt idx="12">
                  <c:v>1.4770792513955184</c:v>
                </c:pt>
                <c:pt idx="13">
                  <c:v>1.4451207526864096</c:v>
                </c:pt>
                <c:pt idx="14">
                  <c:v>1.4465044913291736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Analysis'!$E$57:$E$71</c:f>
              <c:numCache>
                <c:formatCode>#,##0.00</c:formatCode>
                <c:ptCount val="15"/>
                <c:pt idx="0">
                  <c:v>0.93944835968782037</c:v>
                </c:pt>
                <c:pt idx="1">
                  <c:v>0.90234056290087927</c:v>
                </c:pt>
                <c:pt idx="2">
                  <c:v>0.86280737879048841</c:v>
                </c:pt>
                <c:pt idx="3">
                  <c:v>0.84020065577873837</c:v>
                </c:pt>
                <c:pt idx="4">
                  <c:v>0.8259526495410866</c:v>
                </c:pt>
                <c:pt idx="5">
                  <c:v>0.82368734528227716</c:v>
                </c:pt>
                <c:pt idx="6">
                  <c:v>0.83545407527940541</c:v>
                </c:pt>
                <c:pt idx="7">
                  <c:v>0.84864867390689191</c:v>
                </c:pt>
                <c:pt idx="8">
                  <c:v>0.84651619438143588</c:v>
                </c:pt>
                <c:pt idx="9">
                  <c:v>0.84257242714428238</c:v>
                </c:pt>
                <c:pt idx="10">
                  <c:v>0.82568294383967544</c:v>
                </c:pt>
                <c:pt idx="11">
                  <c:v>0.82962291824971568</c:v>
                </c:pt>
                <c:pt idx="12">
                  <c:v>0.8204659281837996</c:v>
                </c:pt>
                <c:pt idx="13">
                  <c:v>0.82851495110423634</c:v>
                </c:pt>
                <c:pt idx="14">
                  <c:v>0.82523973630272585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Analysis'!$F$57:$F$71</c:f>
              <c:numCache>
                <c:formatCode>#,##0.00</c:formatCode>
                <c:ptCount val="15"/>
                <c:pt idx="0">
                  <c:v>1.1412393478302487</c:v>
                </c:pt>
                <c:pt idx="1">
                  <c:v>1.1313429839493951</c:v>
                </c:pt>
                <c:pt idx="2">
                  <c:v>1.0931417234678753</c:v>
                </c:pt>
                <c:pt idx="3">
                  <c:v>1.0633143214249707</c:v>
                </c:pt>
                <c:pt idx="4">
                  <c:v>1.054839462790311</c:v>
                </c:pt>
                <c:pt idx="5">
                  <c:v>1.0365407998473288</c:v>
                </c:pt>
                <c:pt idx="6">
                  <c:v>1.0000486108705866</c:v>
                </c:pt>
                <c:pt idx="7">
                  <c:v>1.0135056043167563</c:v>
                </c:pt>
                <c:pt idx="8">
                  <c:v>1.033048796347972</c:v>
                </c:pt>
                <c:pt idx="9">
                  <c:v>1.0647695729290791</c:v>
                </c:pt>
                <c:pt idx="10">
                  <c:v>1.0775371544608159</c:v>
                </c:pt>
                <c:pt idx="11">
                  <c:v>1.1117444491072892</c:v>
                </c:pt>
                <c:pt idx="12">
                  <c:v>1.1104460318890466</c:v>
                </c:pt>
                <c:pt idx="13">
                  <c:v>1.1139666809349913</c:v>
                </c:pt>
                <c:pt idx="14">
                  <c:v>1.1264041201408326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Analysis'!$G$57:$G$71</c:f>
              <c:numCache>
                <c:formatCode>#,##0.00</c:formatCode>
                <c:ptCount val="15"/>
                <c:pt idx="0">
                  <c:v>1.2711335138960957</c:v>
                </c:pt>
                <c:pt idx="1">
                  <c:v>1.2661772085058722</c:v>
                </c:pt>
                <c:pt idx="2">
                  <c:v>1.2399072518567651</c:v>
                </c:pt>
                <c:pt idx="3">
                  <c:v>1.2342225791337165</c:v>
                </c:pt>
                <c:pt idx="4">
                  <c:v>1.2296090606724777</c:v>
                </c:pt>
                <c:pt idx="5">
                  <c:v>1.2275255375205929</c:v>
                </c:pt>
                <c:pt idx="6">
                  <c:v>1.2971741458458803</c:v>
                </c:pt>
                <c:pt idx="7">
                  <c:v>1.2805159447666716</c:v>
                </c:pt>
                <c:pt idx="8">
                  <c:v>1.2655288534822036</c:v>
                </c:pt>
                <c:pt idx="9">
                  <c:v>1.2284087380711339</c:v>
                </c:pt>
                <c:pt idx="10">
                  <c:v>1.1783503139586713</c:v>
                </c:pt>
                <c:pt idx="11">
                  <c:v>1.1377271042160348</c:v>
                </c:pt>
                <c:pt idx="12">
                  <c:v>1.1218038636171759</c:v>
                </c:pt>
                <c:pt idx="13">
                  <c:v>1.1029613842958879</c:v>
                </c:pt>
                <c:pt idx="14">
                  <c:v>1.1112503221517815</c:v>
                </c:pt>
              </c:numCache>
            </c:numRef>
          </c:val>
        </c:ser>
        <c:marker val="1"/>
        <c:axId val="42292736"/>
        <c:axId val="42294272"/>
      </c:lineChart>
      <c:catAx>
        <c:axId val="42292736"/>
        <c:scaling>
          <c:orientation val="minMax"/>
        </c:scaling>
        <c:axPos val="b"/>
        <c:tickLblPos val="nextTo"/>
        <c:crossAx val="42294272"/>
        <c:crosses val="autoZero"/>
        <c:auto val="1"/>
        <c:lblAlgn val="ctr"/>
        <c:lblOffset val="100"/>
      </c:catAx>
      <c:valAx>
        <c:axId val="42294272"/>
        <c:scaling>
          <c:orientation val="minMax"/>
          <c:min val="0.60000000000000064"/>
        </c:scaling>
        <c:axPos val="l"/>
        <c:numFmt formatCode="#,##0.00" sourceLinked="1"/>
        <c:tickLblPos val="nextTo"/>
        <c:crossAx val="42292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69973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753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Analysis'!$B$75:$B$89</c:f>
              <c:numCache>
                <c:formatCode>#,##0.00</c:formatCode>
                <c:ptCount val="15"/>
                <c:pt idx="0">
                  <c:v>0.77149198502173943</c:v>
                </c:pt>
                <c:pt idx="1">
                  <c:v>0.77462040172400437</c:v>
                </c:pt>
                <c:pt idx="2">
                  <c:v>0.76855250247115847</c:v>
                </c:pt>
                <c:pt idx="3">
                  <c:v>0.76149074855584198</c:v>
                </c:pt>
                <c:pt idx="4">
                  <c:v>0.75723888909595871</c:v>
                </c:pt>
                <c:pt idx="5">
                  <c:v>0.76772072462020902</c:v>
                </c:pt>
                <c:pt idx="6">
                  <c:v>0.76976671040890943</c:v>
                </c:pt>
                <c:pt idx="7">
                  <c:v>0.77423797576483822</c:v>
                </c:pt>
                <c:pt idx="8">
                  <c:v>0.77645356681688527</c:v>
                </c:pt>
                <c:pt idx="9">
                  <c:v>0.77926864231322968</c:v>
                </c:pt>
                <c:pt idx="10">
                  <c:v>0.77934566380602288</c:v>
                </c:pt>
                <c:pt idx="11">
                  <c:v>0.78188114747315396</c:v>
                </c:pt>
                <c:pt idx="12">
                  <c:v>0.78047301225646826</c:v>
                </c:pt>
                <c:pt idx="13">
                  <c:v>0.77643303031263344</c:v>
                </c:pt>
                <c:pt idx="14">
                  <c:v>0.77793936468615121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Analysis'!$C$75:$C$89</c:f>
              <c:numCache>
                <c:formatCode>#,##0.00</c:formatCode>
                <c:ptCount val="15"/>
                <c:pt idx="0">
                  <c:v>0.93500094667692712</c:v>
                </c:pt>
                <c:pt idx="1">
                  <c:v>0.93785334629808037</c:v>
                </c:pt>
                <c:pt idx="2">
                  <c:v>0.93149720600677399</c:v>
                </c:pt>
                <c:pt idx="3">
                  <c:v>0.92200112669771861</c:v>
                </c:pt>
                <c:pt idx="4">
                  <c:v>0.91883332705036191</c:v>
                </c:pt>
                <c:pt idx="5">
                  <c:v>0.93754317578035773</c:v>
                </c:pt>
                <c:pt idx="6">
                  <c:v>0.94175640071499334</c:v>
                </c:pt>
                <c:pt idx="7">
                  <c:v>0.94765009719766591</c:v>
                </c:pt>
                <c:pt idx="8">
                  <c:v>0.93661771175151132</c:v>
                </c:pt>
                <c:pt idx="9">
                  <c:v>0.93191953012092099</c:v>
                </c:pt>
                <c:pt idx="10">
                  <c:v>0.92876309719481409</c:v>
                </c:pt>
                <c:pt idx="11">
                  <c:v>0.93689478718749719</c:v>
                </c:pt>
                <c:pt idx="12">
                  <c:v>0.93545385023331773</c:v>
                </c:pt>
                <c:pt idx="13">
                  <c:v>0.92623512155166232</c:v>
                </c:pt>
                <c:pt idx="14">
                  <c:v>0.93046610703145294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Analysis'!$D$75:$D$89</c:f>
              <c:numCache>
                <c:formatCode>#,##0.00</c:formatCode>
                <c:ptCount val="15"/>
                <c:pt idx="0">
                  <c:v>0.74237800562309386</c:v>
                </c:pt>
                <c:pt idx="1">
                  <c:v>0.73435846261190385</c:v>
                </c:pt>
                <c:pt idx="2">
                  <c:v>0.7236976425113959</c:v>
                </c:pt>
                <c:pt idx="3">
                  <c:v>0.71314413960449241</c:v>
                </c:pt>
                <c:pt idx="4">
                  <c:v>0.67012181438762097</c:v>
                </c:pt>
                <c:pt idx="5">
                  <c:v>0.67461181967931938</c:v>
                </c:pt>
                <c:pt idx="6">
                  <c:v>0.67506698784847863</c:v>
                </c:pt>
                <c:pt idx="7">
                  <c:v>0.67380134379475576</c:v>
                </c:pt>
                <c:pt idx="8">
                  <c:v>0.67269113529521796</c:v>
                </c:pt>
                <c:pt idx="9">
                  <c:v>0.66969775345890059</c:v>
                </c:pt>
                <c:pt idx="10">
                  <c:v>0.66087076309222781</c:v>
                </c:pt>
                <c:pt idx="11">
                  <c:v>0.65363746082467089</c:v>
                </c:pt>
                <c:pt idx="12">
                  <c:v>0.64026617649561535</c:v>
                </c:pt>
                <c:pt idx="13">
                  <c:v>0.63109736930532179</c:v>
                </c:pt>
                <c:pt idx="14">
                  <c:v>0.63169773138849539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Analysis'!$E$75:$E$89</c:f>
              <c:numCache>
                <c:formatCode>#,##0.00</c:formatCode>
                <c:ptCount val="15"/>
                <c:pt idx="0">
                  <c:v>0.99038507950125343</c:v>
                </c:pt>
                <c:pt idx="1">
                  <c:v>1.0418645831718194</c:v>
                </c:pt>
                <c:pt idx="2">
                  <c:v>1.0634324402671134</c:v>
                </c:pt>
                <c:pt idx="3">
                  <c:v>1.0927530484982497</c:v>
                </c:pt>
                <c:pt idx="4">
                  <c:v>1.1087100474416263</c:v>
                </c:pt>
                <c:pt idx="5">
                  <c:v>1.1198501218481427</c:v>
                </c:pt>
                <c:pt idx="6">
                  <c:v>1.1219274294153139</c:v>
                </c:pt>
                <c:pt idx="7">
                  <c:v>1.1141654995384942</c:v>
                </c:pt>
                <c:pt idx="8">
                  <c:v>1.0983095687734317</c:v>
                </c:pt>
                <c:pt idx="9">
                  <c:v>1.0932986705413872</c:v>
                </c:pt>
                <c:pt idx="10">
                  <c:v>1.0834810052964339</c:v>
                </c:pt>
                <c:pt idx="11">
                  <c:v>1.0868233135521277</c:v>
                </c:pt>
                <c:pt idx="12">
                  <c:v>1.0697522060032747</c:v>
                </c:pt>
                <c:pt idx="13">
                  <c:v>1.0726500077670977</c:v>
                </c:pt>
                <c:pt idx="14">
                  <c:v>1.0743934421657606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Analysis'!$F$75:$F$89</c:f>
              <c:numCache>
                <c:formatCode>#,##0.00</c:formatCode>
                <c:ptCount val="15"/>
                <c:pt idx="0">
                  <c:v>0.3966818976501848</c:v>
                </c:pt>
                <c:pt idx="1">
                  <c:v>0.40393326502733856</c:v>
                </c:pt>
                <c:pt idx="2">
                  <c:v>0.41949845646607403</c:v>
                </c:pt>
                <c:pt idx="3">
                  <c:v>0.43621654166476803</c:v>
                </c:pt>
                <c:pt idx="4">
                  <c:v>0.44176170349301808</c:v>
                </c:pt>
                <c:pt idx="5">
                  <c:v>0.45415729676546895</c:v>
                </c:pt>
                <c:pt idx="6">
                  <c:v>0.45661364163926055</c:v>
                </c:pt>
                <c:pt idx="7">
                  <c:v>0.45531679357212934</c:v>
                </c:pt>
                <c:pt idx="8">
                  <c:v>0.45518494639016022</c:v>
                </c:pt>
                <c:pt idx="9">
                  <c:v>0.45360192315060244</c:v>
                </c:pt>
                <c:pt idx="10">
                  <c:v>0.44303246549405145</c:v>
                </c:pt>
                <c:pt idx="11">
                  <c:v>0.44640219648211626</c:v>
                </c:pt>
                <c:pt idx="12">
                  <c:v>0.44035514670249842</c:v>
                </c:pt>
                <c:pt idx="13">
                  <c:v>0.43900042740338896</c:v>
                </c:pt>
                <c:pt idx="14">
                  <c:v>0.44038163055170093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Analysis'!$G$75:$G$89</c:f>
              <c:numCache>
                <c:formatCode>#,##0.00</c:formatCode>
                <c:ptCount val="15"/>
                <c:pt idx="0">
                  <c:v>0.85281982751300334</c:v>
                </c:pt>
                <c:pt idx="1">
                  <c:v>0.86848044094858012</c:v>
                </c:pt>
                <c:pt idx="2">
                  <c:v>0.86735762904501579</c:v>
                </c:pt>
                <c:pt idx="3">
                  <c:v>0.86387385255282323</c:v>
                </c:pt>
                <c:pt idx="4">
                  <c:v>0.87469924218163608</c:v>
                </c:pt>
                <c:pt idx="5">
                  <c:v>0.87845304373388899</c:v>
                </c:pt>
                <c:pt idx="6">
                  <c:v>0.86794326877981043</c:v>
                </c:pt>
                <c:pt idx="7">
                  <c:v>0.87760760410284688</c:v>
                </c:pt>
                <c:pt idx="8">
                  <c:v>0.89788282808206032</c:v>
                </c:pt>
                <c:pt idx="9">
                  <c:v>0.91231215575990521</c:v>
                </c:pt>
                <c:pt idx="10">
                  <c:v>0.93148116520706803</c:v>
                </c:pt>
                <c:pt idx="11">
                  <c:v>0.94357868426087732</c:v>
                </c:pt>
                <c:pt idx="12">
                  <c:v>0.95670130617075211</c:v>
                </c:pt>
                <c:pt idx="13">
                  <c:v>0.96550352087257341</c:v>
                </c:pt>
                <c:pt idx="14">
                  <c:v>0.96484923628248132</c:v>
                </c:pt>
              </c:numCache>
            </c:numRef>
          </c:val>
        </c:ser>
        <c:marker val="1"/>
        <c:axId val="42346368"/>
        <c:axId val="42347904"/>
      </c:lineChart>
      <c:catAx>
        <c:axId val="42346368"/>
        <c:scaling>
          <c:orientation val="minMax"/>
        </c:scaling>
        <c:axPos val="b"/>
        <c:tickLblPos val="nextTo"/>
        <c:crossAx val="42347904"/>
        <c:crosses val="autoZero"/>
        <c:auto val="1"/>
        <c:lblAlgn val="ctr"/>
        <c:lblOffset val="100"/>
      </c:catAx>
      <c:valAx>
        <c:axId val="42347904"/>
        <c:scaling>
          <c:orientation val="minMax"/>
          <c:min val="0.35000000000000031"/>
        </c:scaling>
        <c:axPos val="l"/>
        <c:numFmt formatCode="#,##0.00" sourceLinked="1"/>
        <c:tickLblPos val="nextTo"/>
        <c:crossAx val="42346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028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731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Analysis'!$B$93:$B$107</c:f>
              <c:numCache>
                <c:formatCode>#,##0.00</c:formatCode>
                <c:ptCount val="15"/>
                <c:pt idx="0">
                  <c:v>0.7348213449372617</c:v>
                </c:pt>
                <c:pt idx="1">
                  <c:v>0.7380162326214128</c:v>
                </c:pt>
                <c:pt idx="2">
                  <c:v>0.73155616825165859</c:v>
                </c:pt>
                <c:pt idx="3">
                  <c:v>0.72476422845759048</c:v>
                </c:pt>
                <c:pt idx="4">
                  <c:v>0.71795642119130232</c:v>
                </c:pt>
                <c:pt idx="5">
                  <c:v>0.72641824103735075</c:v>
                </c:pt>
                <c:pt idx="6">
                  <c:v>0.72912874555861129</c:v>
                </c:pt>
                <c:pt idx="7">
                  <c:v>0.73504078406410311</c:v>
                </c:pt>
                <c:pt idx="8">
                  <c:v>0.73965979868373188</c:v>
                </c:pt>
                <c:pt idx="9">
                  <c:v>0.74394244539114684</c:v>
                </c:pt>
                <c:pt idx="10">
                  <c:v>0.7456380758585166</c:v>
                </c:pt>
                <c:pt idx="11">
                  <c:v>0.74966850170798593</c:v>
                </c:pt>
                <c:pt idx="12">
                  <c:v>0.74857597022729194</c:v>
                </c:pt>
                <c:pt idx="13">
                  <c:v>0.74491059493208145</c:v>
                </c:pt>
                <c:pt idx="14">
                  <c:v>0.74404690747448832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Analysis'!$C$93:$C$107</c:f>
              <c:numCache>
                <c:formatCode>#,##0.00</c:formatCode>
                <c:ptCount val="15"/>
                <c:pt idx="0">
                  <c:v>0.88760926373897986</c:v>
                </c:pt>
                <c:pt idx="1">
                  <c:v>0.89177254460079436</c:v>
                </c:pt>
                <c:pt idx="2">
                  <c:v>0.88533462932574825</c:v>
                </c:pt>
                <c:pt idx="3">
                  <c:v>0.87665628737230861</c:v>
                </c:pt>
                <c:pt idx="4">
                  <c:v>0.87145619384940021</c:v>
                </c:pt>
                <c:pt idx="5">
                  <c:v>0.88721847748770422</c:v>
                </c:pt>
                <c:pt idx="6">
                  <c:v>0.892399530188837</c:v>
                </c:pt>
                <c:pt idx="7">
                  <c:v>0.89993973360719914</c:v>
                </c:pt>
                <c:pt idx="8">
                  <c:v>0.89265974202753839</c:v>
                </c:pt>
                <c:pt idx="9">
                  <c:v>0.89047883525657978</c:v>
                </c:pt>
                <c:pt idx="10">
                  <c:v>0.89017001591805189</c:v>
                </c:pt>
                <c:pt idx="11">
                  <c:v>0.90026295008178603</c:v>
                </c:pt>
                <c:pt idx="12">
                  <c:v>0.89896741402248315</c:v>
                </c:pt>
                <c:pt idx="13">
                  <c:v>0.88976812193765176</c:v>
                </c:pt>
                <c:pt idx="14">
                  <c:v>0.89181564385339052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Analysis'!$D$93:$D$107</c:f>
              <c:numCache>
                <c:formatCode>#,##0.00</c:formatCode>
                <c:ptCount val="15"/>
                <c:pt idx="0">
                  <c:v>0.79980558358990872</c:v>
                </c:pt>
                <c:pt idx="1">
                  <c:v>0.79259644557700448</c:v>
                </c:pt>
                <c:pt idx="2">
                  <c:v>0.78072848394426697</c:v>
                </c:pt>
                <c:pt idx="3">
                  <c:v>0.76956275200401403</c:v>
                </c:pt>
                <c:pt idx="4">
                  <c:v>0.72132105426558701</c:v>
                </c:pt>
                <c:pt idx="5">
                  <c:v>0.72451419708495712</c:v>
                </c:pt>
                <c:pt idx="6">
                  <c:v>0.72595133558235792</c:v>
                </c:pt>
                <c:pt idx="7">
                  <c:v>0.72613679519323937</c:v>
                </c:pt>
                <c:pt idx="8">
                  <c:v>0.7274711389444587</c:v>
                </c:pt>
                <c:pt idx="9">
                  <c:v>0.72604417410683475</c:v>
                </c:pt>
                <c:pt idx="10">
                  <c:v>0.71862735416828949</c:v>
                </c:pt>
                <c:pt idx="11">
                  <c:v>0.71249933221893558</c:v>
                </c:pt>
                <c:pt idx="12">
                  <c:v>0.69792818885630592</c:v>
                </c:pt>
                <c:pt idx="13">
                  <c:v>0.68760851034572712</c:v>
                </c:pt>
                <c:pt idx="14">
                  <c:v>0.68671479297896409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Analysis'!$E$93:$E$107</c:f>
              <c:numCache>
                <c:formatCode>#,##0.00</c:formatCode>
                <c:ptCount val="15"/>
                <c:pt idx="0">
                  <c:v>0.57817047614809725</c:v>
                </c:pt>
                <c:pt idx="1">
                  <c:v>0.60928389394099869</c:v>
                </c:pt>
                <c:pt idx="2">
                  <c:v>0.62171231895547485</c:v>
                </c:pt>
                <c:pt idx="3">
                  <c:v>0.63923104507539019</c:v>
                </c:pt>
                <c:pt idx="4">
                  <c:v>0.6469177532761673</c:v>
                </c:pt>
                <c:pt idx="5">
                  <c:v>0.65204032875656415</c:v>
                </c:pt>
                <c:pt idx="6">
                  <c:v>0.65420301714891083</c:v>
                </c:pt>
                <c:pt idx="7">
                  <c:v>0.65112815744268671</c:v>
                </c:pt>
                <c:pt idx="8">
                  <c:v>0.64419991171551638</c:v>
                </c:pt>
                <c:pt idx="9">
                  <c:v>0.64296921887464931</c:v>
                </c:pt>
                <c:pt idx="10">
                  <c:v>0.63915897825063162</c:v>
                </c:pt>
                <c:pt idx="11">
                  <c:v>0.64281227837608446</c:v>
                </c:pt>
                <c:pt idx="12">
                  <c:v>0.63284476319566962</c:v>
                </c:pt>
                <c:pt idx="13">
                  <c:v>0.63439559376549126</c:v>
                </c:pt>
                <c:pt idx="14">
                  <c:v>0.63400463327049983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Analysis'!$F$93:$F$107</c:f>
              <c:numCache>
                <c:formatCode>#,##0.00</c:formatCode>
                <c:ptCount val="15"/>
                <c:pt idx="0">
                  <c:v>0.49573892549472159</c:v>
                </c:pt>
                <c:pt idx="1">
                  <c:v>0.50578451657958856</c:v>
                </c:pt>
                <c:pt idx="2">
                  <c:v>0.52513600445148789</c:v>
                </c:pt>
                <c:pt idx="3">
                  <c:v>0.54640156432914866</c:v>
                </c:pt>
                <c:pt idx="4">
                  <c:v>0.55195071670919837</c:v>
                </c:pt>
                <c:pt idx="5">
                  <c:v>0.56621355681599805</c:v>
                </c:pt>
                <c:pt idx="6">
                  <c:v>0.57010293589527428</c:v>
                </c:pt>
                <c:pt idx="7">
                  <c:v>0.56975848610529511</c:v>
                </c:pt>
                <c:pt idx="8">
                  <c:v>0.57170715855144361</c:v>
                </c:pt>
                <c:pt idx="9">
                  <c:v>0.57126697813370797</c:v>
                </c:pt>
                <c:pt idx="10">
                  <c:v>0.55973184582776614</c:v>
                </c:pt>
                <c:pt idx="11">
                  <c:v>0.56552004058391236</c:v>
                </c:pt>
                <c:pt idx="12">
                  <c:v>0.55796861365843375</c:v>
                </c:pt>
                <c:pt idx="13">
                  <c:v>0.55604708962199001</c:v>
                </c:pt>
                <c:pt idx="14">
                  <c:v>0.55654226362008641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Analysis'!$G$93:$G$107</c:f>
              <c:numCache>
                <c:formatCode>#,##0.00</c:formatCode>
                <c:ptCount val="15"/>
                <c:pt idx="0">
                  <c:v>0.90825717797887939</c:v>
                </c:pt>
                <c:pt idx="1">
                  <c:v>0.92654133687322626</c:v>
                </c:pt>
                <c:pt idx="2">
                  <c:v>0.92542768107814077</c:v>
                </c:pt>
                <c:pt idx="3">
                  <c:v>0.92306751072459281</c:v>
                </c:pt>
                <c:pt idx="4">
                  <c:v>0.93230154117933772</c:v>
                </c:pt>
                <c:pt idx="5">
                  <c:v>0.93443772513292511</c:v>
                </c:pt>
                <c:pt idx="6">
                  <c:v>0.92486446679558576</c:v>
                </c:pt>
                <c:pt idx="7">
                  <c:v>0.93754244917833252</c:v>
                </c:pt>
                <c:pt idx="8">
                  <c:v>0.9634656818951649</c:v>
                </c:pt>
                <c:pt idx="9">
                  <c:v>0.98224618255653784</c:v>
                </c:pt>
                <c:pt idx="10">
                  <c:v>1.0065909009563681</c:v>
                </c:pt>
                <c:pt idx="11">
                  <c:v>1.0233172923992506</c:v>
                </c:pt>
                <c:pt idx="12">
                  <c:v>1.0383350789099115</c:v>
                </c:pt>
                <c:pt idx="13">
                  <c:v>1.0478393489198725</c:v>
                </c:pt>
                <c:pt idx="14">
                  <c:v>1.0447324182982716</c:v>
                </c:pt>
              </c:numCache>
            </c:numRef>
          </c:val>
        </c:ser>
        <c:marker val="1"/>
        <c:axId val="42417152"/>
        <c:axId val="42423040"/>
      </c:lineChart>
      <c:catAx>
        <c:axId val="42417152"/>
        <c:scaling>
          <c:orientation val="minMax"/>
        </c:scaling>
        <c:axPos val="b"/>
        <c:tickLblPos val="nextTo"/>
        <c:crossAx val="42423040"/>
        <c:crosses val="autoZero"/>
        <c:auto val="1"/>
        <c:lblAlgn val="ctr"/>
        <c:lblOffset val="100"/>
      </c:catAx>
      <c:valAx>
        <c:axId val="42423040"/>
        <c:scaling>
          <c:orientation val="minMax"/>
          <c:min val="0.45"/>
        </c:scaling>
        <c:axPos val="l"/>
        <c:numFmt formatCode="#,##0.00" sourceLinked="1"/>
        <c:tickLblPos val="nextTo"/>
        <c:crossAx val="4241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056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708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Analysis'!$B$111:$B$125</c:f>
              <c:numCache>
                <c:formatCode>#,##0.00</c:formatCode>
                <c:ptCount val="15"/>
                <c:pt idx="0">
                  <c:v>1.114671672583549</c:v>
                </c:pt>
                <c:pt idx="1">
                  <c:v>1.1213139222972073</c:v>
                </c:pt>
                <c:pt idx="2">
                  <c:v>1.119825706972871</c:v>
                </c:pt>
                <c:pt idx="3">
                  <c:v>1.1107381945723054</c:v>
                </c:pt>
                <c:pt idx="4">
                  <c:v>1.0901066949257898</c:v>
                </c:pt>
                <c:pt idx="5">
                  <c:v>1.0927092442173261</c:v>
                </c:pt>
                <c:pt idx="6">
                  <c:v>1.0810634350401527</c:v>
                </c:pt>
                <c:pt idx="7">
                  <c:v>1.0959870540374357</c:v>
                </c:pt>
                <c:pt idx="8">
                  <c:v>1.1101815095486407</c:v>
                </c:pt>
                <c:pt idx="9">
                  <c:v>1.1184353947422281</c:v>
                </c:pt>
                <c:pt idx="10">
                  <c:v>1.1187667389593379</c:v>
                </c:pt>
                <c:pt idx="11">
                  <c:v>1.1136332060742877</c:v>
                </c:pt>
                <c:pt idx="12">
                  <c:v>1.1156378311516693</c:v>
                </c:pt>
                <c:pt idx="13">
                  <c:v>1.0987289096179054</c:v>
                </c:pt>
                <c:pt idx="14">
                  <c:v>1.0995775226274427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Analysis'!$C$111:$C$125</c:f>
              <c:numCache>
                <c:formatCode>#,##0.00</c:formatCode>
                <c:ptCount val="15"/>
                <c:pt idx="0">
                  <c:v>1.3625646276946166</c:v>
                </c:pt>
                <c:pt idx="1">
                  <c:v>1.3671350672255025</c:v>
                </c:pt>
                <c:pt idx="2">
                  <c:v>1.3640071197904438</c:v>
                </c:pt>
                <c:pt idx="3">
                  <c:v>1.34885444897485</c:v>
                </c:pt>
                <c:pt idx="4">
                  <c:v>1.3264023432694332</c:v>
                </c:pt>
                <c:pt idx="5">
                  <c:v>1.3370636212742202</c:v>
                </c:pt>
                <c:pt idx="6">
                  <c:v>1.3243692767217441</c:v>
                </c:pt>
                <c:pt idx="7">
                  <c:v>1.3415841406737483</c:v>
                </c:pt>
                <c:pt idx="8">
                  <c:v>1.3380143237766005</c:v>
                </c:pt>
                <c:pt idx="9">
                  <c:v>1.336029080520309</c:v>
                </c:pt>
                <c:pt idx="10">
                  <c:v>1.3313651138221574</c:v>
                </c:pt>
                <c:pt idx="11">
                  <c:v>1.3332888756967956</c:v>
                </c:pt>
                <c:pt idx="12">
                  <c:v>1.3358512977709682</c:v>
                </c:pt>
                <c:pt idx="13">
                  <c:v>1.3102347001555057</c:v>
                </c:pt>
                <c:pt idx="14">
                  <c:v>1.3146602843622059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Analysis'!$D$111:$D$125</c:f>
              <c:numCache>
                <c:formatCode>#,##0.00</c:formatCode>
                <c:ptCount val="15"/>
                <c:pt idx="0">
                  <c:v>0.99215152597584721</c:v>
                </c:pt>
                <c:pt idx="1">
                  <c:v>0.98631129535025586</c:v>
                </c:pt>
                <c:pt idx="2">
                  <c:v>0.97922967624163915</c:v>
                </c:pt>
                <c:pt idx="3">
                  <c:v>0.96813093202718126</c:v>
                </c:pt>
                <c:pt idx="4">
                  <c:v>0.90285642841746927</c:v>
                </c:pt>
                <c:pt idx="5">
                  <c:v>0.90209522583431423</c:v>
                </c:pt>
                <c:pt idx="6">
                  <c:v>0.90199298815510442</c:v>
                </c:pt>
                <c:pt idx="7">
                  <c:v>0.89989170926404827</c:v>
                </c:pt>
                <c:pt idx="8">
                  <c:v>0.89840050649040248</c:v>
                </c:pt>
                <c:pt idx="9">
                  <c:v>0.89604650838842714</c:v>
                </c:pt>
                <c:pt idx="10">
                  <c:v>0.88731912798169288</c:v>
                </c:pt>
                <c:pt idx="11">
                  <c:v>0.88009656737668018</c:v>
                </c:pt>
                <c:pt idx="12">
                  <c:v>0.86156050826073016</c:v>
                </c:pt>
                <c:pt idx="13">
                  <c:v>0.84877707898773858</c:v>
                </c:pt>
                <c:pt idx="14">
                  <c:v>0.84777696262025692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Analysis'!$E$111:$E$125</c:f>
              <c:numCache>
                <c:formatCode>#,##0.00</c:formatCode>
                <c:ptCount val="15"/>
                <c:pt idx="0">
                  <c:v>1.5612585055854304</c:v>
                </c:pt>
                <c:pt idx="1">
                  <c:v>1.6332913425030946</c:v>
                </c:pt>
                <c:pt idx="2">
                  <c:v>1.6694068147180476</c:v>
                </c:pt>
                <c:pt idx="3">
                  <c:v>1.7069351291824197</c:v>
                </c:pt>
                <c:pt idx="4">
                  <c:v>1.6978859758623239</c:v>
                </c:pt>
                <c:pt idx="5">
                  <c:v>1.6857295994783383</c:v>
                </c:pt>
                <c:pt idx="6">
                  <c:v>1.6359637801973363</c:v>
                </c:pt>
                <c:pt idx="7">
                  <c:v>1.6526851233258062</c:v>
                </c:pt>
                <c:pt idx="8">
                  <c:v>1.6655074501325344</c:v>
                </c:pt>
                <c:pt idx="9">
                  <c:v>1.6685038338327327</c:v>
                </c:pt>
                <c:pt idx="10">
                  <c:v>1.6452289357926686</c:v>
                </c:pt>
                <c:pt idx="11">
                  <c:v>1.6156670727533684</c:v>
                </c:pt>
                <c:pt idx="12">
                  <c:v>1.6055603708412998</c:v>
                </c:pt>
                <c:pt idx="13">
                  <c:v>1.5750871838736706</c:v>
                </c:pt>
                <c:pt idx="14">
                  <c:v>1.5778424141247476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Analysis'!$F$111:$F$125</c:f>
              <c:numCache>
                <c:formatCode>#,##0.00</c:formatCode>
                <c:ptCount val="15"/>
                <c:pt idx="0">
                  <c:v>0.86182021429290523</c:v>
                </c:pt>
                <c:pt idx="1">
                  <c:v>0.87572273555021884</c:v>
                </c:pt>
                <c:pt idx="2">
                  <c:v>0.91245754104987942</c:v>
                </c:pt>
                <c:pt idx="3">
                  <c:v>0.94650180165043452</c:v>
                </c:pt>
                <c:pt idx="4">
                  <c:v>0.94342566209430734</c:v>
                </c:pt>
                <c:pt idx="5">
                  <c:v>0.95631936522409466</c:v>
                </c:pt>
                <c:pt idx="6">
                  <c:v>0.9413028280087864</c:v>
                </c:pt>
                <c:pt idx="7">
                  <c:v>0.94897463551795336</c:v>
                </c:pt>
                <c:pt idx="8">
                  <c:v>0.96248884639902654</c:v>
                </c:pt>
                <c:pt idx="9">
                  <c:v>0.9637123751190988</c:v>
                </c:pt>
                <c:pt idx="10">
                  <c:v>0.9392505621870838</c:v>
                </c:pt>
                <c:pt idx="11">
                  <c:v>0.9341972940464417</c:v>
                </c:pt>
                <c:pt idx="12">
                  <c:v>0.92707576941019287</c:v>
                </c:pt>
                <c:pt idx="13">
                  <c:v>0.91091530904169893</c:v>
                </c:pt>
                <c:pt idx="14">
                  <c:v>0.91318173977199368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Analysis'!$G$111:$G$125</c:f>
              <c:numCache>
                <c:formatCode>#,##0.00</c:formatCode>
                <c:ptCount val="15"/>
                <c:pt idx="0">
                  <c:v>0.583316700329086</c:v>
                </c:pt>
                <c:pt idx="1">
                  <c:v>0.60259952202346356</c:v>
                </c:pt>
                <c:pt idx="2">
                  <c:v>0.6094562822119306</c:v>
                </c:pt>
                <c:pt idx="3">
                  <c:v>0.61323166444610444</c:v>
                </c:pt>
                <c:pt idx="4">
                  <c:v>0.6225555922591044</c:v>
                </c:pt>
                <c:pt idx="5">
                  <c:v>0.62544501540230824</c:v>
                </c:pt>
                <c:pt idx="6">
                  <c:v>0.63305153348672871</c:v>
                </c:pt>
                <c:pt idx="7">
                  <c:v>0.63087874263377608</c:v>
                </c:pt>
                <c:pt idx="8">
                  <c:v>0.63373656109515475</c:v>
                </c:pt>
                <c:pt idx="9">
                  <c:v>0.64258119357582821</c:v>
                </c:pt>
                <c:pt idx="10">
                  <c:v>0.66311417663728578</c:v>
                </c:pt>
                <c:pt idx="11">
                  <c:v>0.68701338681135526</c:v>
                </c:pt>
                <c:pt idx="12">
                  <c:v>0.69039256577973951</c:v>
                </c:pt>
                <c:pt idx="13">
                  <c:v>0.70836126141587963</c:v>
                </c:pt>
                <c:pt idx="14">
                  <c:v>0.705127126668468</c:v>
                </c:pt>
              </c:numCache>
            </c:numRef>
          </c:val>
        </c:ser>
        <c:marker val="1"/>
        <c:axId val="42462592"/>
        <c:axId val="42468480"/>
      </c:lineChart>
      <c:catAx>
        <c:axId val="42462592"/>
        <c:scaling>
          <c:orientation val="minMax"/>
        </c:scaling>
        <c:axPos val="b"/>
        <c:tickLblPos val="nextTo"/>
        <c:crossAx val="42468480"/>
        <c:crosses val="autoZero"/>
        <c:auto val="1"/>
        <c:lblAlgn val="ctr"/>
        <c:lblOffset val="100"/>
      </c:catAx>
      <c:valAx>
        <c:axId val="42468480"/>
        <c:scaling>
          <c:orientation val="minMax"/>
          <c:min val="0.45"/>
        </c:scaling>
        <c:axPos val="l"/>
        <c:numFmt formatCode="#,##0.00" sourceLinked="1"/>
        <c:tickLblPos val="nextTo"/>
        <c:crossAx val="4246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098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686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Analysis'!$B$129:$B$143</c:f>
              <c:numCache>
                <c:formatCode>#,##0.00</c:formatCode>
                <c:ptCount val="15"/>
                <c:pt idx="0">
                  <c:v>0.93753491386430199</c:v>
                </c:pt>
                <c:pt idx="1">
                  <c:v>0.94405087522304276</c:v>
                </c:pt>
                <c:pt idx="2">
                  <c:v>0.93025940262360718</c:v>
                </c:pt>
                <c:pt idx="3">
                  <c:v>0.91728787610059803</c:v>
                </c:pt>
                <c:pt idx="4">
                  <c:v>0.91251926458924082</c:v>
                </c:pt>
                <c:pt idx="5">
                  <c:v>0.91209228271693854</c:v>
                </c:pt>
                <c:pt idx="6">
                  <c:v>0.90732772908706261</c:v>
                </c:pt>
                <c:pt idx="7">
                  <c:v>0.9085267269253251</c:v>
                </c:pt>
                <c:pt idx="8">
                  <c:v>0.90852286780213765</c:v>
                </c:pt>
                <c:pt idx="9">
                  <c:v>0.90922970808026682</c:v>
                </c:pt>
                <c:pt idx="10">
                  <c:v>0.90870489730394044</c:v>
                </c:pt>
                <c:pt idx="11">
                  <c:v>0.91093439791085018</c:v>
                </c:pt>
                <c:pt idx="12">
                  <c:v>0.90824016848282951</c:v>
                </c:pt>
                <c:pt idx="13">
                  <c:v>0.90193196964192812</c:v>
                </c:pt>
                <c:pt idx="14">
                  <c:v>0.90185841424243662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Analysis'!$C$129:$C$143</c:f>
              <c:numCache>
                <c:formatCode>#,##0.00</c:formatCode>
                <c:ptCount val="15"/>
                <c:pt idx="0">
                  <c:v>1.1821192353936614</c:v>
                </c:pt>
                <c:pt idx="1">
                  <c:v>1.1902633551670445</c:v>
                </c:pt>
                <c:pt idx="2">
                  <c:v>1.1739918060962378</c:v>
                </c:pt>
                <c:pt idx="3">
                  <c:v>1.1573809979344307</c:v>
                </c:pt>
                <c:pt idx="4">
                  <c:v>1.1574061490862628</c:v>
                </c:pt>
                <c:pt idx="5">
                  <c:v>1.1638007866958127</c:v>
                </c:pt>
                <c:pt idx="6">
                  <c:v>1.1597113766628027</c:v>
                </c:pt>
                <c:pt idx="7">
                  <c:v>1.1627646115174908</c:v>
                </c:pt>
                <c:pt idx="8">
                  <c:v>1.1468473493869984</c:v>
                </c:pt>
                <c:pt idx="9">
                  <c:v>1.1387750262019796</c:v>
                </c:pt>
                <c:pt idx="10">
                  <c:v>1.1360974958147361</c:v>
                </c:pt>
                <c:pt idx="11">
                  <c:v>1.1461559465658209</c:v>
                </c:pt>
                <c:pt idx="12">
                  <c:v>1.1424830326341706</c:v>
                </c:pt>
                <c:pt idx="13">
                  <c:v>1.1289344371987187</c:v>
                </c:pt>
                <c:pt idx="14">
                  <c:v>1.1313471488557683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Analysis'!$D$129:$D$143</c:f>
              <c:numCache>
                <c:formatCode>#,##0.00</c:formatCode>
                <c:ptCount val="15"/>
                <c:pt idx="0">
                  <c:v>1.1849610416818142</c:v>
                </c:pt>
                <c:pt idx="1">
                  <c:v>1.1774788841554822</c:v>
                </c:pt>
                <c:pt idx="2">
                  <c:v>1.1537761716788231</c:v>
                </c:pt>
                <c:pt idx="3">
                  <c:v>1.1321493687475537</c:v>
                </c:pt>
                <c:pt idx="4">
                  <c:v>1.0694624392026411</c:v>
                </c:pt>
                <c:pt idx="5">
                  <c:v>1.0623261637673562</c:v>
                </c:pt>
                <c:pt idx="6">
                  <c:v>1.057411481469458</c:v>
                </c:pt>
                <c:pt idx="7">
                  <c:v>1.0531392229739136</c:v>
                </c:pt>
                <c:pt idx="8">
                  <c:v>1.0508006852830558</c:v>
                </c:pt>
                <c:pt idx="9">
                  <c:v>1.0453845614899744</c:v>
                </c:pt>
                <c:pt idx="10">
                  <c:v>1.0333283757975777</c:v>
                </c:pt>
                <c:pt idx="11">
                  <c:v>1.0225537014897679</c:v>
                </c:pt>
                <c:pt idx="12">
                  <c:v>1.0015558143604071</c:v>
                </c:pt>
                <c:pt idx="13">
                  <c:v>0.98558726734848534</c:v>
                </c:pt>
                <c:pt idx="14">
                  <c:v>0.98466784075299107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Analysis'!$E$129:$E$143</c:f>
              <c:numCache>
                <c:formatCode>#,##0.00</c:formatCode>
                <c:ptCount val="15"/>
                <c:pt idx="0">
                  <c:v>0.71893125923438805</c:v>
                </c:pt>
                <c:pt idx="1">
                  <c:v>0.76018237775729669</c:v>
                </c:pt>
                <c:pt idx="2">
                  <c:v>0.77209389555650798</c:v>
                </c:pt>
                <c:pt idx="3">
                  <c:v>0.78996358171068382</c:v>
                </c:pt>
                <c:pt idx="4">
                  <c:v>0.80693705276624272</c:v>
                </c:pt>
                <c:pt idx="5">
                  <c:v>0.80515886588330932</c:v>
                </c:pt>
                <c:pt idx="6">
                  <c:v>0.80416561716827706</c:v>
                </c:pt>
                <c:pt idx="7">
                  <c:v>0.79781863550327803</c:v>
                </c:pt>
                <c:pt idx="8">
                  <c:v>0.78698210864312668</c:v>
                </c:pt>
                <c:pt idx="9">
                  <c:v>0.78370367896261728</c:v>
                </c:pt>
                <c:pt idx="10">
                  <c:v>0.77841311136501079</c:v>
                </c:pt>
                <c:pt idx="11">
                  <c:v>0.78157321386019973</c:v>
                </c:pt>
                <c:pt idx="12">
                  <c:v>0.77023944526041932</c:v>
                </c:pt>
                <c:pt idx="13">
                  <c:v>0.77137332765565003</c:v>
                </c:pt>
                <c:pt idx="14">
                  <c:v>0.77158200770944763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Analysis'!$F$129:$F$143</c:f>
              <c:numCache>
                <c:formatCode>#,##0.00</c:formatCode>
                <c:ptCount val="15"/>
                <c:pt idx="0">
                  <c:v>0.66823759868741062</c:v>
                </c:pt>
                <c:pt idx="1">
                  <c:v>0.68279928847534388</c:v>
                </c:pt>
                <c:pt idx="2">
                  <c:v>0.7038465630244084</c:v>
                </c:pt>
                <c:pt idx="3">
                  <c:v>0.72901083087505381</c:v>
                </c:pt>
                <c:pt idx="4">
                  <c:v>0.74012632236224818</c:v>
                </c:pt>
                <c:pt idx="5">
                  <c:v>0.74926182012340781</c:v>
                </c:pt>
                <c:pt idx="6">
                  <c:v>0.74622945778612448</c:v>
                </c:pt>
                <c:pt idx="7">
                  <c:v>0.74085158680364527</c:v>
                </c:pt>
                <c:pt idx="8">
                  <c:v>0.73850434892739913</c:v>
                </c:pt>
                <c:pt idx="9">
                  <c:v>0.73390307832300883</c:v>
                </c:pt>
                <c:pt idx="10">
                  <c:v>0.71727139087664971</c:v>
                </c:pt>
                <c:pt idx="11">
                  <c:v>0.7225811757541013</c:v>
                </c:pt>
                <c:pt idx="12">
                  <c:v>0.71098447342456761</c:v>
                </c:pt>
                <c:pt idx="13">
                  <c:v>0.70716552249417775</c:v>
                </c:pt>
                <c:pt idx="14">
                  <c:v>0.70742137857863341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Analysis'!$G$129:$G$143</c:f>
              <c:numCache>
                <c:formatCode>#,##0.00</c:formatCode>
                <c:ptCount val="15"/>
                <c:pt idx="0">
                  <c:v>0.73927885972489349</c:v>
                </c:pt>
                <c:pt idx="1">
                  <c:v>0.75619655970873578</c:v>
                </c:pt>
                <c:pt idx="2">
                  <c:v>0.75049785726360774</c:v>
                </c:pt>
                <c:pt idx="3">
                  <c:v>0.7444596305978054</c:v>
                </c:pt>
                <c:pt idx="4">
                  <c:v>0.7575772259302288</c:v>
                </c:pt>
                <c:pt idx="5">
                  <c:v>0.75070391548851234</c:v>
                </c:pt>
                <c:pt idx="6">
                  <c:v>0.73751346548140884</c:v>
                </c:pt>
                <c:pt idx="7">
                  <c:v>0.74396493166030808</c:v>
                </c:pt>
                <c:pt idx="8">
                  <c:v>0.76055660176402939</c:v>
                </c:pt>
                <c:pt idx="9">
                  <c:v>0.77210997903970569</c:v>
                </c:pt>
                <c:pt idx="10">
                  <c:v>0.78965082408987175</c:v>
                </c:pt>
                <c:pt idx="11">
                  <c:v>0.80038999131352773</c:v>
                </c:pt>
                <c:pt idx="12">
                  <c:v>0.8112852875876857</c:v>
                </c:pt>
                <c:pt idx="13">
                  <c:v>0.81748134961461194</c:v>
                </c:pt>
                <c:pt idx="14">
                  <c:v>0.81543534132641526</c:v>
                </c:pt>
              </c:numCache>
            </c:numRef>
          </c:val>
        </c:ser>
        <c:marker val="1"/>
        <c:axId val="42525056"/>
        <c:axId val="42526592"/>
      </c:lineChart>
      <c:catAx>
        <c:axId val="42525056"/>
        <c:scaling>
          <c:orientation val="minMax"/>
        </c:scaling>
        <c:axPos val="b"/>
        <c:tickLblPos val="nextTo"/>
        <c:crossAx val="42526592"/>
        <c:crosses val="autoZero"/>
        <c:auto val="1"/>
        <c:lblAlgn val="ctr"/>
        <c:lblOffset val="100"/>
      </c:catAx>
      <c:valAx>
        <c:axId val="42526592"/>
        <c:scaling>
          <c:orientation val="minMax"/>
          <c:min val="0.60000000000000064"/>
        </c:scaling>
        <c:axPos val="l"/>
        <c:numFmt formatCode="#,##0.00" sourceLinked="1"/>
        <c:tickLblPos val="nextTo"/>
        <c:crossAx val="42525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153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5653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Analysis'!$B$147:$B$161</c:f>
              <c:numCache>
                <c:formatCode>#,##0.00</c:formatCode>
                <c:ptCount val="15"/>
                <c:pt idx="0">
                  <c:v>1.0524250666078916</c:v>
                </c:pt>
                <c:pt idx="1">
                  <c:v>1.0611149389993779</c:v>
                </c:pt>
                <c:pt idx="2">
                  <c:v>1.0621385562514554</c:v>
                </c:pt>
                <c:pt idx="3">
                  <c:v>1.0762976746298487</c:v>
                </c:pt>
                <c:pt idx="4">
                  <c:v>1.0821239980531143</c:v>
                </c:pt>
                <c:pt idx="5">
                  <c:v>1.0805795618183192</c:v>
                </c:pt>
                <c:pt idx="6">
                  <c:v>1.0781444294617941</c:v>
                </c:pt>
                <c:pt idx="7">
                  <c:v>1.0745015031953065</c:v>
                </c:pt>
                <c:pt idx="8">
                  <c:v>1.0903550618227489</c:v>
                </c:pt>
                <c:pt idx="9">
                  <c:v>1.1080061829650476</c:v>
                </c:pt>
                <c:pt idx="10">
                  <c:v>1.1173120636370231</c:v>
                </c:pt>
                <c:pt idx="11">
                  <c:v>1.1275979898276747</c:v>
                </c:pt>
                <c:pt idx="12">
                  <c:v>1.1308263501954163</c:v>
                </c:pt>
                <c:pt idx="13">
                  <c:v>1.1245016975403492</c:v>
                </c:pt>
                <c:pt idx="14">
                  <c:v>1.1285674411436177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Analysis'!$C$147:$C$161</c:f>
              <c:numCache>
                <c:formatCode>#,##0.00</c:formatCode>
                <c:ptCount val="15"/>
                <c:pt idx="0">
                  <c:v>0.96574908605680576</c:v>
                </c:pt>
                <c:pt idx="1">
                  <c:v>0.97200390072151432</c:v>
                </c:pt>
                <c:pt idx="2">
                  <c:v>0.97208207774455269</c:v>
                </c:pt>
                <c:pt idx="3">
                  <c:v>0.98236108478927398</c:v>
                </c:pt>
                <c:pt idx="4">
                  <c:v>0.978235571908187</c:v>
                </c:pt>
                <c:pt idx="5">
                  <c:v>0.9790691201432572</c:v>
                </c:pt>
                <c:pt idx="6">
                  <c:v>0.97663981919549259</c:v>
                </c:pt>
                <c:pt idx="7">
                  <c:v>0.97120412006362433</c:v>
                </c:pt>
                <c:pt idx="8">
                  <c:v>0.97321643193138907</c:v>
                </c:pt>
                <c:pt idx="9">
                  <c:v>0.97191986092479088</c:v>
                </c:pt>
                <c:pt idx="10">
                  <c:v>0.97675331198369886</c:v>
                </c:pt>
                <c:pt idx="11">
                  <c:v>0.98465217120655557</c:v>
                </c:pt>
                <c:pt idx="12">
                  <c:v>0.98387657289285113</c:v>
                </c:pt>
                <c:pt idx="13">
                  <c:v>0.96587348721805188</c:v>
                </c:pt>
                <c:pt idx="14">
                  <c:v>0.96421405775156444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Analysis'!$D$147:$D$161</c:f>
              <c:numCache>
                <c:formatCode>#,##0.00</c:formatCode>
                <c:ptCount val="15"/>
                <c:pt idx="0">
                  <c:v>1.3595549111682694</c:v>
                </c:pt>
                <c:pt idx="1">
                  <c:v>1.3648934645462361</c:v>
                </c:pt>
                <c:pt idx="2">
                  <c:v>1.3583021664293915</c:v>
                </c:pt>
                <c:pt idx="3">
                  <c:v>1.3680258411242801</c:v>
                </c:pt>
                <c:pt idx="4">
                  <c:v>1.4381502017531522</c:v>
                </c:pt>
                <c:pt idx="5">
                  <c:v>1.4505101275289345</c:v>
                </c:pt>
                <c:pt idx="6">
                  <c:v>1.4451285856887088</c:v>
                </c:pt>
                <c:pt idx="7">
                  <c:v>1.4359598144146717</c:v>
                </c:pt>
                <c:pt idx="8">
                  <c:v>1.4567058902484877</c:v>
                </c:pt>
                <c:pt idx="9">
                  <c:v>1.4787344319200721</c:v>
                </c:pt>
                <c:pt idx="10">
                  <c:v>1.5057842776175052</c:v>
                </c:pt>
                <c:pt idx="11">
                  <c:v>1.5228268014030533</c:v>
                </c:pt>
                <c:pt idx="12">
                  <c:v>1.5392043479630531</c:v>
                </c:pt>
                <c:pt idx="13">
                  <c:v>1.5172283282513954</c:v>
                </c:pt>
                <c:pt idx="14">
                  <c:v>1.5193374713157357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Analysis'!$E$147:$E$161</c:f>
              <c:numCache>
                <c:formatCode>#,##0.00</c:formatCode>
                <c:ptCount val="15"/>
                <c:pt idx="0">
                  <c:v>1.0040950496336718</c:v>
                </c:pt>
                <c:pt idx="1">
                  <c:v>0.97099495275134529</c:v>
                </c:pt>
                <c:pt idx="2">
                  <c:v>0.94562710640645398</c:v>
                </c:pt>
                <c:pt idx="3">
                  <c:v>0.93455518014594652</c:v>
                </c:pt>
                <c:pt idx="4">
                  <c:v>0.9292887133403509</c:v>
                </c:pt>
                <c:pt idx="5">
                  <c:v>0.92667798248838718</c:v>
                </c:pt>
                <c:pt idx="6">
                  <c:v>0.92149697383433038</c:v>
                </c:pt>
                <c:pt idx="7">
                  <c:v>0.93290664907274856</c:v>
                </c:pt>
                <c:pt idx="8">
                  <c:v>0.94996245587387984</c:v>
                </c:pt>
                <c:pt idx="9">
                  <c:v>0.97136471951450631</c:v>
                </c:pt>
                <c:pt idx="10">
                  <c:v>0.96943677882209978</c:v>
                </c:pt>
                <c:pt idx="11">
                  <c:v>0.98838798759754809</c:v>
                </c:pt>
                <c:pt idx="12">
                  <c:v>0.98460755183919479</c:v>
                </c:pt>
                <c:pt idx="13">
                  <c:v>0.9986106735913064</c:v>
                </c:pt>
                <c:pt idx="14">
                  <c:v>0.98976424828022458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Analysis'!$F$147:$F$161</c:f>
              <c:numCache>
                <c:formatCode>#,##0.00</c:formatCode>
                <c:ptCount val="15"/>
                <c:pt idx="0">
                  <c:v>1.1448673591812102</c:v>
                </c:pt>
                <c:pt idx="1">
                  <c:v>1.1537420370341687</c:v>
                </c:pt>
                <c:pt idx="2">
                  <c:v>1.1259699753213024</c:v>
                </c:pt>
                <c:pt idx="3">
                  <c:v>1.1146338387133692</c:v>
                </c:pt>
                <c:pt idx="4">
                  <c:v>1.1277731215152007</c:v>
                </c:pt>
                <c:pt idx="5">
                  <c:v>1.1223629071452619</c:v>
                </c:pt>
                <c:pt idx="6">
                  <c:v>1.1169058774941298</c:v>
                </c:pt>
                <c:pt idx="7">
                  <c:v>1.109795538347216</c:v>
                </c:pt>
                <c:pt idx="8">
                  <c:v>1.134908834004356</c:v>
                </c:pt>
                <c:pt idx="9">
                  <c:v>1.1592063527895373</c:v>
                </c:pt>
                <c:pt idx="10">
                  <c:v>1.1565457894034288</c:v>
                </c:pt>
                <c:pt idx="11">
                  <c:v>1.1817772190704929</c:v>
                </c:pt>
                <c:pt idx="12">
                  <c:v>1.1917790421601184</c:v>
                </c:pt>
                <c:pt idx="13">
                  <c:v>1.1932868230151372</c:v>
                </c:pt>
                <c:pt idx="14">
                  <c:v>1.2000364430269286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Analysis'!$A$3:$A$17</c:f>
              <c:strCach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strCache>
            </c:strRef>
          </c:cat>
          <c:val>
            <c:numRef>
              <c:f>'Sector Analysis'!$G$147:$G$161</c:f>
              <c:numCache>
                <c:formatCode>#,##0.00</c:formatCode>
                <c:ptCount val="15"/>
                <c:pt idx="0">
                  <c:v>0.9242732587283915</c:v>
                </c:pt>
                <c:pt idx="1">
                  <c:v>0.91772965644970317</c:v>
                </c:pt>
                <c:pt idx="2">
                  <c:v>0.9143398792523757</c:v>
                </c:pt>
                <c:pt idx="3">
                  <c:v>0.91756445109174634</c:v>
                </c:pt>
                <c:pt idx="4">
                  <c:v>0.91608646324347465</c:v>
                </c:pt>
                <c:pt idx="5">
                  <c:v>0.90837909331143929</c:v>
                </c:pt>
                <c:pt idx="6">
                  <c:v>0.92452947402162977</c:v>
                </c:pt>
                <c:pt idx="7">
                  <c:v>0.93058703286836963</c:v>
                </c:pt>
                <c:pt idx="8">
                  <c:v>0.943362497239423</c:v>
                </c:pt>
                <c:pt idx="9">
                  <c:v>0.95082395089518812</c:v>
                </c:pt>
                <c:pt idx="10">
                  <c:v>0.947607914856745</c:v>
                </c:pt>
                <c:pt idx="11">
                  <c:v>0.93749018836961973</c:v>
                </c:pt>
                <c:pt idx="12">
                  <c:v>0.93139489374907647</c:v>
                </c:pt>
                <c:pt idx="13">
                  <c:v>0.92455352415292602</c:v>
                </c:pt>
                <c:pt idx="14">
                  <c:v>0.93194430474077006</c:v>
                </c:pt>
              </c:numCache>
            </c:numRef>
          </c:val>
        </c:ser>
        <c:marker val="1"/>
        <c:axId val="42566784"/>
        <c:axId val="42568320"/>
      </c:lineChart>
      <c:catAx>
        <c:axId val="42566784"/>
        <c:scaling>
          <c:orientation val="minMax"/>
        </c:scaling>
        <c:axPos val="b"/>
        <c:tickLblPos val="nextTo"/>
        <c:crossAx val="42568320"/>
        <c:crosses val="autoZero"/>
        <c:auto val="1"/>
        <c:lblAlgn val="ctr"/>
        <c:lblOffset val="100"/>
      </c:catAx>
      <c:valAx>
        <c:axId val="42568320"/>
        <c:scaling>
          <c:orientation val="minMax"/>
          <c:min val="0.8"/>
        </c:scaling>
        <c:axPos val="l"/>
        <c:numFmt formatCode="#,##0.00" sourceLinked="1"/>
        <c:tickLblPos val="nextTo"/>
        <c:crossAx val="42566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22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3229870923668789"/>
        </c:manualLayout>
      </c:layout>
      <c:lineChart>
        <c:grouping val="standard"/>
        <c:ser>
          <c:idx val="1"/>
          <c:order val="0"/>
          <c:tx>
            <c:strRef>
              <c:f>'Shift Share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Analysis'!$B$2:$B$15</c:f>
              <c:numCache>
                <c:formatCode>#,##0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</c:ser>
        <c:ser>
          <c:idx val="2"/>
          <c:order val="1"/>
          <c:tx>
            <c:strRef>
              <c:f>'Shift Share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Analysis'!$C$2:$C$15</c:f>
              <c:numCache>
                <c:formatCode>#,##0</c:formatCode>
                <c:ptCount val="14"/>
                <c:pt idx="0">
                  <c:v>8324.1218435755382</c:v>
                </c:pt>
                <c:pt idx="1">
                  <c:v>-889.04614967615441</c:v>
                </c:pt>
                <c:pt idx="2">
                  <c:v>11385.8003179228</c:v>
                </c:pt>
                <c:pt idx="3">
                  <c:v>3930.9663948833154</c:v>
                </c:pt>
                <c:pt idx="4">
                  <c:v>5058.5739942380096</c:v>
                </c:pt>
                <c:pt idx="5">
                  <c:v>13659.545403445714</c:v>
                </c:pt>
                <c:pt idx="6">
                  <c:v>13694.277840091396</c:v>
                </c:pt>
                <c:pt idx="7">
                  <c:v>17116.691789339126</c:v>
                </c:pt>
                <c:pt idx="8">
                  <c:v>20712.774303436505</c:v>
                </c:pt>
                <c:pt idx="9">
                  <c:v>24544.185268147194</c:v>
                </c:pt>
                <c:pt idx="10">
                  <c:v>30173.657394212441</c:v>
                </c:pt>
                <c:pt idx="11">
                  <c:v>28343.483352885622</c:v>
                </c:pt>
                <c:pt idx="12">
                  <c:v>-17011.300049826175</c:v>
                </c:pt>
                <c:pt idx="13">
                  <c:v>-6538.9181479488479</c:v>
                </c:pt>
              </c:numCache>
            </c:numRef>
          </c:val>
        </c:ser>
        <c:ser>
          <c:idx val="3"/>
          <c:order val="2"/>
          <c:tx>
            <c:strRef>
              <c:f>'Shift Share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Analysis'!$D$2:$D$15</c:f>
              <c:numCache>
                <c:formatCode>#,##0</c:formatCode>
                <c:ptCount val="14"/>
                <c:pt idx="0">
                  <c:v>1167.7575588840114</c:v>
                </c:pt>
                <c:pt idx="1">
                  <c:v>-124.28207941801421</c:v>
                </c:pt>
                <c:pt idx="2">
                  <c:v>1577.9257846852229</c:v>
                </c:pt>
                <c:pt idx="3">
                  <c:v>542.25174034969052</c:v>
                </c:pt>
                <c:pt idx="4">
                  <c:v>650.82699340794431</c:v>
                </c:pt>
                <c:pt idx="5">
                  <c:v>1702.9864696779282</c:v>
                </c:pt>
                <c:pt idx="6">
                  <c:v>1682.0782711383072</c:v>
                </c:pt>
                <c:pt idx="7">
                  <c:v>2050.9569850419821</c:v>
                </c:pt>
                <c:pt idx="8">
                  <c:v>2409.6106866944897</c:v>
                </c:pt>
                <c:pt idx="9">
                  <c:v>2773.9796909798779</c:v>
                </c:pt>
                <c:pt idx="10">
                  <c:v>3327.8011857977954</c:v>
                </c:pt>
                <c:pt idx="11">
                  <c:v>3086.71981638123</c:v>
                </c:pt>
                <c:pt idx="12">
                  <c:v>-1862.484310454312</c:v>
                </c:pt>
                <c:pt idx="13">
                  <c:v>-728.84362936983064</c:v>
                </c:pt>
              </c:numCache>
            </c:numRef>
          </c:val>
        </c:ser>
        <c:ser>
          <c:idx val="4"/>
          <c:order val="3"/>
          <c:tx>
            <c:strRef>
              <c:f>'Shift Share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Analysis'!$E$2:$E$15</c:f>
              <c:numCache>
                <c:formatCode>#,##0</c:formatCode>
                <c:ptCount val="14"/>
                <c:pt idx="0">
                  <c:v>353.10641874134603</c:v>
                </c:pt>
                <c:pt idx="1">
                  <c:v>-40.951828632280019</c:v>
                </c:pt>
                <c:pt idx="2">
                  <c:v>568.7168338893905</c:v>
                </c:pt>
                <c:pt idx="3">
                  <c:v>210.2522730194859</c:v>
                </c:pt>
                <c:pt idx="4">
                  <c:v>283.41044031173749</c:v>
                </c:pt>
                <c:pt idx="5">
                  <c:v>800.40803295387718</c:v>
                </c:pt>
                <c:pt idx="6">
                  <c:v>852.24385995624561</c:v>
                </c:pt>
                <c:pt idx="7">
                  <c:v>1143.041258586755</c:v>
                </c:pt>
                <c:pt idx="8">
                  <c:v>1436.6183529435707</c:v>
                </c:pt>
                <c:pt idx="9">
                  <c:v>1754.7999624979111</c:v>
                </c:pt>
                <c:pt idx="10">
                  <c:v>2285.3374195284082</c:v>
                </c:pt>
                <c:pt idx="11">
                  <c:v>2202.7027892862388</c:v>
                </c:pt>
                <c:pt idx="12">
                  <c:v>-1333.8535415723438</c:v>
                </c:pt>
                <c:pt idx="13">
                  <c:v>-504.06119924258547</c:v>
                </c:pt>
              </c:numCache>
            </c:numRef>
          </c:val>
        </c:ser>
        <c:ser>
          <c:idx val="5"/>
          <c:order val="4"/>
          <c:tx>
            <c:strRef>
              <c:f>'Shift Share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Analysis'!$F$2:$F$15</c:f>
              <c:numCache>
                <c:formatCode>#,##0</c:formatCode>
                <c:ptCount val="14"/>
                <c:pt idx="0">
                  <c:v>530.75124671156925</c:v>
                </c:pt>
                <c:pt idx="1">
                  <c:v>-57.037504803722598</c:v>
                </c:pt>
                <c:pt idx="2">
                  <c:v>753.53933793351348</c:v>
                </c:pt>
                <c:pt idx="3">
                  <c:v>268.96544808089089</c:v>
                </c:pt>
                <c:pt idx="4">
                  <c:v>342.31502817546669</c:v>
                </c:pt>
                <c:pt idx="5">
                  <c:v>920.5441634029396</c:v>
                </c:pt>
                <c:pt idx="6">
                  <c:v>928.169386335843</c:v>
                </c:pt>
                <c:pt idx="7">
                  <c:v>1166.3337939071691</c:v>
                </c:pt>
                <c:pt idx="8">
                  <c:v>1391.8202721990092</c:v>
                </c:pt>
                <c:pt idx="9">
                  <c:v>1628.5188789860524</c:v>
                </c:pt>
                <c:pt idx="10">
                  <c:v>2036.6511060905066</c:v>
                </c:pt>
                <c:pt idx="11">
                  <c:v>1898.7182370066421</c:v>
                </c:pt>
                <c:pt idx="12">
                  <c:v>-1141.8150593238818</c:v>
                </c:pt>
                <c:pt idx="13">
                  <c:v>-437.28936436045046</c:v>
                </c:pt>
              </c:numCache>
            </c:numRef>
          </c:val>
        </c:ser>
        <c:ser>
          <c:idx val="6"/>
          <c:order val="5"/>
          <c:tx>
            <c:strRef>
              <c:f>'Shift Share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Analysis'!$A$2:$A$15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Analysis'!$G$2:$G$15</c:f>
              <c:numCache>
                <c:formatCode>#,##0</c:formatCode>
                <c:ptCount val="14"/>
                <c:pt idx="0">
                  <c:v>350.55823662616694</c:v>
                </c:pt>
                <c:pt idx="1">
                  <c:v>-37.698235359557948</c:v>
                </c:pt>
                <c:pt idx="2">
                  <c:v>487.10969979442939</c:v>
                </c:pt>
                <c:pt idx="3">
                  <c:v>170.21352672770385</c:v>
                </c:pt>
                <c:pt idx="4">
                  <c:v>219.94660672340547</c:v>
                </c:pt>
                <c:pt idx="5">
                  <c:v>602.61913988377023</c:v>
                </c:pt>
                <c:pt idx="6">
                  <c:v>604.66878076647879</c:v>
                </c:pt>
                <c:pt idx="7">
                  <c:v>764.73583618062366</c:v>
                </c:pt>
                <c:pt idx="8">
                  <c:v>915.74955383825625</c:v>
                </c:pt>
                <c:pt idx="9">
                  <c:v>1088.3409797065851</c:v>
                </c:pt>
                <c:pt idx="10">
                  <c:v>1335.3071153064336</c:v>
                </c:pt>
                <c:pt idx="11">
                  <c:v>1269.8463551059949</c:v>
                </c:pt>
                <c:pt idx="12">
                  <c:v>-746.63370949461557</c:v>
                </c:pt>
                <c:pt idx="13">
                  <c:v>-282.29840993095456</c:v>
                </c:pt>
              </c:numCache>
            </c:numRef>
          </c:val>
        </c:ser>
        <c:marker val="1"/>
        <c:axId val="42822272"/>
        <c:axId val="42840448"/>
      </c:lineChart>
      <c:catAx>
        <c:axId val="42822272"/>
        <c:scaling>
          <c:orientation val="minMax"/>
        </c:scaling>
        <c:axPos val="b"/>
        <c:numFmt formatCode="General" sourceLinked="1"/>
        <c:tickLblPos val="nextTo"/>
        <c:crossAx val="42840448"/>
        <c:crosses val="autoZero"/>
        <c:auto val="1"/>
        <c:lblAlgn val="ctr"/>
        <c:lblOffset val="100"/>
      </c:catAx>
      <c:valAx>
        <c:axId val="42840448"/>
        <c:scaling>
          <c:orientation val="minMax"/>
          <c:min val="-30000"/>
        </c:scaling>
        <c:axPos val="l"/>
        <c:numFmt formatCode="#,##0" sourceLinked="1"/>
        <c:tickLblPos val="nextTo"/>
        <c:crossAx val="42822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2"/>
          <c:y val="1.2275091380448617E-2"/>
          <c:w val="0.84374384236453537"/>
          <c:h val="0.12215565445623686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ser>
          <c:idx val="1"/>
          <c:order val="0"/>
          <c:tx>
            <c:strRef>
              <c:f>'Shift Share Analysis'!$B$21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Analysis'!$B$22:$B$35</c:f>
              <c:numCache>
                <c:formatCode>#,##0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</c:ser>
        <c:ser>
          <c:idx val="2"/>
          <c:order val="1"/>
          <c:tx>
            <c:strRef>
              <c:f>'Shift Share Analysis'!$C$21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Analysis'!$C$22:$C$35</c:f>
              <c:numCache>
                <c:formatCode>#,##0</c:formatCode>
                <c:ptCount val="14"/>
                <c:pt idx="0">
                  <c:v>-1882.2898965682834</c:v>
                </c:pt>
                <c:pt idx="1">
                  <c:v>3623.9295306191907</c:v>
                </c:pt>
                <c:pt idx="2">
                  <c:v>-245.08129850495243</c:v>
                </c:pt>
                <c:pt idx="3">
                  <c:v>1032.7238792339285</c:v>
                </c:pt>
                <c:pt idx="4">
                  <c:v>-4245.8786462408607</c:v>
                </c:pt>
                <c:pt idx="5">
                  <c:v>-226.27795649221844</c:v>
                </c:pt>
                <c:pt idx="6">
                  <c:v>-2796.5904365333417</c:v>
                </c:pt>
                <c:pt idx="7">
                  <c:v>7093.3020156881248</c:v>
                </c:pt>
                <c:pt idx="8">
                  <c:v>4689.7482295639938</c:v>
                </c:pt>
                <c:pt idx="9">
                  <c:v>2562.0481195910688</c:v>
                </c:pt>
                <c:pt idx="10">
                  <c:v>-4139.8161827652739</c:v>
                </c:pt>
                <c:pt idx="11">
                  <c:v>5226.9190803603451</c:v>
                </c:pt>
                <c:pt idx="12">
                  <c:v>6143.5000052333671</c:v>
                </c:pt>
                <c:pt idx="13">
                  <c:v>-1315.1565242499535</c:v>
                </c:pt>
              </c:numCache>
            </c:numRef>
          </c:val>
        </c:ser>
        <c:ser>
          <c:idx val="3"/>
          <c:order val="2"/>
          <c:tx>
            <c:strRef>
              <c:f>'Shift Share Analysis'!$D$21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Analysis'!$D$22:$D$35</c:f>
              <c:numCache>
                <c:formatCode>#,##0</c:formatCode>
                <c:ptCount val="14"/>
                <c:pt idx="0">
                  <c:v>492.61516660532516</c:v>
                </c:pt>
                <c:pt idx="1">
                  <c:v>1196.8969168176463</c:v>
                </c:pt>
                <c:pt idx="2">
                  <c:v>360.50531299136242</c:v>
                </c:pt>
                <c:pt idx="3">
                  <c:v>479.84655239544838</c:v>
                </c:pt>
                <c:pt idx="4">
                  <c:v>-301.78685380643844</c:v>
                </c:pt>
                <c:pt idx="5">
                  <c:v>227.18999446386658</c:v>
                </c:pt>
                <c:pt idx="6">
                  <c:v>153.22558672555238</c:v>
                </c:pt>
                <c:pt idx="7">
                  <c:v>113.63642210307228</c:v>
                </c:pt>
                <c:pt idx="8">
                  <c:v>-88.702279487570877</c:v>
                </c:pt>
                <c:pt idx="9">
                  <c:v>-36.777047246753909</c:v>
                </c:pt>
                <c:pt idx="10">
                  <c:v>-98.544903887322249</c:v>
                </c:pt>
                <c:pt idx="11">
                  <c:v>474.11450463011442</c:v>
                </c:pt>
                <c:pt idx="12">
                  <c:v>1032.4773351931265</c:v>
                </c:pt>
                <c:pt idx="13">
                  <c:v>42.331600401932974</c:v>
                </c:pt>
              </c:numCache>
            </c:numRef>
          </c:val>
        </c:ser>
        <c:ser>
          <c:idx val="4"/>
          <c:order val="3"/>
          <c:tx>
            <c:strRef>
              <c:f>'Shift Share Analysis'!$E$21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Analysis'!$E$22:$E$35</c:f>
              <c:numCache>
                <c:formatCode>#,##0</c:formatCode>
                <c:ptCount val="14"/>
                <c:pt idx="0">
                  <c:v>-88.216387345935033</c:v>
                </c:pt>
                <c:pt idx="1">
                  <c:v>-109.84413539146976</c:v>
                </c:pt>
                <c:pt idx="2">
                  <c:v>-218.88474294297674</c:v>
                </c:pt>
                <c:pt idx="3">
                  <c:v>-63.27736322872596</c:v>
                </c:pt>
                <c:pt idx="4">
                  <c:v>-97.85355069579991</c:v>
                </c:pt>
                <c:pt idx="5">
                  <c:v>-61.598092594615721</c:v>
                </c:pt>
                <c:pt idx="6">
                  <c:v>-355.92823894163047</c:v>
                </c:pt>
                <c:pt idx="7">
                  <c:v>-197.8184040870604</c:v>
                </c:pt>
                <c:pt idx="8">
                  <c:v>-370.91463859283965</c:v>
                </c:pt>
                <c:pt idx="9">
                  <c:v>-365.94817253385622</c:v>
                </c:pt>
                <c:pt idx="10">
                  <c:v>-63.210714557566426</c:v>
                </c:pt>
                <c:pt idx="11">
                  <c:v>156.54939595852386</c:v>
                </c:pt>
                <c:pt idx="12">
                  <c:v>-132.24860351019453</c:v>
                </c:pt>
                <c:pt idx="13">
                  <c:v>34.030387506426507</c:v>
                </c:pt>
              </c:numCache>
            </c:numRef>
          </c:val>
        </c:ser>
        <c:ser>
          <c:idx val="5"/>
          <c:order val="4"/>
          <c:tx>
            <c:strRef>
              <c:f>'Shift Share Analysis'!$F$21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Analysis'!$F$22:$F$35</c:f>
              <c:numCache>
                <c:formatCode>#,##0</c:formatCode>
                <c:ptCount val="14"/>
                <c:pt idx="0">
                  <c:v>-352.16000837430886</c:v>
                </c:pt>
                <c:pt idx="1">
                  <c:v>64.596676903387333</c:v>
                </c:pt>
                <c:pt idx="2">
                  <c:v>-358.50919654739198</c:v>
                </c:pt>
                <c:pt idx="3">
                  <c:v>-62.875870133575916</c:v>
                </c:pt>
                <c:pt idx="4">
                  <c:v>-472.80516575942363</c:v>
                </c:pt>
                <c:pt idx="5">
                  <c:v>-100.25851566356556</c:v>
                </c:pt>
                <c:pt idx="6">
                  <c:v>-452.60571214800456</c:v>
                </c:pt>
                <c:pt idx="7">
                  <c:v>120.82165433474336</c:v>
                </c:pt>
                <c:pt idx="8">
                  <c:v>-301.41222707926465</c:v>
                </c:pt>
                <c:pt idx="9">
                  <c:v>-48.727187731669801</c:v>
                </c:pt>
                <c:pt idx="10">
                  <c:v>-385.46063292374998</c:v>
                </c:pt>
                <c:pt idx="11">
                  <c:v>319.79546365164981</c:v>
                </c:pt>
                <c:pt idx="12">
                  <c:v>394.4756845915872</c:v>
                </c:pt>
                <c:pt idx="13">
                  <c:v>-123.03233468698258</c:v>
                </c:pt>
              </c:numCache>
            </c:numRef>
          </c:val>
        </c:ser>
        <c:ser>
          <c:idx val="6"/>
          <c:order val="5"/>
          <c:tx>
            <c:strRef>
              <c:f>'Shift Share Analysis'!$G$21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Analysis'!$A$22:$A$35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Analysis'!$G$22:$G$35</c:f>
              <c:numCache>
                <c:formatCode>#,##0</c:formatCode>
                <c:ptCount val="14"/>
                <c:pt idx="0">
                  <c:v>46.915016118834046</c:v>
                </c:pt>
                <c:pt idx="1">
                  <c:v>228.16178759486618</c:v>
                </c:pt>
                <c:pt idx="2">
                  <c:v>81.698176671455059</c:v>
                </c:pt>
                <c:pt idx="3">
                  <c:v>8.4564477305889625</c:v>
                </c:pt>
                <c:pt idx="4">
                  <c:v>235.25507051836865</c:v>
                </c:pt>
                <c:pt idx="5">
                  <c:v>-27.534790728514345</c:v>
                </c:pt>
                <c:pt idx="6">
                  <c:v>-115.8291456222731</c:v>
                </c:pt>
                <c:pt idx="7">
                  <c:v>-428.89740625723931</c:v>
                </c:pt>
                <c:pt idx="8">
                  <c:v>-187.8656159745594</c:v>
                </c:pt>
                <c:pt idx="9">
                  <c:v>-135.35693871661522</c:v>
                </c:pt>
                <c:pt idx="10">
                  <c:v>44.167761130003051</c:v>
                </c:pt>
                <c:pt idx="11">
                  <c:v>-208.12007908168107</c:v>
                </c:pt>
                <c:pt idx="12">
                  <c:v>-223.09857913057573</c:v>
                </c:pt>
                <c:pt idx="13">
                  <c:v>-41.182111206235689</c:v>
                </c:pt>
              </c:numCache>
            </c:numRef>
          </c:val>
        </c:ser>
        <c:marker val="1"/>
        <c:axId val="42691584"/>
        <c:axId val="42705664"/>
      </c:lineChart>
      <c:catAx>
        <c:axId val="42691584"/>
        <c:scaling>
          <c:orientation val="minMax"/>
        </c:scaling>
        <c:axPos val="b"/>
        <c:numFmt formatCode="General" sourceLinked="1"/>
        <c:tickLblPos val="nextTo"/>
        <c:crossAx val="42705664"/>
        <c:crosses val="autoZero"/>
        <c:auto val="1"/>
        <c:lblAlgn val="ctr"/>
        <c:lblOffset val="100"/>
      </c:catAx>
      <c:valAx>
        <c:axId val="42705664"/>
        <c:scaling>
          <c:orientation val="minMax"/>
        </c:scaling>
        <c:axPos val="l"/>
        <c:numFmt formatCode="#,##0" sourceLinked="1"/>
        <c:tickLblPos val="nextTo"/>
        <c:crossAx val="42691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4"/>
          <c:y val="1.2275091380448617E-2"/>
          <c:w val="0.84374384236453592"/>
          <c:h val="0.12215565445623694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ser>
          <c:idx val="1"/>
          <c:order val="0"/>
          <c:tx>
            <c:strRef>
              <c:f>'Shift Share Analysis'!$B$41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Analysis'!$B$42:$B$55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</c:ser>
        <c:ser>
          <c:idx val="2"/>
          <c:order val="1"/>
          <c:tx>
            <c:strRef>
              <c:f>'Shift Share Analysis'!$C$41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Analysis'!$C$42:$C$55</c:f>
              <c:numCache>
                <c:formatCode>#,##0</c:formatCode>
                <c:ptCount val="14"/>
                <c:pt idx="0">
                  <c:v>2096.6943823997276</c:v>
                </c:pt>
                <c:pt idx="1">
                  <c:v>-3287.2795507691062</c:v>
                </c:pt>
                <c:pt idx="2">
                  <c:v>-8287.5958617706019</c:v>
                </c:pt>
                <c:pt idx="3">
                  <c:v>92.710000918578089</c:v>
                </c:pt>
                <c:pt idx="4">
                  <c:v>531.58066279109335</c:v>
                </c:pt>
                <c:pt idx="5">
                  <c:v>-4615.9362010610939</c:v>
                </c:pt>
                <c:pt idx="6">
                  <c:v>-5547.3842472042261</c:v>
                </c:pt>
                <c:pt idx="7">
                  <c:v>-4162.1060367932096</c:v>
                </c:pt>
                <c:pt idx="8">
                  <c:v>-7594.5454823289183</c:v>
                </c:pt>
                <c:pt idx="9">
                  <c:v>-3087.8703210723684</c:v>
                </c:pt>
                <c:pt idx="10">
                  <c:v>446.58715938568338</c:v>
                </c:pt>
                <c:pt idx="11">
                  <c:v>9413.4623373003305</c:v>
                </c:pt>
                <c:pt idx="12">
                  <c:v>11992.774901375738</c:v>
                </c:pt>
                <c:pt idx="13">
                  <c:v>10075.186047905925</c:v>
                </c:pt>
              </c:numCache>
            </c:numRef>
          </c:val>
        </c:ser>
        <c:ser>
          <c:idx val="3"/>
          <c:order val="2"/>
          <c:tx>
            <c:strRef>
              <c:f>'Shift Share Analysis'!$D$41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Analysis'!$D$42:$D$55</c:f>
              <c:numCache>
                <c:formatCode>#,##0</c:formatCode>
                <c:ptCount val="14"/>
                <c:pt idx="0">
                  <c:v>-731.75525165420299</c:v>
                </c:pt>
                <c:pt idx="1">
                  <c:v>-1806.9474496864752</c:v>
                </c:pt>
                <c:pt idx="2">
                  <c:v>-1895.6697068546241</c:v>
                </c:pt>
                <c:pt idx="3">
                  <c:v>-5459.7218350871499</c:v>
                </c:pt>
                <c:pt idx="4">
                  <c:v>-2384.9732128972714</c:v>
                </c:pt>
                <c:pt idx="5">
                  <c:v>-1868.8438804521802</c:v>
                </c:pt>
                <c:pt idx="6">
                  <c:v>-2888.6924594137063</c:v>
                </c:pt>
                <c:pt idx="7">
                  <c:v>-1815.1349407929165</c:v>
                </c:pt>
                <c:pt idx="8">
                  <c:v>-2259.2469392530165</c:v>
                </c:pt>
                <c:pt idx="9">
                  <c:v>-1744.6575469734653</c:v>
                </c:pt>
                <c:pt idx="10">
                  <c:v>-1218.0873690243757</c:v>
                </c:pt>
                <c:pt idx="11">
                  <c:v>1526.9729116862222</c:v>
                </c:pt>
                <c:pt idx="12">
                  <c:v>2339.2686634981919</c:v>
                </c:pt>
                <c:pt idx="13">
                  <c:v>2193.9150298741147</c:v>
                </c:pt>
              </c:numCache>
            </c:numRef>
          </c:val>
        </c:ser>
        <c:ser>
          <c:idx val="4"/>
          <c:order val="3"/>
          <c:tx>
            <c:strRef>
              <c:f>'Shift Share Analysis'!$E$41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Analysis'!$E$42:$E$55</c:f>
              <c:numCache>
                <c:formatCode>#,##0</c:formatCode>
                <c:ptCount val="14"/>
                <c:pt idx="0">
                  <c:v>2085.1971006514304</c:v>
                </c:pt>
                <c:pt idx="1">
                  <c:v>2244.2352744589089</c:v>
                </c:pt>
                <c:pt idx="2">
                  <c:v>1730.5872855154726</c:v>
                </c:pt>
                <c:pt idx="3">
                  <c:v>1527.9500489340301</c:v>
                </c:pt>
                <c:pt idx="4">
                  <c:v>1315.1741396623556</c:v>
                </c:pt>
                <c:pt idx="5">
                  <c:v>1825.9622633715974</c:v>
                </c:pt>
                <c:pt idx="6">
                  <c:v>2421.1078376913433</c:v>
                </c:pt>
                <c:pt idx="7">
                  <c:v>1911.957488680172</c:v>
                </c:pt>
                <c:pt idx="8">
                  <c:v>1465.0082148928834</c:v>
                </c:pt>
                <c:pt idx="9">
                  <c:v>3003.8047962850919</c:v>
                </c:pt>
                <c:pt idx="10">
                  <c:v>1080.9381952597746</c:v>
                </c:pt>
                <c:pt idx="11">
                  <c:v>1467.8086169396888</c:v>
                </c:pt>
                <c:pt idx="12">
                  <c:v>626.51370747433634</c:v>
                </c:pt>
                <c:pt idx="13">
                  <c:v>1233.5257786150364</c:v>
                </c:pt>
              </c:numCache>
            </c:numRef>
          </c:val>
        </c:ser>
        <c:ser>
          <c:idx val="5"/>
          <c:order val="4"/>
          <c:tx>
            <c:strRef>
              <c:f>'Shift Share Analysis'!$F$41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Analysis'!$F$42:$F$55</c:f>
              <c:numCache>
                <c:formatCode>#,##0</c:formatCode>
                <c:ptCount val="14"/>
                <c:pt idx="0">
                  <c:v>581.48782329568735</c:v>
                </c:pt>
                <c:pt idx="1">
                  <c:v>1061.707593926295</c:v>
                </c:pt>
                <c:pt idx="2">
                  <c:v>1021.1712228681912</c:v>
                </c:pt>
                <c:pt idx="3">
                  <c:v>-275.9749265599487</c:v>
                </c:pt>
                <c:pt idx="4">
                  <c:v>67.199462547802455</c:v>
                </c:pt>
                <c:pt idx="5">
                  <c:v>-8.7358956264769319</c:v>
                </c:pt>
                <c:pt idx="6">
                  <c:v>93.018273030232223</c:v>
                </c:pt>
                <c:pt idx="7">
                  <c:v>-476.6682648623115</c:v>
                </c:pt>
                <c:pt idx="8">
                  <c:v>-406.62808302418347</c:v>
                </c:pt>
                <c:pt idx="9">
                  <c:v>737.02582822395834</c:v>
                </c:pt>
                <c:pt idx="10">
                  <c:v>-197.57180588793111</c:v>
                </c:pt>
                <c:pt idx="11">
                  <c:v>752.91429697832007</c:v>
                </c:pt>
                <c:pt idx="12">
                  <c:v>650.33401350507461</c:v>
                </c:pt>
                <c:pt idx="13">
                  <c:v>683.1159040252204</c:v>
                </c:pt>
              </c:numCache>
            </c:numRef>
          </c:val>
        </c:ser>
        <c:ser>
          <c:idx val="6"/>
          <c:order val="5"/>
          <c:tx>
            <c:strRef>
              <c:f>'Shift Share Analysis'!$G$41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Analysis'!$A$42:$A$55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'Shift Share Analysis'!$G$42:$G$55</c:f>
              <c:numCache>
                <c:formatCode>#,##0</c:formatCode>
                <c:ptCount val="14"/>
                <c:pt idx="0">
                  <c:v>120.07198494632949</c:v>
                </c:pt>
                <c:pt idx="1">
                  <c:v>-7.1786666019676737</c:v>
                </c:pt>
                <c:pt idx="2">
                  <c:v>-162.63575425036794</c:v>
                </c:pt>
                <c:pt idx="3">
                  <c:v>139.42291313363671</c:v>
                </c:pt>
                <c:pt idx="4">
                  <c:v>-43.555613576613453</c:v>
                </c:pt>
                <c:pt idx="5">
                  <c:v>-164.81304932472972</c:v>
                </c:pt>
                <c:pt idx="6">
                  <c:v>44.71157211989717</c:v>
                </c:pt>
                <c:pt idx="7">
                  <c:v>285.5987460680596</c:v>
                </c:pt>
                <c:pt idx="8">
                  <c:v>138.44416638550032</c:v>
                </c:pt>
                <c:pt idx="9">
                  <c:v>56.537940026052731</c:v>
                </c:pt>
                <c:pt idx="10">
                  <c:v>152.36334426971985</c:v>
                </c:pt>
                <c:pt idx="11">
                  <c:v>226.02717591012939</c:v>
                </c:pt>
                <c:pt idx="12">
                  <c:v>515.49182369092375</c:v>
                </c:pt>
                <c:pt idx="13">
                  <c:v>-151.63974588820469</c:v>
                </c:pt>
              </c:numCache>
            </c:numRef>
          </c:val>
        </c:ser>
        <c:marker val="1"/>
        <c:axId val="42860544"/>
        <c:axId val="42862080"/>
      </c:lineChart>
      <c:catAx>
        <c:axId val="42860544"/>
        <c:scaling>
          <c:orientation val="minMax"/>
        </c:scaling>
        <c:axPos val="b"/>
        <c:numFmt formatCode="General" sourceLinked="1"/>
        <c:tickLblPos val="nextTo"/>
        <c:crossAx val="42862080"/>
        <c:crosses val="autoZero"/>
        <c:auto val="1"/>
        <c:lblAlgn val="ctr"/>
        <c:lblOffset val="100"/>
      </c:catAx>
      <c:valAx>
        <c:axId val="42862080"/>
        <c:scaling>
          <c:orientation val="minMax"/>
        </c:scaling>
        <c:axPos val="l"/>
        <c:numFmt formatCode="#,##0" sourceLinked="1"/>
        <c:tickLblPos val="nextTo"/>
        <c:crossAx val="4286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077"/>
          <c:y val="1.2275091380448617E-2"/>
          <c:w val="0.84374384236453637"/>
          <c:h val="0.12215565445623702"/>
        </c:manualLayout>
      </c:layout>
      <c:txPr>
        <a:bodyPr/>
        <a:lstStyle/>
        <a:p>
          <a:pPr>
            <a:defRPr sz="1100" b="1"/>
          </a:pPr>
          <a:endParaRPr lang="en-US"/>
        </a:p>
      </c:txPr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18906104478988E-2"/>
          <c:y val="1.2272538330898683E-2"/>
          <c:w val="0.9274047498094995"/>
          <c:h val="0.88619739274672116"/>
        </c:manualLayout>
      </c:layout>
      <c:lineChart>
        <c:grouping val="standard"/>
        <c:ser>
          <c:idx val="0"/>
          <c:order val="0"/>
          <c:tx>
            <c:strRef>
              <c:f>Indicators!$K$1</c:f>
              <c:strCache>
                <c:ptCount val="1"/>
                <c:pt idx="0">
                  <c:v>Rand Dollar (Rand per USD)</c:v>
                </c:pt>
              </c:strCache>
            </c:strRef>
          </c:tx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Indicators!$K$2:$K$177</c:f>
              <c:numCache>
                <c:formatCode>#,##0.00</c:formatCode>
                <c:ptCount val="20"/>
                <c:pt idx="0">
                  <c:v>118.91149090880535</c:v>
                </c:pt>
                <c:pt idx="1">
                  <c:v>120.02654134128001</c:v>
                </c:pt>
                <c:pt idx="2">
                  <c:v>114.12776750413236</c:v>
                </c:pt>
                <c:pt idx="3">
                  <c:v>115.80034315284435</c:v>
                </c:pt>
                <c:pt idx="4">
                  <c:v>119.09052717542805</c:v>
                </c:pt>
                <c:pt idx="5">
                  <c:v>120.49925990490659</c:v>
                </c:pt>
                <c:pt idx="6">
                  <c:v>114.87532244196044</c:v>
                </c:pt>
                <c:pt idx="7">
                  <c:v>115.43127716463088</c:v>
                </c:pt>
                <c:pt idx="8">
                  <c:v>109.30321126672085</c:v>
                </c:pt>
                <c:pt idx="9">
                  <c:v>109.76964785607994</c:v>
                </c:pt>
                <c:pt idx="10">
                  <c:v>111.54744657377196</c:v>
                </c:pt>
                <c:pt idx="11">
                  <c:v>103.92898228090633</c:v>
                </c:pt>
                <c:pt idx="12">
                  <c:v>112.56983788580155</c:v>
                </c:pt>
                <c:pt idx="13">
                  <c:v>109.96595955193817</c:v>
                </c:pt>
                <c:pt idx="14">
                  <c:v>106.95061190355597</c:v>
                </c:pt>
                <c:pt idx="15">
                  <c:v>103.64472294530363</c:v>
                </c:pt>
                <c:pt idx="16">
                  <c:v>108.74882703761723</c:v>
                </c:pt>
                <c:pt idx="17">
                  <c:v>106.63651319018284</c:v>
                </c:pt>
                <c:pt idx="18">
                  <c:v>105.69421705006341</c:v>
                </c:pt>
                <c:pt idx="19">
                  <c:v>111.04331813880806</c:v>
                </c:pt>
              </c:numCache>
            </c:numRef>
          </c:val>
        </c:ser>
        <c:ser>
          <c:idx val="1"/>
          <c:order val="1"/>
          <c:tx>
            <c:strRef>
              <c:f>Indicators!$L$1</c:f>
              <c:strCache>
                <c:ptCount val="1"/>
                <c:pt idx="0">
                  <c:v>Interest Rate (R157 =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Indicators!$L$2:$L$177</c:f>
              <c:numCache>
                <c:formatCode>#,##0.00</c:formatCode>
                <c:ptCount val="20"/>
                <c:pt idx="0">
                  <c:v>104.45621688999691</c:v>
                </c:pt>
                <c:pt idx="1">
                  <c:v>101.83857899657215</c:v>
                </c:pt>
                <c:pt idx="2">
                  <c:v>99.033966967902785</c:v>
                </c:pt>
                <c:pt idx="3">
                  <c:v>97.101900903708326</c:v>
                </c:pt>
                <c:pt idx="4">
                  <c:v>100.21813649111873</c:v>
                </c:pt>
                <c:pt idx="5">
                  <c:v>100.09348706762231</c:v>
                </c:pt>
                <c:pt idx="6">
                  <c:v>94.484263010283584</c:v>
                </c:pt>
                <c:pt idx="7">
                  <c:v>90.121533187909023</c:v>
                </c:pt>
                <c:pt idx="8">
                  <c:v>90.994079152383932</c:v>
                </c:pt>
                <c:pt idx="9">
                  <c:v>87.75319414147711</c:v>
                </c:pt>
                <c:pt idx="10">
                  <c:v>92.988469928326595</c:v>
                </c:pt>
                <c:pt idx="11">
                  <c:v>91.11872857588034</c:v>
                </c:pt>
                <c:pt idx="12">
                  <c:v>98.223745715176079</c:v>
                </c:pt>
                <c:pt idx="13">
                  <c:v>96.852602056715497</c:v>
                </c:pt>
                <c:pt idx="14">
                  <c:v>97.475849174197577</c:v>
                </c:pt>
                <c:pt idx="15">
                  <c:v>95.232159551262086</c:v>
                </c:pt>
                <c:pt idx="16">
                  <c:v>93.861015892801518</c:v>
                </c:pt>
                <c:pt idx="17">
                  <c:v>93.487067622312253</c:v>
                </c:pt>
                <c:pt idx="18">
                  <c:v>91.368027422873183</c:v>
                </c:pt>
                <c:pt idx="19">
                  <c:v>81.27142411966345</c:v>
                </c:pt>
              </c:numCache>
            </c:numRef>
          </c:val>
        </c:ser>
        <c:ser>
          <c:idx val="2"/>
          <c:order val="2"/>
          <c:tx>
            <c:strRef>
              <c:f>Indicators!$M$1</c:f>
              <c:strCache>
                <c:ptCount val="1"/>
                <c:pt idx="0">
                  <c:v>Inflation (pa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Indicators!$M$2:$M$177</c:f>
              <c:numCache>
                <c:formatCode>#,##0.00</c:formatCode>
                <c:ptCount val="20"/>
                <c:pt idx="0">
                  <c:v>200.05725049703761</c:v>
                </c:pt>
                <c:pt idx="1">
                  <c:v>181.15074110940566</c:v>
                </c:pt>
                <c:pt idx="2">
                  <c:v>167.25565585385453</c:v>
                </c:pt>
                <c:pt idx="3">
                  <c:v>160.91854240868523</c:v>
                </c:pt>
                <c:pt idx="4">
                  <c:v>154.93155489620193</c:v>
                </c:pt>
                <c:pt idx="5">
                  <c:v>140.56992199852067</c:v>
                </c:pt>
                <c:pt idx="6">
                  <c:v>117.09443140628812</c:v>
                </c:pt>
                <c:pt idx="7">
                  <c:v>111.33918935806389</c:v>
                </c:pt>
                <c:pt idx="8">
                  <c:v>97.223104173396365</c:v>
                </c:pt>
                <c:pt idx="9">
                  <c:v>102.53032322186823</c:v>
                </c:pt>
                <c:pt idx="10">
                  <c:v>105.22848962244356</c:v>
                </c:pt>
                <c:pt idx="11">
                  <c:v>103.02948400597438</c:v>
                </c:pt>
                <c:pt idx="12">
                  <c:v>103.02948400597438</c:v>
                </c:pt>
                <c:pt idx="13">
                  <c:v>108.91688309203008</c:v>
                </c:pt>
                <c:pt idx="14">
                  <c:v>108.91688309203008</c:v>
                </c:pt>
                <c:pt idx="15">
                  <c:v>120.69168126414141</c:v>
                </c:pt>
                <c:pt idx="16">
                  <c:v>123.63538080716927</c:v>
                </c:pt>
                <c:pt idx="17">
                  <c:v>135.4101789792806</c:v>
                </c:pt>
                <c:pt idx="18">
                  <c:v>147.18497715139199</c:v>
                </c:pt>
                <c:pt idx="19">
                  <c:v>156.01607578047549</c:v>
                </c:pt>
              </c:numCache>
            </c:numRef>
          </c:val>
        </c:ser>
        <c:ser>
          <c:idx val="3"/>
          <c:order val="3"/>
          <c:tx>
            <c:strRef>
              <c:f>Indicators!$N$1</c:f>
              <c:strCache>
                <c:ptCount val="1"/>
                <c:pt idx="0">
                  <c:v>Oil Price (USD)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Indicators!$N$2:$N$177</c:f>
              <c:numCache>
                <c:formatCode>#,##0.00</c:formatCode>
                <c:ptCount val="20"/>
                <c:pt idx="0">
                  <c:v>131.02218460980478</c:v>
                </c:pt>
                <c:pt idx="1">
                  <c:v>138.91071752402831</c:v>
                </c:pt>
                <c:pt idx="2">
                  <c:v>147.2526143988394</c:v>
                </c:pt>
                <c:pt idx="3">
                  <c:v>155.12301275463946</c:v>
                </c:pt>
                <c:pt idx="4">
                  <c:v>133.4884845554011</c:v>
                </c:pt>
                <c:pt idx="5">
                  <c:v>133.34340808801309</c:v>
                </c:pt>
                <c:pt idx="6">
                  <c:v>140.2889439642145</c:v>
                </c:pt>
                <c:pt idx="7">
                  <c:v>135.80970803360941</c:v>
                </c:pt>
                <c:pt idx="8">
                  <c:v>143.86145197364445</c:v>
                </c:pt>
                <c:pt idx="9">
                  <c:v>148.72151363114313</c:v>
                </c:pt>
                <c:pt idx="10">
                  <c:v>156.84579580487218</c:v>
                </c:pt>
                <c:pt idx="11">
                  <c:v>169.28610288339482</c:v>
                </c:pt>
                <c:pt idx="12">
                  <c:v>181.30931511817693</c:v>
                </c:pt>
                <c:pt idx="13">
                  <c:v>203.08891978480327</c:v>
                </c:pt>
                <c:pt idx="14">
                  <c:v>212.51889016502452</c:v>
                </c:pt>
                <c:pt idx="15">
                  <c:v>227.53430453968448</c:v>
                </c:pt>
                <c:pt idx="16">
                  <c:v>211.12252916641486</c:v>
                </c:pt>
                <c:pt idx="17">
                  <c:v>202.96197787583878</c:v>
                </c:pt>
                <c:pt idx="18">
                  <c:v>210.85051079006229</c:v>
                </c:pt>
                <c:pt idx="19">
                  <c:v>209.98005198573418</c:v>
                </c:pt>
              </c:numCache>
            </c:numRef>
          </c:val>
        </c:ser>
        <c:ser>
          <c:idx val="4"/>
          <c:order val="4"/>
          <c:tx>
            <c:strRef>
              <c:f>Indicators!$O$1</c:f>
              <c:strCache>
                <c:ptCount val="1"/>
                <c:pt idx="0">
                  <c:v>Sugar Price (US cents per pound)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Indicators!$O$2:$O$177</c:f>
              <c:numCache>
                <c:formatCode>#,##0.00</c:formatCode>
                <c:ptCount val="20"/>
                <c:pt idx="0">
                  <c:v>217.55895738518825</c:v>
                </c:pt>
                <c:pt idx="1">
                  <c:v>218.25403392635502</c:v>
                </c:pt>
                <c:pt idx="2">
                  <c:v>180.22341745966074</c:v>
                </c:pt>
                <c:pt idx="3">
                  <c:v>167.71203971865953</c:v>
                </c:pt>
                <c:pt idx="4">
                  <c:v>150.03723624327679</c:v>
                </c:pt>
                <c:pt idx="5">
                  <c:v>161.85353744311129</c:v>
                </c:pt>
                <c:pt idx="6">
                  <c:v>175.65577161770793</c:v>
                </c:pt>
                <c:pt idx="7">
                  <c:v>184.69176665287549</c:v>
                </c:pt>
                <c:pt idx="8">
                  <c:v>225.10550268928426</c:v>
                </c:pt>
                <c:pt idx="9">
                  <c:v>267.50517170045509</c:v>
                </c:pt>
                <c:pt idx="10">
                  <c:v>262.34174596607369</c:v>
                </c:pt>
                <c:pt idx="11">
                  <c:v>278.42780306164667</c:v>
                </c:pt>
                <c:pt idx="12">
                  <c:v>295.30823334712454</c:v>
                </c:pt>
                <c:pt idx="13">
                  <c:v>291.03847745138603</c:v>
                </c:pt>
                <c:pt idx="14">
                  <c:v>257.17832023169217</c:v>
                </c:pt>
                <c:pt idx="15">
                  <c:v>237.41828713280927</c:v>
                </c:pt>
                <c:pt idx="16">
                  <c:v>216.96317749275966</c:v>
                </c:pt>
                <c:pt idx="17">
                  <c:v>247.44724865535792</c:v>
                </c:pt>
                <c:pt idx="18">
                  <c:v>292.62722383119569</c:v>
                </c:pt>
                <c:pt idx="19">
                  <c:v>286.76872155564752</c:v>
                </c:pt>
              </c:numCache>
            </c:numRef>
          </c:val>
        </c:ser>
        <c:ser>
          <c:idx val="5"/>
          <c:order val="5"/>
          <c:tx>
            <c:strRef>
              <c:f>Indicators!$P$1</c:f>
              <c:strCache>
                <c:ptCount val="1"/>
                <c:pt idx="0">
                  <c:v>Gold Price (USD)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Indicators!$P$2:$P$177</c:f>
              <c:numCache>
                <c:formatCode>#,##0.00</c:formatCode>
                <c:ptCount val="20"/>
                <c:pt idx="0">
                  <c:v>241.58327774071603</c:v>
                </c:pt>
                <c:pt idx="1">
                  <c:v>246.29753168779183</c:v>
                </c:pt>
                <c:pt idx="2">
                  <c:v>245.56370913942627</c:v>
                </c:pt>
                <c:pt idx="3">
                  <c:v>259.77318212141427</c:v>
                </c:pt>
                <c:pt idx="4">
                  <c:v>270.24683122081387</c:v>
                </c:pt>
                <c:pt idx="5">
                  <c:v>276.13964865465863</c:v>
                </c:pt>
                <c:pt idx="6">
                  <c:v>259.61752279297309</c:v>
                </c:pt>
                <c:pt idx="7">
                  <c:v>275.16121859017119</c:v>
                </c:pt>
                <c:pt idx="8">
                  <c:v>291.50544807649538</c:v>
                </c:pt>
                <c:pt idx="9">
                  <c:v>299.11051812319317</c:v>
                </c:pt>
                <c:pt idx="10">
                  <c:v>304.26951300867245</c:v>
                </c:pt>
                <c:pt idx="11">
                  <c:v>312.4527462752946</c:v>
                </c:pt>
                <c:pt idx="12">
                  <c:v>297.79853235490322</c:v>
                </c:pt>
                <c:pt idx="13">
                  <c:v>313.67578385590389</c:v>
                </c:pt>
                <c:pt idx="14">
                  <c:v>316.83344451856789</c:v>
                </c:pt>
                <c:pt idx="15">
                  <c:v>341.73893706915715</c:v>
                </c:pt>
                <c:pt idx="16">
                  <c:v>342.47275961752274</c:v>
                </c:pt>
                <c:pt idx="17">
                  <c:v>334.22281521014008</c:v>
                </c:pt>
                <c:pt idx="18">
                  <c:v>359.83989326217471</c:v>
                </c:pt>
                <c:pt idx="19">
                  <c:v>408.29441850122299</c:v>
                </c:pt>
              </c:numCache>
            </c:numRef>
          </c:val>
        </c:ser>
        <c:ser>
          <c:idx val="7"/>
          <c:order val="6"/>
          <c:tx>
            <c:strRef>
              <c:f>Indicators!$Q$1</c:f>
              <c:strCache>
                <c:ptCount val="1"/>
                <c:pt idx="0">
                  <c:v>Credit extended to the domestic private sector (Rm)</c:v>
                </c:pt>
              </c:strCache>
            </c:strRef>
          </c:tx>
          <c:spPr>
            <a:ln w="38100"/>
          </c:spPr>
          <c:marker>
            <c:symbol val="none"/>
          </c:marker>
          <c:val>
            <c:numRef>
              <c:f>Indicators!$Q$2:$Q$177</c:f>
              <c:numCache>
                <c:formatCode>#,##0.00</c:formatCode>
                <c:ptCount val="20"/>
                <c:pt idx="0">
                  <c:v>193.59978980339011</c:v>
                </c:pt>
                <c:pt idx="1">
                  <c:v>194.55946870041109</c:v>
                </c:pt>
                <c:pt idx="2">
                  <c:v>194.51901968173192</c:v>
                </c:pt>
                <c:pt idx="3">
                  <c:v>194.28742312093564</c:v>
                </c:pt>
                <c:pt idx="4">
                  <c:v>195.075349261719</c:v>
                </c:pt>
                <c:pt idx="5">
                  <c:v>195.88018101800157</c:v>
                </c:pt>
                <c:pt idx="6">
                  <c:v>197.42564467784257</c:v>
                </c:pt>
                <c:pt idx="7">
                  <c:v>198.90213757506405</c:v>
                </c:pt>
                <c:pt idx="8">
                  <c:v>200.88787324591277</c:v>
                </c:pt>
                <c:pt idx="9">
                  <c:v>200.7410121934777</c:v>
                </c:pt>
                <c:pt idx="10">
                  <c:v>201.54169533245985</c:v>
                </c:pt>
                <c:pt idx="11">
                  <c:v>201.38736676888399</c:v>
                </c:pt>
                <c:pt idx="12">
                  <c:v>202.76522628978785</c:v>
                </c:pt>
                <c:pt idx="13">
                  <c:v>204.48088697437882</c:v>
                </c:pt>
                <c:pt idx="14">
                  <c:v>204.85540340117473</c:v>
                </c:pt>
                <c:pt idx="15">
                  <c:v>206.00830414896302</c:v>
                </c:pt>
                <c:pt idx="16">
                  <c:v>205.85739819466005</c:v>
                </c:pt>
                <c:pt idx="17">
                  <c:v>206.87380943326431</c:v>
                </c:pt>
                <c:pt idx="18">
                  <c:v>209.50206220851641</c:v>
                </c:pt>
                <c:pt idx="19">
                  <c:v>207.41108994548028</c:v>
                </c:pt>
              </c:numCache>
            </c:numRef>
          </c:val>
        </c:ser>
        <c:ser>
          <c:idx val="6"/>
          <c:order val="7"/>
          <c:tx>
            <c:strRef>
              <c:f>Indicators!$R$1</c:f>
              <c:strCache>
                <c:ptCount val="1"/>
                <c:pt idx="0">
                  <c:v>Electricity generated and available for distribution (Gigawatt-hours)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Indicators!$A$2:$A$177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Indicators!$R$2:$R$177</c:f>
              <c:numCache>
                <c:formatCode>#,##0.00</c:formatCode>
                <c:ptCount val="20"/>
                <c:pt idx="0">
                  <c:v>107.12270614471105</c:v>
                </c:pt>
                <c:pt idx="1">
                  <c:v>107.3591445229587</c:v>
                </c:pt>
                <c:pt idx="2">
                  <c:v>108.00935006313979</c:v>
                </c:pt>
                <c:pt idx="3">
                  <c:v>107.25704613235176</c:v>
                </c:pt>
                <c:pt idx="4">
                  <c:v>106.55847819662002</c:v>
                </c:pt>
                <c:pt idx="5">
                  <c:v>107.69768129181332</c:v>
                </c:pt>
                <c:pt idx="6">
                  <c:v>105.02162873801015</c:v>
                </c:pt>
                <c:pt idx="7">
                  <c:v>105.01625513850452</c:v>
                </c:pt>
                <c:pt idx="8">
                  <c:v>103.94153523737877</c:v>
                </c:pt>
                <c:pt idx="9">
                  <c:v>107.87501007549906</c:v>
                </c:pt>
                <c:pt idx="10">
                  <c:v>107.75679088637524</c:v>
                </c:pt>
                <c:pt idx="11">
                  <c:v>106.78416937585642</c:v>
                </c:pt>
                <c:pt idx="12">
                  <c:v>108.55208361320831</c:v>
                </c:pt>
                <c:pt idx="13">
                  <c:v>109.34737634004136</c:v>
                </c:pt>
                <c:pt idx="14">
                  <c:v>109.77726430049168</c:v>
                </c:pt>
                <c:pt idx="15">
                  <c:v>109.9492194846718</c:v>
                </c:pt>
                <c:pt idx="16">
                  <c:v>109.28289314597383</c:v>
                </c:pt>
                <c:pt idx="17">
                  <c:v>108.26728283940999</c:v>
                </c:pt>
                <c:pt idx="18">
                  <c:v>104.2102152126602</c:v>
                </c:pt>
                <c:pt idx="19">
                  <c:v>107.25346373268133</c:v>
                </c:pt>
              </c:numCache>
            </c:numRef>
          </c:val>
        </c:ser>
        <c:marker val="1"/>
        <c:axId val="43129472"/>
        <c:axId val="43151744"/>
      </c:lineChart>
      <c:dateAx>
        <c:axId val="43129472"/>
        <c:scaling>
          <c:orientation val="minMax"/>
        </c:scaling>
        <c:axPos val="b"/>
        <c:numFmt formatCode="mmm\-yy" sourceLinked="1"/>
        <c:tickLblPos val="nextTo"/>
        <c:crossAx val="43151744"/>
        <c:crosses val="autoZero"/>
        <c:auto val="1"/>
        <c:lblOffset val="100"/>
      </c:dateAx>
      <c:valAx>
        <c:axId val="43151744"/>
        <c:scaling>
          <c:orientation val="minMax"/>
          <c:min val="50"/>
        </c:scaling>
        <c:axPos val="l"/>
        <c:numFmt formatCode="#,##0.00" sourceLinked="1"/>
        <c:tickLblPos val="nextTo"/>
        <c:crossAx val="43129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60483870967742E-2"/>
          <c:y val="8.7175528398316746E-3"/>
          <c:w val="0.63756451321795182"/>
          <c:h val="0.1338972221232527"/>
        </c:manualLayout>
      </c:layout>
      <c:txPr>
        <a:bodyPr/>
        <a:lstStyle/>
        <a:p>
          <a:pPr>
            <a:defRPr sz="11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0004091329969413E-2"/>
          <c:y val="2.5090439966190668E-2"/>
          <c:w val="0.94999590867003159"/>
          <c:h val="0.94981912006761859"/>
        </c:manualLayout>
      </c:layout>
      <c:lineChart>
        <c:grouping val="standard"/>
        <c:ser>
          <c:idx val="0"/>
          <c:order val="0"/>
          <c:tx>
            <c:strRef>
              <c:f>'Risk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Analysis'!$B$2:$B$165</c:f>
              <c:numCache>
                <c:formatCode>0.00</c:formatCode>
                <c:ptCount val="20"/>
                <c:pt idx="0">
                  <c:v>1.2349790780143401</c:v>
                </c:pt>
                <c:pt idx="1">
                  <c:v>-0.26196925459436499</c:v>
                </c:pt>
                <c:pt idx="2">
                  <c:v>-1.5491257208982103</c:v>
                </c:pt>
                <c:pt idx="3">
                  <c:v>-0.46088997607229548</c:v>
                </c:pt>
                <c:pt idx="4">
                  <c:v>1.9266254542877872</c:v>
                </c:pt>
                <c:pt idx="5">
                  <c:v>0.57380612337518766</c:v>
                </c:pt>
                <c:pt idx="6">
                  <c:v>-1.1264194386431723</c:v>
                </c:pt>
                <c:pt idx="7">
                  <c:v>0.82750608170069295</c:v>
                </c:pt>
                <c:pt idx="8">
                  <c:v>-1.0625475822500756</c:v>
                </c:pt>
                <c:pt idx="9">
                  <c:v>0.34324117909108265</c:v>
                </c:pt>
                <c:pt idx="10">
                  <c:v>-0.42917385944662045</c:v>
                </c:pt>
                <c:pt idx="11">
                  <c:v>-1.9764797781377192</c:v>
                </c:pt>
                <c:pt idx="12">
                  <c:v>0.7270585936281031</c:v>
                </c:pt>
                <c:pt idx="13">
                  <c:v>-1.4891751798158452</c:v>
                </c:pt>
                <c:pt idx="14">
                  <c:v>-1.0599856797856648</c:v>
                </c:pt>
                <c:pt idx="15">
                  <c:v>-1.2332640337808576</c:v>
                </c:pt>
                <c:pt idx="16">
                  <c:v>1.4596048174785734</c:v>
                </c:pt>
                <c:pt idx="17">
                  <c:v>0.28395349119920393</c:v>
                </c:pt>
                <c:pt idx="18">
                  <c:v>-0.39209266451678376</c:v>
                </c:pt>
                <c:pt idx="19">
                  <c:v>1.1511090061576139</c:v>
                </c:pt>
              </c:numCache>
            </c:numRef>
          </c:val>
        </c:ser>
        <c:ser>
          <c:idx val="1"/>
          <c:order val="1"/>
          <c:tx>
            <c:strRef>
              <c:f>'Risk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Analysis'!$C$2:$C$165</c:f>
              <c:numCache>
                <c:formatCode>0.00</c:formatCode>
                <c:ptCount val="20"/>
                <c:pt idx="0">
                  <c:v>1.3674814677706739</c:v>
                </c:pt>
                <c:pt idx="1">
                  <c:v>-0.29977274968506729</c:v>
                </c:pt>
                <c:pt idx="2">
                  <c:v>-1.3690591034333204</c:v>
                </c:pt>
                <c:pt idx="3">
                  <c:v>-0.45119104819437378</c:v>
                </c:pt>
                <c:pt idx="4">
                  <c:v>2.0538465828872923</c:v>
                </c:pt>
                <c:pt idx="5">
                  <c:v>0.48075584364112744</c:v>
                </c:pt>
                <c:pt idx="6">
                  <c:v>-1.1541087545104325</c:v>
                </c:pt>
                <c:pt idx="7">
                  <c:v>0.76762006337892841</c:v>
                </c:pt>
                <c:pt idx="8">
                  <c:v>-1.28581757819211</c:v>
                </c:pt>
                <c:pt idx="9">
                  <c:v>0.12134669709689377</c:v>
                </c:pt>
                <c:pt idx="10">
                  <c:v>-0.45359833317737885</c:v>
                </c:pt>
                <c:pt idx="11">
                  <c:v>-2.0357960096063001</c:v>
                </c:pt>
                <c:pt idx="12">
                  <c:v>0.60171868437653775</c:v>
                </c:pt>
                <c:pt idx="13">
                  <c:v>-1.5329371742343734</c:v>
                </c:pt>
                <c:pt idx="14">
                  <c:v>-0.95575151090632227</c:v>
                </c:pt>
                <c:pt idx="15">
                  <c:v>-1.2022071817998019</c:v>
                </c:pt>
                <c:pt idx="16">
                  <c:v>1.5436355075718915</c:v>
                </c:pt>
                <c:pt idx="17">
                  <c:v>0.19413324466513374</c:v>
                </c:pt>
                <c:pt idx="18">
                  <c:v>-0.59593337342311015</c:v>
                </c:pt>
                <c:pt idx="19">
                  <c:v>1.0708514706107513</c:v>
                </c:pt>
              </c:numCache>
            </c:numRef>
          </c:val>
        </c:ser>
        <c:ser>
          <c:idx val="2"/>
          <c:order val="2"/>
          <c:tx>
            <c:strRef>
              <c:f>'Risk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Analysis'!$D$2:$D$165</c:f>
              <c:numCache>
                <c:formatCode>0.00</c:formatCode>
                <c:ptCount val="20"/>
                <c:pt idx="0">
                  <c:v>1.0653270920657192</c:v>
                </c:pt>
                <c:pt idx="1">
                  <c:v>-0.19665413602382883</c:v>
                </c:pt>
                <c:pt idx="2">
                  <c:v>-1.3371602017075763</c:v>
                </c:pt>
                <c:pt idx="3">
                  <c:v>-0.44475358307582635</c:v>
                </c:pt>
                <c:pt idx="4">
                  <c:v>1.6712792397410299</c:v>
                </c:pt>
                <c:pt idx="5">
                  <c:v>0.5330336686417505</c:v>
                </c:pt>
                <c:pt idx="6">
                  <c:v>-0.83226879759837036</c:v>
                </c:pt>
                <c:pt idx="7">
                  <c:v>0.77536716621434854</c:v>
                </c:pt>
                <c:pt idx="8">
                  <c:v>-0.8250693590058551</c:v>
                </c:pt>
                <c:pt idx="9">
                  <c:v>0.31010263568420315</c:v>
                </c:pt>
                <c:pt idx="10">
                  <c:v>-0.40879213306332007</c:v>
                </c:pt>
                <c:pt idx="11">
                  <c:v>-1.6880605179563493</c:v>
                </c:pt>
                <c:pt idx="12">
                  <c:v>0.60013710262893305</c:v>
                </c:pt>
                <c:pt idx="13">
                  <c:v>-1.2807097400074023</c:v>
                </c:pt>
                <c:pt idx="14">
                  <c:v>-0.93342328482932846</c:v>
                </c:pt>
                <c:pt idx="15">
                  <c:v>-1.0809560634389386</c:v>
                </c:pt>
                <c:pt idx="16">
                  <c:v>1.2373228579319866</c:v>
                </c:pt>
                <c:pt idx="17">
                  <c:v>0.31776363457989137</c:v>
                </c:pt>
                <c:pt idx="18">
                  <c:v>-0.26628789263427494</c:v>
                </c:pt>
                <c:pt idx="19">
                  <c:v>0.90130149734876652</c:v>
                </c:pt>
              </c:numCache>
            </c:numRef>
          </c:val>
        </c:ser>
        <c:ser>
          <c:idx val="3"/>
          <c:order val="3"/>
          <c:tx>
            <c:strRef>
              <c:f>'Risk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Analysis'!$E$2:$E$165</c:f>
              <c:numCache>
                <c:formatCode>0.00</c:formatCode>
                <c:ptCount val="20"/>
                <c:pt idx="0">
                  <c:v>1.4671796297456718</c:v>
                </c:pt>
                <c:pt idx="1">
                  <c:v>-0.19982863143536347</c:v>
                </c:pt>
                <c:pt idx="2">
                  <c:v>-1.8161259682858231</c:v>
                </c:pt>
                <c:pt idx="3">
                  <c:v>-0.20763354415869803</c:v>
                </c:pt>
                <c:pt idx="4">
                  <c:v>2.2470691483648686</c:v>
                </c:pt>
                <c:pt idx="5">
                  <c:v>0.68852988831179573</c:v>
                </c:pt>
                <c:pt idx="6">
                  <c:v>-1.8157061116803237</c:v>
                </c:pt>
                <c:pt idx="7">
                  <c:v>0.96585952633191385</c:v>
                </c:pt>
                <c:pt idx="8">
                  <c:v>-1.4033749777627524</c:v>
                </c:pt>
                <c:pt idx="9">
                  <c:v>0.51074047982297388</c:v>
                </c:pt>
                <c:pt idx="10">
                  <c:v>-0.27778591363272986</c:v>
                </c:pt>
                <c:pt idx="11">
                  <c:v>-2.3965852318552909</c:v>
                </c:pt>
                <c:pt idx="12">
                  <c:v>1.1298207950642438</c:v>
                </c:pt>
                <c:pt idx="13">
                  <c:v>-1.4985572584127087</c:v>
                </c:pt>
                <c:pt idx="14">
                  <c:v>-1.161013338251182</c:v>
                </c:pt>
                <c:pt idx="15">
                  <c:v>-1.1921786546337232</c:v>
                </c:pt>
                <c:pt idx="16">
                  <c:v>1.7923623242452946</c:v>
                </c:pt>
                <c:pt idx="17">
                  <c:v>-8.356804328050804E-4</c:v>
                </c:pt>
                <c:pt idx="18">
                  <c:v>-0.47710806129628608</c:v>
                </c:pt>
                <c:pt idx="19">
                  <c:v>2.0090909638585468</c:v>
                </c:pt>
              </c:numCache>
            </c:numRef>
          </c:val>
        </c:ser>
        <c:ser>
          <c:idx val="4"/>
          <c:order val="4"/>
          <c:tx>
            <c:strRef>
              <c:f>'Risk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Analysis'!$F$2:$F$165</c:f>
              <c:numCache>
                <c:formatCode>0.00</c:formatCode>
                <c:ptCount val="20"/>
                <c:pt idx="0">
                  <c:v>1.2938106140186751</c:v>
                </c:pt>
                <c:pt idx="1">
                  <c:v>-0.1672395693016939</c:v>
                </c:pt>
                <c:pt idx="2">
                  <c:v>-1.4465147929014277</c:v>
                </c:pt>
                <c:pt idx="3">
                  <c:v>-0.33537344349440718</c:v>
                </c:pt>
                <c:pt idx="4">
                  <c:v>1.8349145601132715</c:v>
                </c:pt>
                <c:pt idx="5">
                  <c:v>0.54666839947068424</c:v>
                </c:pt>
                <c:pt idx="6">
                  <c:v>-1.2369854919850967</c:v>
                </c:pt>
                <c:pt idx="7">
                  <c:v>0.7277444630969766</c:v>
                </c:pt>
                <c:pt idx="8">
                  <c:v>-1.2944415220381236</c:v>
                </c:pt>
                <c:pt idx="9">
                  <c:v>0.31637968698538566</c:v>
                </c:pt>
                <c:pt idx="10">
                  <c:v>-0.31175126701363953</c:v>
                </c:pt>
                <c:pt idx="11">
                  <c:v>-2.0820896934172883</c:v>
                </c:pt>
                <c:pt idx="12">
                  <c:v>1.0150240482043866</c:v>
                </c:pt>
                <c:pt idx="13">
                  <c:v>-1.3732378000080536</c:v>
                </c:pt>
                <c:pt idx="14">
                  <c:v>-0.97605049640675201</c:v>
                </c:pt>
                <c:pt idx="15">
                  <c:v>-1.1804310112151186</c:v>
                </c:pt>
                <c:pt idx="16">
                  <c:v>1.5152958505942655</c:v>
                </c:pt>
                <c:pt idx="17">
                  <c:v>8.3215118087031775E-2</c:v>
                </c:pt>
                <c:pt idx="18">
                  <c:v>-0.56977319422141015</c:v>
                </c:pt>
                <c:pt idx="19">
                  <c:v>1.2712654182827683</c:v>
                </c:pt>
              </c:numCache>
            </c:numRef>
          </c:val>
        </c:ser>
        <c:ser>
          <c:idx val="5"/>
          <c:order val="5"/>
          <c:tx>
            <c:strRef>
              <c:f>'Risk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Analysis'!$G$2:$G$165</c:f>
              <c:numCache>
                <c:formatCode>0.00</c:formatCode>
                <c:ptCount val="20"/>
                <c:pt idx="0">
                  <c:v>1.0771251416633691</c:v>
                </c:pt>
                <c:pt idx="1">
                  <c:v>-0.28439044872215813</c:v>
                </c:pt>
                <c:pt idx="2">
                  <c:v>-1.6154628331529526</c:v>
                </c:pt>
                <c:pt idx="3">
                  <c:v>-0.54822254576930451</c:v>
                </c:pt>
                <c:pt idx="4">
                  <c:v>1.8278902063812954</c:v>
                </c:pt>
                <c:pt idx="5">
                  <c:v>0.60435453322297517</c:v>
                </c:pt>
                <c:pt idx="6">
                  <c:v>-0.90433399312541551</c:v>
                </c:pt>
                <c:pt idx="7">
                  <c:v>0.88176649383467742</c:v>
                </c:pt>
                <c:pt idx="8">
                  <c:v>-0.74963921470138883</c:v>
                </c:pt>
                <c:pt idx="9">
                  <c:v>0.41439863989447934</c:v>
                </c:pt>
                <c:pt idx="10">
                  <c:v>-0.48877274610624932</c:v>
                </c:pt>
                <c:pt idx="11">
                  <c:v>-1.7858880014211462</c:v>
                </c:pt>
                <c:pt idx="12">
                  <c:v>0.56052751693799441</c:v>
                </c:pt>
                <c:pt idx="13">
                  <c:v>-1.4910806367554668</c:v>
                </c:pt>
                <c:pt idx="14">
                  <c:v>-1.1148176181355207</c:v>
                </c:pt>
                <c:pt idx="15">
                  <c:v>-1.2490562055502581</c:v>
                </c:pt>
                <c:pt idx="16">
                  <c:v>1.3222660299707929</c:v>
                </c:pt>
                <c:pt idx="17">
                  <c:v>0.46689497543366371</c:v>
                </c:pt>
                <c:pt idx="18">
                  <c:v>-0.15725964464736586</c:v>
                </c:pt>
                <c:pt idx="19">
                  <c:v>0.96991677116303521</c:v>
                </c:pt>
              </c:numCache>
            </c:numRef>
          </c:val>
        </c:ser>
        <c:ser>
          <c:idx val="6"/>
          <c:order val="6"/>
          <c:tx>
            <c:strRef>
              <c:f>'Risk Analysis'!$H$1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'Risk Analysis'!$A$2:$A$165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Analysis'!$H$2:$H$165</c:f>
              <c:numCache>
                <c:formatCode>0.00</c:formatCode>
                <c:ptCount val="20"/>
                <c:pt idx="0">
                  <c:v>1.0083845472502821</c:v>
                </c:pt>
                <c:pt idx="1">
                  <c:v>-0.22569415637836787</c:v>
                </c:pt>
                <c:pt idx="2">
                  <c:v>-2.1845599335954642</c:v>
                </c:pt>
                <c:pt idx="3">
                  <c:v>-0.59674308487322814</c:v>
                </c:pt>
                <c:pt idx="4">
                  <c:v>1.6719383712892291</c:v>
                </c:pt>
                <c:pt idx="5">
                  <c:v>0.81985989338031851</c:v>
                </c:pt>
                <c:pt idx="6">
                  <c:v>-1.1436694676740773</c:v>
                </c:pt>
                <c:pt idx="7">
                  <c:v>0.91491671272205843</c:v>
                </c:pt>
                <c:pt idx="8">
                  <c:v>-0.74556532124121877</c:v>
                </c:pt>
                <c:pt idx="9">
                  <c:v>0.92899050024169305</c:v>
                </c:pt>
                <c:pt idx="10">
                  <c:v>-0.40020484739315398</c:v>
                </c:pt>
                <c:pt idx="11">
                  <c:v>-2.0817248166072924</c:v>
                </c:pt>
                <c:pt idx="12">
                  <c:v>1.2832153750840101</c:v>
                </c:pt>
                <c:pt idx="13">
                  <c:v>-1.59893474055283</c:v>
                </c:pt>
                <c:pt idx="14">
                  <c:v>-1.4491946845465697</c:v>
                </c:pt>
                <c:pt idx="15">
                  <c:v>-1.5603325137455006</c:v>
                </c:pt>
                <c:pt idx="16">
                  <c:v>1.3992684427564643</c:v>
                </c:pt>
                <c:pt idx="17">
                  <c:v>0.52587176022512272</c:v>
                </c:pt>
                <c:pt idx="18">
                  <c:v>-7.0931941027911144E-2</c:v>
                </c:pt>
                <c:pt idx="19">
                  <c:v>1.3359437635869509</c:v>
                </c:pt>
              </c:numCache>
            </c:numRef>
          </c:val>
        </c:ser>
        <c:marker val="1"/>
        <c:axId val="122716928"/>
        <c:axId val="122718464"/>
      </c:lineChart>
      <c:dateAx>
        <c:axId val="12271692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22718464"/>
        <c:crosses val="autoZero"/>
        <c:auto val="1"/>
        <c:lblOffset val="100"/>
      </c:dateAx>
      <c:valAx>
        <c:axId val="122718464"/>
        <c:scaling>
          <c:orientation val="minMax"/>
        </c:scaling>
        <c:axPos val="l"/>
        <c:numFmt formatCode="0.00" sourceLinked="1"/>
        <c:tickLblPos val="nextTo"/>
        <c:crossAx val="122716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8821955507988683E-2"/>
          <c:y val="2.6431780773166137E-2"/>
          <c:w val="0.10985239916480617"/>
          <c:h val="0.30524222607767248"/>
        </c:manualLayout>
      </c:layout>
      <c:txPr>
        <a:bodyPr/>
        <a:lstStyle/>
        <a:p>
          <a:pPr>
            <a:defRPr sz="11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0004091329969413E-2"/>
          <c:y val="2.5090439966190668E-2"/>
          <c:w val="0.94999590867003192"/>
          <c:h val="0.94981912006761859"/>
        </c:manualLayout>
      </c:layout>
      <c:lineChart>
        <c:grouping val="standard"/>
        <c:ser>
          <c:idx val="0"/>
          <c:order val="0"/>
          <c:tx>
            <c:strRef>
              <c:f>'Risk Analysis'!$I$13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Analysis'!$I$14:$I$165</c:f>
              <c:numCache>
                <c:formatCode>0.00</c:formatCode>
                <c:ptCount val="20"/>
                <c:pt idx="0">
                  <c:v>-0.91650660843273712</c:v>
                </c:pt>
                <c:pt idx="1">
                  <c:v>-0.7702958748499279</c:v>
                </c:pt>
                <c:pt idx="2">
                  <c:v>-0.77398752985182961</c:v>
                </c:pt>
                <c:pt idx="3">
                  <c:v>-0.78886383013693662</c:v>
                </c:pt>
                <c:pt idx="4">
                  <c:v>-0.64222001841749699</c:v>
                </c:pt>
                <c:pt idx="5">
                  <c:v>-0.10459391082140591</c:v>
                </c:pt>
                <c:pt idx="6">
                  <c:v>8.6234015838865061E-3</c:v>
                </c:pt>
                <c:pt idx="7">
                  <c:v>-9.551482722556405E-2</c:v>
                </c:pt>
                <c:pt idx="8">
                  <c:v>-6.9940595292745669E-2</c:v>
                </c:pt>
                <c:pt idx="9">
                  <c:v>-0.14702664788243305</c:v>
                </c:pt>
                <c:pt idx="10">
                  <c:v>-6.0294300484049296E-2</c:v>
                </c:pt>
                <c:pt idx="11">
                  <c:v>-2.0251746126373444E-2</c:v>
                </c:pt>
                <c:pt idx="12">
                  <c:v>-0.16337064113111399</c:v>
                </c:pt>
                <c:pt idx="13">
                  <c:v>-0.2056973481633004</c:v>
                </c:pt>
                <c:pt idx="14">
                  <c:v>-0.30796450859842378</c:v>
                </c:pt>
                <c:pt idx="15">
                  <c:v>-0.26720283850571164</c:v>
                </c:pt>
                <c:pt idx="16">
                  <c:v>-0.3315673433147584</c:v>
                </c:pt>
                <c:pt idx="17">
                  <c:v>-0.37048572971552624</c:v>
                </c:pt>
                <c:pt idx="18">
                  <c:v>-0.39464011573019159</c:v>
                </c:pt>
                <c:pt idx="19">
                  <c:v>-0.33344621788632595</c:v>
                </c:pt>
              </c:numCache>
            </c:numRef>
          </c:val>
        </c:ser>
        <c:ser>
          <c:idx val="1"/>
          <c:order val="1"/>
          <c:tx>
            <c:strRef>
              <c:f>'Risk Analysis'!$J$13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Analysis'!$J$14:$J$165</c:f>
              <c:numCache>
                <c:formatCode>0.00</c:formatCode>
                <c:ptCount val="20"/>
                <c:pt idx="0">
                  <c:v>-1.0140988368356896</c:v>
                </c:pt>
                <c:pt idx="1">
                  <c:v>-0.83619032653994896</c:v>
                </c:pt>
                <c:pt idx="2">
                  <c:v>-0.834790849434353</c:v>
                </c:pt>
                <c:pt idx="3">
                  <c:v>-0.83909664030339204</c:v>
                </c:pt>
                <c:pt idx="4">
                  <c:v>-0.69344810880719265</c:v>
                </c:pt>
                <c:pt idx="5">
                  <c:v>-0.12113056654167809</c:v>
                </c:pt>
                <c:pt idx="6">
                  <c:v>-1.0700459734827731E-2</c:v>
                </c:pt>
                <c:pt idx="7">
                  <c:v>-0.10982641375564108</c:v>
                </c:pt>
                <c:pt idx="8">
                  <c:v>-7.0762935995002538E-2</c:v>
                </c:pt>
                <c:pt idx="9">
                  <c:v>-0.16095872349516585</c:v>
                </c:pt>
                <c:pt idx="10">
                  <c:v>-8.4524970390772683E-2</c:v>
                </c:pt>
                <c:pt idx="11">
                  <c:v>-4.587644764134139E-2</c:v>
                </c:pt>
                <c:pt idx="12">
                  <c:v>-0.18819107683533889</c:v>
                </c:pt>
                <c:pt idx="13">
                  <c:v>-0.25200464211818357</c:v>
                </c:pt>
                <c:pt idx="14">
                  <c:v>-0.35476834416395908</c:v>
                </c:pt>
                <c:pt idx="15">
                  <c:v>-0.32032604478670929</c:v>
                </c:pt>
                <c:pt idx="16">
                  <c:v>-0.38291072258716158</c:v>
                </c:pt>
                <c:pt idx="17">
                  <c:v>-0.42542831219677829</c:v>
                </c:pt>
                <c:pt idx="18">
                  <c:v>-0.4493135287781112</c:v>
                </c:pt>
                <c:pt idx="19">
                  <c:v>-0.40279891368750093</c:v>
                </c:pt>
              </c:numCache>
            </c:numRef>
          </c:val>
        </c:ser>
        <c:ser>
          <c:idx val="2"/>
          <c:order val="2"/>
          <c:tx>
            <c:strRef>
              <c:f>'Risk Analysis'!$K$13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Analysis'!$K$14:$K$165</c:f>
              <c:numCache>
                <c:formatCode>0.00</c:formatCode>
                <c:ptCount val="20"/>
                <c:pt idx="0">
                  <c:v>-0.80034455744286215</c:v>
                </c:pt>
                <c:pt idx="1">
                  <c:v>-0.67133769204440341</c:v>
                </c:pt>
                <c:pt idx="2">
                  <c:v>-0.66885560781130682</c:v>
                </c:pt>
                <c:pt idx="3">
                  <c:v>-0.68185003626784291</c:v>
                </c:pt>
                <c:pt idx="4">
                  <c:v>-0.56310208349156643</c:v>
                </c:pt>
                <c:pt idx="5">
                  <c:v>-8.5763552374993071E-2</c:v>
                </c:pt>
                <c:pt idx="6">
                  <c:v>1.0742338077104526E-2</c:v>
                </c:pt>
                <c:pt idx="7">
                  <c:v>-6.9990285189440712E-2</c:v>
                </c:pt>
                <c:pt idx="8">
                  <c:v>-4.6529181434213147E-2</c:v>
                </c:pt>
                <c:pt idx="9">
                  <c:v>-0.10704283109531713</c:v>
                </c:pt>
                <c:pt idx="10">
                  <c:v>-2.4819975797680343E-2</c:v>
                </c:pt>
                <c:pt idx="11">
                  <c:v>8.5537445612732521E-3</c:v>
                </c:pt>
                <c:pt idx="12">
                  <c:v>-0.11480407717367291</c:v>
                </c:pt>
                <c:pt idx="13">
                  <c:v>-0.15356990962673842</c:v>
                </c:pt>
                <c:pt idx="14">
                  <c:v>-0.24390787662536953</c:v>
                </c:pt>
                <c:pt idx="15">
                  <c:v>-0.21026313355218221</c:v>
                </c:pt>
                <c:pt idx="16">
                  <c:v>-0.26328000691577491</c:v>
                </c:pt>
                <c:pt idx="17">
                  <c:v>-0.29944303873319522</c:v>
                </c:pt>
                <c:pt idx="18">
                  <c:v>-0.31738220823835006</c:v>
                </c:pt>
                <c:pt idx="19">
                  <c:v>-0.27021713282467547</c:v>
                </c:pt>
              </c:numCache>
            </c:numRef>
          </c:val>
        </c:ser>
        <c:ser>
          <c:idx val="3"/>
          <c:order val="3"/>
          <c:tx>
            <c:strRef>
              <c:f>'Risk Analysis'!$L$13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Analysis'!$L$14:$L$165</c:f>
              <c:numCache>
                <c:formatCode>0.00</c:formatCode>
                <c:ptCount val="20"/>
                <c:pt idx="0">
                  <c:v>-0.98910637216993591</c:v>
                </c:pt>
                <c:pt idx="1">
                  <c:v>-0.87170860544042394</c:v>
                </c:pt>
                <c:pt idx="2">
                  <c:v>-0.87301594307288111</c:v>
                </c:pt>
                <c:pt idx="3">
                  <c:v>-0.88027866672227761</c:v>
                </c:pt>
                <c:pt idx="4">
                  <c:v>-0.64950155948343646</c:v>
                </c:pt>
                <c:pt idx="5">
                  <c:v>-7.1489768851682012E-2</c:v>
                </c:pt>
                <c:pt idx="6">
                  <c:v>7.6268172033857537E-2</c:v>
                </c:pt>
                <c:pt idx="7">
                  <c:v>-8.7476114491992815E-2</c:v>
                </c:pt>
                <c:pt idx="8">
                  <c:v>-4.8589251323414205E-2</c:v>
                </c:pt>
                <c:pt idx="9">
                  <c:v>-0.14432885433189549</c:v>
                </c:pt>
                <c:pt idx="10">
                  <c:v>-7.890053397186883E-2</c:v>
                </c:pt>
                <c:pt idx="11">
                  <c:v>-2.722598954632709E-2</c:v>
                </c:pt>
                <c:pt idx="12">
                  <c:v>-0.18647180885281311</c:v>
                </c:pt>
                <c:pt idx="13">
                  <c:v>-0.21458504507626552</c:v>
                </c:pt>
                <c:pt idx="14">
                  <c:v>-0.32281243065771092</c:v>
                </c:pt>
                <c:pt idx="15">
                  <c:v>-0.26821971148815749</c:v>
                </c:pt>
                <c:pt idx="16">
                  <c:v>-0.35026513736107628</c:v>
                </c:pt>
                <c:pt idx="17">
                  <c:v>-0.38815737270437412</c:v>
                </c:pt>
                <c:pt idx="18">
                  <c:v>-0.44560450343309083</c:v>
                </c:pt>
                <c:pt idx="19">
                  <c:v>-0.33405466590108773</c:v>
                </c:pt>
              </c:numCache>
            </c:numRef>
          </c:val>
        </c:ser>
        <c:ser>
          <c:idx val="4"/>
          <c:order val="4"/>
          <c:tx>
            <c:strRef>
              <c:f>'Risk Analysis'!$M$13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Analysis'!$M$14:$M$165</c:f>
              <c:numCache>
                <c:formatCode>0.00</c:formatCode>
                <c:ptCount val="20"/>
                <c:pt idx="0">
                  <c:v>-0.91017643429276651</c:v>
                </c:pt>
                <c:pt idx="1">
                  <c:v>-0.79640195101460265</c:v>
                </c:pt>
                <c:pt idx="2">
                  <c:v>-0.78189097215497749</c:v>
                </c:pt>
                <c:pt idx="3">
                  <c:v>-0.78823044312575019</c:v>
                </c:pt>
                <c:pt idx="4">
                  <c:v>-0.61402548716265415</c:v>
                </c:pt>
                <c:pt idx="5">
                  <c:v>-0.10183487195526576</c:v>
                </c:pt>
                <c:pt idx="6">
                  <c:v>1.2177070053547437E-2</c:v>
                </c:pt>
                <c:pt idx="7">
                  <c:v>-0.10333358402738214</c:v>
                </c:pt>
                <c:pt idx="8">
                  <c:v>-7.0408549369569626E-2</c:v>
                </c:pt>
                <c:pt idx="9">
                  <c:v>-0.15210108799494806</c:v>
                </c:pt>
                <c:pt idx="10">
                  <c:v>-9.0898857615696951E-2</c:v>
                </c:pt>
                <c:pt idx="11">
                  <c:v>-2.8175192598995341E-2</c:v>
                </c:pt>
                <c:pt idx="12">
                  <c:v>-0.17957317137222364</c:v>
                </c:pt>
                <c:pt idx="13">
                  <c:v>-0.20280538519008104</c:v>
                </c:pt>
                <c:pt idx="14">
                  <c:v>-0.3033052377489443</c:v>
                </c:pt>
                <c:pt idx="15">
                  <c:v>-0.26409987970772136</c:v>
                </c:pt>
                <c:pt idx="16">
                  <c:v>-0.33452134368444736</c:v>
                </c:pt>
                <c:pt idx="17">
                  <c:v>-0.36115623614436448</c:v>
                </c:pt>
                <c:pt idx="18">
                  <c:v>-0.39977734292633554</c:v>
                </c:pt>
                <c:pt idx="19">
                  <c:v>-0.34417631811269495</c:v>
                </c:pt>
              </c:numCache>
            </c:numRef>
          </c:val>
        </c:ser>
        <c:ser>
          <c:idx val="5"/>
          <c:order val="5"/>
          <c:tx>
            <c:strRef>
              <c:f>'Risk Analysis'!$N$13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Analysis'!$N$14:$N$165</c:f>
              <c:numCache>
                <c:formatCode>0.00</c:formatCode>
                <c:ptCount val="20"/>
                <c:pt idx="0">
                  <c:v>-0.84253960312807941</c:v>
                </c:pt>
                <c:pt idx="1">
                  <c:v>-0.69784007483591604</c:v>
                </c:pt>
                <c:pt idx="2">
                  <c:v>-0.71174558100151575</c:v>
                </c:pt>
                <c:pt idx="3">
                  <c:v>-0.73551987862700408</c:v>
                </c:pt>
                <c:pt idx="4">
                  <c:v>-0.61545401050643156</c:v>
                </c:pt>
                <c:pt idx="5">
                  <c:v>-9.8952873953207607E-2</c:v>
                </c:pt>
                <c:pt idx="6">
                  <c:v>7.9955244057164174E-3</c:v>
                </c:pt>
                <c:pt idx="7">
                  <c:v>-7.9420176008599339E-2</c:v>
                </c:pt>
                <c:pt idx="8">
                  <c:v>-6.562392458090778E-2</c:v>
                </c:pt>
                <c:pt idx="9">
                  <c:v>-0.12772745328782911</c:v>
                </c:pt>
                <c:pt idx="10">
                  <c:v>-2.4811263045837667E-2</c:v>
                </c:pt>
                <c:pt idx="11">
                  <c:v>1.738073784005904E-3</c:v>
                </c:pt>
                <c:pt idx="12">
                  <c:v>-0.13093123066681822</c:v>
                </c:pt>
                <c:pt idx="13">
                  <c:v>-0.17398103272726609</c:v>
                </c:pt>
                <c:pt idx="14">
                  <c:v>-0.27453854839670849</c:v>
                </c:pt>
                <c:pt idx="15">
                  <c:v>-0.23281811381192252</c:v>
                </c:pt>
                <c:pt idx="16">
                  <c:v>-0.29122091879366863</c:v>
                </c:pt>
                <c:pt idx="17">
                  <c:v>-0.33335626682787717</c:v>
                </c:pt>
                <c:pt idx="18">
                  <c:v>-0.34481122997698649</c:v>
                </c:pt>
                <c:pt idx="19">
                  <c:v>-0.2825550342704824</c:v>
                </c:pt>
              </c:numCache>
            </c:numRef>
          </c:val>
        </c:ser>
        <c:ser>
          <c:idx val="6"/>
          <c:order val="6"/>
          <c:tx>
            <c:strRef>
              <c:f>'Risk Analysis'!$O$13</c:f>
              <c:strCache>
                <c:ptCount val="1"/>
                <c:pt idx="0">
                  <c:v>Ilembe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'Risk Analysis'!$A$14:$A$165</c:f>
              <c:numCache>
                <c:formatCode>mmm\-yy</c:formatCode>
                <c:ptCount val="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</c:numCache>
            </c:numRef>
          </c:cat>
          <c:val>
            <c:numRef>
              <c:f>'Risk Analysis'!$O$14:$O$165</c:f>
              <c:numCache>
                <c:formatCode>0.00</c:formatCode>
                <c:ptCount val="20"/>
                <c:pt idx="0">
                  <c:v>-0.76122271737520675</c:v>
                </c:pt>
                <c:pt idx="1">
                  <c:v>-0.68809457637056315</c:v>
                </c:pt>
                <c:pt idx="2">
                  <c:v>-0.70445200125081353</c:v>
                </c:pt>
                <c:pt idx="3">
                  <c:v>-0.75318984676184408</c:v>
                </c:pt>
                <c:pt idx="4">
                  <c:v>-0.5932121525187023</c:v>
                </c:pt>
                <c:pt idx="5">
                  <c:v>-0.10758177297491216</c:v>
                </c:pt>
                <c:pt idx="6">
                  <c:v>1.812755047083257E-2</c:v>
                </c:pt>
                <c:pt idx="7">
                  <c:v>-0.10838274412117078</c:v>
                </c:pt>
                <c:pt idx="8">
                  <c:v>-0.12441343170810289</c:v>
                </c:pt>
                <c:pt idx="9">
                  <c:v>-0.1808156079684784</c:v>
                </c:pt>
                <c:pt idx="10">
                  <c:v>-6.0864848615109074E-2</c:v>
                </c:pt>
                <c:pt idx="11">
                  <c:v>6.7836965939189848E-3</c:v>
                </c:pt>
                <c:pt idx="12">
                  <c:v>-0.1695059669066018</c:v>
                </c:pt>
                <c:pt idx="13">
                  <c:v>-0.14660339792045776</c:v>
                </c:pt>
                <c:pt idx="14">
                  <c:v>-0.2610401132683296</c:v>
                </c:pt>
                <c:pt idx="15">
                  <c:v>-0.19975967584758844</c:v>
                </c:pt>
                <c:pt idx="16">
                  <c:v>-0.2800587949202778</c:v>
                </c:pt>
                <c:pt idx="17">
                  <c:v>-0.30278128896467488</c:v>
                </c:pt>
                <c:pt idx="18">
                  <c:v>-0.32728030006094116</c:v>
                </c:pt>
                <c:pt idx="19">
                  <c:v>-0.23788550617376059</c:v>
                </c:pt>
              </c:numCache>
            </c:numRef>
          </c:val>
        </c:ser>
        <c:marker val="1"/>
        <c:axId val="122842112"/>
        <c:axId val="122864384"/>
      </c:lineChart>
      <c:dateAx>
        <c:axId val="12284211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22864384"/>
        <c:crosses val="autoZero"/>
        <c:auto val="1"/>
        <c:lblOffset val="100"/>
      </c:dateAx>
      <c:valAx>
        <c:axId val="122864384"/>
        <c:scaling>
          <c:orientation val="minMax"/>
        </c:scaling>
        <c:axPos val="l"/>
        <c:numFmt formatCode="0.00" sourceLinked="1"/>
        <c:tickLblPos val="nextTo"/>
        <c:spPr>
          <a:solidFill>
            <a:schemeClr val="bg2">
              <a:lumMod val="10000"/>
            </a:schemeClr>
          </a:solidFill>
        </c:spPr>
        <c:crossAx val="122842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6569064255646638E-2"/>
          <c:y val="3.3211441790115218E-2"/>
          <c:w val="0.25800053431912817"/>
          <c:h val="0.16738911873303972"/>
        </c:manualLayout>
      </c:layout>
      <c:txPr>
        <a:bodyPr/>
        <a:lstStyle/>
        <a:p>
          <a:pPr>
            <a:defRPr sz="12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4224413297311507E-2"/>
          <c:y val="3.3952659587276376E-2"/>
          <c:w val="0.90166023968411646"/>
          <c:h val="0.93209468082544733"/>
        </c:manualLayout>
      </c:layout>
      <c:lineChart>
        <c:grouping val="standard"/>
        <c:ser>
          <c:idx val="0"/>
          <c:order val="0"/>
          <c:tx>
            <c:strRef>
              <c:f>'Risk vs GDP'!$B$1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vs GDP'!$A$2:$A$15</c:f>
              <c:numCache>
                <c:formatCode>General</c:formatCode>
                <c:ptCount val="14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</c:numCache>
            </c:numRef>
          </c:cat>
          <c:val>
            <c:numRef>
              <c:f>'Risk vs GDP'!$B$2:$B$14</c:f>
              <c:numCache>
                <c:formatCode>0.00</c:formatCode>
                <c:ptCount val="13"/>
                <c:pt idx="0">
                  <c:v>1.7737441300200596</c:v>
                </c:pt>
                <c:pt idx="1">
                  <c:v>1.58726406740563</c:v>
                </c:pt>
                <c:pt idx="2">
                  <c:v>4.6799296586110222</c:v>
                </c:pt>
                <c:pt idx="3">
                  <c:v>4.4541099648747133</c:v>
                </c:pt>
                <c:pt idx="4">
                  <c:v>2.4874919405530238</c:v>
                </c:pt>
                <c:pt idx="5">
                  <c:v>2.7432639906487406</c:v>
                </c:pt>
                <c:pt idx="6">
                  <c:v>4.4967464894428772</c:v>
                </c:pt>
                <c:pt idx="7">
                  <c:v>5.7593018540806664</c:v>
                </c:pt>
                <c:pt idx="8">
                  <c:v>5.5333278654310973</c:v>
                </c:pt>
                <c:pt idx="9">
                  <c:v>5.8948084570002708</c:v>
                </c:pt>
                <c:pt idx="10">
                  <c:v>3.9731293461308819</c:v>
                </c:pt>
                <c:pt idx="11">
                  <c:v>-1.781471351225947</c:v>
                </c:pt>
                <c:pt idx="12">
                  <c:v>3.1302526931848407</c:v>
                </c:pt>
              </c:numCache>
            </c:numRef>
          </c:val>
        </c:ser>
        <c:ser>
          <c:idx val="1"/>
          <c:order val="1"/>
          <c:tx>
            <c:strRef>
              <c:f>'Risk vs GDP'!$C$1</c:f>
              <c:strCache>
                <c:ptCount val="1"/>
                <c:pt idx="0">
                  <c:v>KZN Risk</c:v>
                </c:pt>
              </c:strCache>
            </c:strRef>
          </c:tx>
          <c:spPr>
            <a:ln w="38100">
              <a:solidFill>
                <a:prstClr val="black">
                  <a:lumMod val="95000"/>
                  <a:lumOff val="5000"/>
                </a:prstClr>
              </a:solidFill>
            </a:ln>
          </c:spPr>
          <c:marker>
            <c:symbol val="none"/>
          </c:marker>
          <c:cat>
            <c:numRef>
              <c:f>'Risk vs GDP'!$A$2:$A$15</c:f>
              <c:numCache>
                <c:formatCode>General</c:formatCode>
                <c:ptCount val="14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</c:numCache>
            </c:numRef>
          </c:cat>
          <c:val>
            <c:numRef>
              <c:f>'Risk vs GDP'!$C$2:$C$15</c:f>
              <c:numCache>
                <c:formatCode>0.00</c:formatCode>
                <c:ptCount val="14"/>
                <c:pt idx="0">
                  <c:v>0.77971626999580634</c:v>
                </c:pt>
                <c:pt idx="1">
                  <c:v>-0.64962187831703533</c:v>
                </c:pt>
                <c:pt idx="2">
                  <c:v>0.54603247131522437</c:v>
                </c:pt>
                <c:pt idx="3">
                  <c:v>0.96309331045189595</c:v>
                </c:pt>
                <c:pt idx="4">
                  <c:v>-0.73091755018334792</c:v>
                </c:pt>
                <c:pt idx="5">
                  <c:v>-1.7851056363706489E-2</c:v>
                </c:pt>
                <c:pt idx="6">
                  <c:v>-0.21254807936371645</c:v>
                </c:pt>
                <c:pt idx="7">
                  <c:v>0.2249010211043857</c:v>
                </c:pt>
                <c:pt idx="8">
                  <c:v>0.53545581756159411</c:v>
                </c:pt>
                <c:pt idx="9">
                  <c:v>-0.16482500816911402</c:v>
                </c:pt>
                <c:pt idx="10">
                  <c:v>1.3963882277171906</c:v>
                </c:pt>
                <c:pt idx="11">
                  <c:v>-0.91650660843273712</c:v>
                </c:pt>
                <c:pt idx="12">
                  <c:v>-0.16337064113111399</c:v>
                </c:pt>
                <c:pt idx="13">
                  <c:v>-6.9098956179457105E-2</c:v>
                </c:pt>
              </c:numCache>
            </c:numRef>
          </c:val>
        </c:ser>
        <c:marker val="1"/>
        <c:axId val="122937728"/>
        <c:axId val="122939264"/>
      </c:lineChart>
      <c:catAx>
        <c:axId val="122937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22939264"/>
        <c:crosses val="autoZero"/>
        <c:auto val="1"/>
        <c:lblAlgn val="ctr"/>
        <c:lblOffset val="100"/>
      </c:catAx>
      <c:valAx>
        <c:axId val="122939264"/>
        <c:scaling>
          <c:orientation val="minMax"/>
        </c:scaling>
        <c:axPos val="l"/>
        <c:numFmt formatCode="0.00" sourceLinked="1"/>
        <c:tickLblPos val="nextTo"/>
        <c:crossAx val="122937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0742913000977"/>
          <c:y val="2.2682222061691851E-2"/>
          <c:w val="0.10671023965141622"/>
          <c:h val="0.12043197243516369"/>
        </c:manualLayout>
      </c:layout>
      <c:txPr>
        <a:bodyPr/>
        <a:lstStyle/>
        <a:p>
          <a:pPr>
            <a:defRPr sz="12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678093268644444E-2"/>
          <c:y val="3.4996121938658378E-2"/>
          <c:w val="0.9032898539197759"/>
          <c:h val="0.9300077561226836"/>
        </c:manualLayout>
      </c:layout>
      <c:lineChart>
        <c:grouping val="standard"/>
        <c:ser>
          <c:idx val="0"/>
          <c:order val="0"/>
          <c:tx>
            <c:strRef>
              <c:f>'Risk vs GDP'!$D$1</c:f>
              <c:strCache>
                <c:ptCount val="1"/>
                <c:pt idx="0">
                  <c:v>Economic Risk</c:v>
                </c:pt>
              </c:strCache>
            </c:strRef>
          </c:tx>
          <c:spPr>
            <a:ln w="3810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'Risk vs GDP'!$A$2:$A$15</c:f>
              <c:numCache>
                <c:formatCode>General</c:formatCode>
                <c:ptCount val="14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</c:numCache>
            </c:numRef>
          </c:cat>
          <c:val>
            <c:numRef>
              <c:f>'Risk vs GDP'!$D$2:$D$15</c:f>
              <c:numCache>
                <c:formatCode>0.00</c:formatCode>
                <c:ptCount val="14"/>
                <c:pt idx="0">
                  <c:v>0.99402786002425325</c:v>
                </c:pt>
                <c:pt idx="1">
                  <c:v>2.2368859457226655</c:v>
                </c:pt>
                <c:pt idx="2">
                  <c:v>4.1338971872957977</c:v>
                </c:pt>
                <c:pt idx="3">
                  <c:v>3.4910166544228174</c:v>
                </c:pt>
                <c:pt idx="4">
                  <c:v>3.2184094907363718</c:v>
                </c:pt>
                <c:pt idx="5">
                  <c:v>2.761115047012447</c:v>
                </c:pt>
                <c:pt idx="6">
                  <c:v>4.7092945688065937</c:v>
                </c:pt>
                <c:pt idx="7">
                  <c:v>5.5344008329762806</c:v>
                </c:pt>
                <c:pt idx="8">
                  <c:v>4.9978720478695031</c:v>
                </c:pt>
                <c:pt idx="9">
                  <c:v>6.0596334651693846</c:v>
                </c:pt>
                <c:pt idx="10">
                  <c:v>2.5767411184136915</c:v>
                </c:pt>
                <c:pt idx="11">
                  <c:v>-0.8649647427932099</c:v>
                </c:pt>
                <c:pt idx="12">
                  <c:v>3.2936233343159547</c:v>
                </c:pt>
                <c:pt idx="13">
                  <c:v>1.569098956179457</c:v>
                </c:pt>
              </c:numCache>
            </c:numRef>
          </c:val>
        </c:ser>
        <c:marker val="1"/>
        <c:axId val="122963072"/>
        <c:axId val="122964608"/>
      </c:lineChart>
      <c:catAx>
        <c:axId val="1229630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22964608"/>
        <c:crosses val="autoZero"/>
        <c:auto val="1"/>
        <c:lblAlgn val="ctr"/>
        <c:lblOffset val="100"/>
      </c:catAx>
      <c:valAx>
        <c:axId val="122964608"/>
        <c:scaling>
          <c:orientation val="minMax"/>
        </c:scaling>
        <c:axPos val="l"/>
        <c:numFmt formatCode="0.00" sourceLinked="1"/>
        <c:tickLblPos val="nextTo"/>
        <c:crossAx val="122963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122047244094506"/>
          <c:y val="4.5968615625174507E-2"/>
          <c:w val="0.24053036930989691"/>
          <c:h val="5.6998938962416985E-2"/>
        </c:manualLayout>
      </c:layout>
      <c:txPr>
        <a:bodyPr/>
        <a:lstStyle/>
        <a:p>
          <a:pPr>
            <a:defRPr sz="12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10" Type="http://schemas.openxmlformats.org/officeDocument/2006/relationships/hyperlink" Target="#Intro!A1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3.xml"/><Relationship Id="rId1" Type="http://schemas.openxmlformats.org/officeDocument/2006/relationships/chart" Target="../charts/chart32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275167</xdr:colOff>
      <xdr:row>0</xdr:row>
      <xdr:rowOff>52917</xdr:rowOff>
    </xdr:from>
    <xdr:to>
      <xdr:col>12</xdr:col>
      <xdr:colOff>381000</xdr:colOff>
      <xdr:row>1</xdr:row>
      <xdr:rowOff>21167</xdr:rowOff>
    </xdr:to>
    <xdr:sp macro="" textlink="">
      <xdr:nvSpPr>
        <xdr:cNvPr id="2" name="Up Arrow 1"/>
        <xdr:cNvSpPr/>
      </xdr:nvSpPr>
      <xdr:spPr>
        <a:xfrm>
          <a:off x="9069917" y="52917"/>
          <a:ext cx="105833" cy="169333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en-ZA" sz="1100" b="1" cap="none" spc="0">
            <a:ln>
              <a:solidFill>
                <a:schemeClr val="tx1"/>
              </a:solidFill>
            </a:ln>
            <a:solidFill>
              <a:schemeClr val="accent3"/>
            </a:solidFill>
            <a:effectLst/>
          </a:endParaRPr>
        </a:p>
      </xdr:txBody>
    </xdr:sp>
    <xdr:clientData/>
  </xdr:twoCellAnchor>
  <xdr:twoCellAnchor>
    <xdr:from>
      <xdr:col>12</xdr:col>
      <xdr:colOff>201083</xdr:colOff>
      <xdr:row>1</xdr:row>
      <xdr:rowOff>74084</xdr:rowOff>
    </xdr:from>
    <xdr:to>
      <xdr:col>12</xdr:col>
      <xdr:colOff>444501</xdr:colOff>
      <xdr:row>2</xdr:row>
      <xdr:rowOff>0</xdr:rowOff>
    </xdr:to>
    <xdr:sp macro="" textlink="">
      <xdr:nvSpPr>
        <xdr:cNvPr id="3" name="Right Arrow 2"/>
        <xdr:cNvSpPr/>
      </xdr:nvSpPr>
      <xdr:spPr>
        <a:xfrm>
          <a:off x="8995833" y="306917"/>
          <a:ext cx="243418" cy="169333"/>
        </a:xfrm>
        <a:prstGeom prst="rightArrow">
          <a:avLst/>
        </a:prstGeom>
        <a:solidFill>
          <a:srgbClr val="FFC00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>
    <xdr:from>
      <xdr:col>12</xdr:col>
      <xdr:colOff>275166</xdr:colOff>
      <xdr:row>2</xdr:row>
      <xdr:rowOff>10583</xdr:rowOff>
    </xdr:from>
    <xdr:to>
      <xdr:col>12</xdr:col>
      <xdr:colOff>384385</xdr:colOff>
      <xdr:row>2</xdr:row>
      <xdr:rowOff>211667</xdr:rowOff>
    </xdr:to>
    <xdr:sp macro="" textlink="">
      <xdr:nvSpPr>
        <xdr:cNvPr id="4" name="Down Arrow 3"/>
        <xdr:cNvSpPr/>
      </xdr:nvSpPr>
      <xdr:spPr>
        <a:xfrm flipH="1">
          <a:off x="9069916" y="486833"/>
          <a:ext cx="109219" cy="201084"/>
        </a:xfrm>
        <a:prstGeom prst="downArrow">
          <a:avLst/>
        </a:prstGeom>
        <a:solidFill>
          <a:srgbClr val="C00000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 editAs="oneCell">
    <xdr:from>
      <xdr:col>16</xdr:col>
      <xdr:colOff>317500</xdr:colOff>
      <xdr:row>0</xdr:row>
      <xdr:rowOff>62633</xdr:rowOff>
    </xdr:from>
    <xdr:to>
      <xdr:col>17</xdr:col>
      <xdr:colOff>550333</xdr:colOff>
      <xdr:row>2</xdr:row>
      <xdr:rowOff>192430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67583" y="62633"/>
          <a:ext cx="984250" cy="6060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116417</xdr:colOff>
      <xdr:row>0</xdr:row>
      <xdr:rowOff>31751</xdr:rowOff>
    </xdr:from>
    <xdr:to>
      <xdr:col>8</xdr:col>
      <xdr:colOff>857249</xdr:colOff>
      <xdr:row>2</xdr:row>
      <xdr:rowOff>210003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4084" y="31751"/>
          <a:ext cx="740832" cy="65450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295</xdr:row>
      <xdr:rowOff>0</xdr:rowOff>
    </xdr:from>
    <xdr:to>
      <xdr:col>12</xdr:col>
      <xdr:colOff>390525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313</xdr:row>
      <xdr:rowOff>123825</xdr:rowOff>
    </xdr:from>
    <xdr:to>
      <xdr:col>12</xdr:col>
      <xdr:colOff>371475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295</xdr:row>
      <xdr:rowOff>0</xdr:rowOff>
    </xdr:from>
    <xdr:to>
      <xdr:col>12</xdr:col>
      <xdr:colOff>466725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647699</xdr:colOff>
      <xdr:row>313</xdr:row>
      <xdr:rowOff>123825</xdr:rowOff>
    </xdr:from>
    <xdr:to>
      <xdr:col>12</xdr:col>
      <xdr:colOff>485774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295</xdr:row>
      <xdr:rowOff>0</xdr:rowOff>
    </xdr:from>
    <xdr:to>
      <xdr:col>12</xdr:col>
      <xdr:colOff>352425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514350</xdr:colOff>
      <xdr:row>313</xdr:row>
      <xdr:rowOff>123825</xdr:rowOff>
    </xdr:from>
    <xdr:to>
      <xdr:col>12</xdr:col>
      <xdr:colOff>361950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295</xdr:row>
      <xdr:rowOff>0</xdr:rowOff>
    </xdr:from>
    <xdr:to>
      <xdr:col>12</xdr:col>
      <xdr:colOff>790575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609600</xdr:colOff>
      <xdr:row>313</xdr:row>
      <xdr:rowOff>123825</xdr:rowOff>
    </xdr:from>
    <xdr:to>
      <xdr:col>12</xdr:col>
      <xdr:colOff>781050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295</xdr:row>
      <xdr:rowOff>0</xdr:rowOff>
    </xdr:from>
    <xdr:to>
      <xdr:col>12</xdr:col>
      <xdr:colOff>819150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619125</xdr:colOff>
      <xdr:row>313</xdr:row>
      <xdr:rowOff>123825</xdr:rowOff>
    </xdr:from>
    <xdr:to>
      <xdr:col>12</xdr:col>
      <xdr:colOff>838200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295</xdr:row>
      <xdr:rowOff>0</xdr:rowOff>
    </xdr:from>
    <xdr:to>
      <xdr:col>12</xdr:col>
      <xdr:colOff>400050</xdr:colOff>
      <xdr:row>312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523875</xdr:colOff>
      <xdr:row>313</xdr:row>
      <xdr:rowOff>123825</xdr:rowOff>
    </xdr:from>
    <xdr:to>
      <xdr:col>12</xdr:col>
      <xdr:colOff>419099</xdr:colOff>
      <xdr:row>331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293</xdr:row>
      <xdr:rowOff>0</xdr:rowOff>
    </xdr:from>
    <xdr:to>
      <xdr:col>12</xdr:col>
      <xdr:colOff>390525</xdr:colOff>
      <xdr:row>310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311</xdr:row>
      <xdr:rowOff>123825</xdr:rowOff>
    </xdr:from>
    <xdr:to>
      <xdr:col>12</xdr:col>
      <xdr:colOff>371475</xdr:colOff>
      <xdr:row>329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16</xdr:col>
      <xdr:colOff>419099</xdr:colOff>
      <xdr:row>15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133349</xdr:colOff>
      <xdr:row>17</xdr:row>
      <xdr:rowOff>133350</xdr:rowOff>
    </xdr:from>
    <xdr:to>
      <xdr:col>16</xdr:col>
      <xdr:colOff>447674</xdr:colOff>
      <xdr:row>32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34</xdr:row>
      <xdr:rowOff>133350</xdr:rowOff>
    </xdr:from>
    <xdr:to>
      <xdr:col>16</xdr:col>
      <xdr:colOff>419099</xdr:colOff>
      <xdr:row>49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104774</xdr:colOff>
      <xdr:row>51</xdr:row>
      <xdr:rowOff>133350</xdr:rowOff>
    </xdr:from>
    <xdr:to>
      <xdr:col>16</xdr:col>
      <xdr:colOff>419099</xdr:colOff>
      <xdr:row>66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0.75534</cdr:x>
      <cdr:y>0.18098</cdr:y>
    </cdr:from>
    <cdr:to>
      <cdr:x>0.95074</cdr:x>
      <cdr:y>0.40798</cdr:y>
    </cdr:to>
    <cdr:sp macro="" textlink="">
      <cdr:nvSpPr>
        <cdr:cNvPr id="2" name="Left Arrow 1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4381500" y="561975"/>
          <a:ext cx="1133475" cy="704850"/>
        </a:xfrm>
        <a:prstGeom xmlns:a="http://schemas.openxmlformats.org/drawingml/2006/main" prst="leftArrow">
          <a:avLst/>
        </a:prstGeom>
        <a:solidFill xmlns:a="http://schemas.openxmlformats.org/drawingml/2006/main">
          <a:srgbClr val="4F81BD"/>
        </a:solidFill>
        <a:ln xmlns:a="http://schemas.openxmlformats.org/drawingml/2006/main" w="25400" cap="flat" cmpd="sng" algn="ctr">
          <a:solidFill>
            <a:srgbClr val="4F81BD">
              <a:shade val="50000"/>
            </a:srgbClr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Back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95250</xdr:rowOff>
    </xdr:from>
    <xdr:to>
      <xdr:col>18</xdr:col>
      <xdr:colOff>9525</xdr:colOff>
      <xdr:row>17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18</xdr:row>
      <xdr:rowOff>9525</xdr:rowOff>
    </xdr:from>
    <xdr:to>
      <xdr:col>18</xdr:col>
      <xdr:colOff>0</xdr:colOff>
      <xdr:row>34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142875</xdr:colOff>
      <xdr:row>36</xdr:row>
      <xdr:rowOff>19050</xdr:rowOff>
    </xdr:from>
    <xdr:to>
      <xdr:col>18</xdr:col>
      <xdr:colOff>9525</xdr:colOff>
      <xdr:row>53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123825</xdr:colOff>
      <xdr:row>54</xdr:row>
      <xdr:rowOff>19050</xdr:rowOff>
    </xdr:from>
    <xdr:to>
      <xdr:col>17</xdr:col>
      <xdr:colOff>600075</xdr:colOff>
      <xdr:row>71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114300</xdr:colOff>
      <xdr:row>72</xdr:row>
      <xdr:rowOff>38100</xdr:rowOff>
    </xdr:from>
    <xdr:to>
      <xdr:col>17</xdr:col>
      <xdr:colOff>590550</xdr:colOff>
      <xdr:row>89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104775</xdr:colOff>
      <xdr:row>90</xdr:row>
      <xdr:rowOff>133350</xdr:rowOff>
    </xdr:from>
    <xdr:to>
      <xdr:col>17</xdr:col>
      <xdr:colOff>581025</xdr:colOff>
      <xdr:row>107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133350</xdr:colOff>
      <xdr:row>108</xdr:row>
      <xdr:rowOff>161925</xdr:rowOff>
    </xdr:from>
    <xdr:to>
      <xdr:col>18</xdr:col>
      <xdr:colOff>0</xdr:colOff>
      <xdr:row>125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133350</xdr:colOff>
      <xdr:row>127</xdr:row>
      <xdr:rowOff>9525</xdr:rowOff>
    </xdr:from>
    <xdr:to>
      <xdr:col>18</xdr:col>
      <xdr:colOff>0</xdr:colOff>
      <xdr:row>144</xdr:row>
      <xdr:rowOff>38100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133350</xdr:colOff>
      <xdr:row>144</xdr:row>
      <xdr:rowOff>238125</xdr:rowOff>
    </xdr:from>
    <xdr:to>
      <xdr:col>18</xdr:col>
      <xdr:colOff>0</xdr:colOff>
      <xdr:row>162</xdr:row>
      <xdr:rowOff>28575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38100</xdr:colOff>
      <xdr:row>1</xdr:row>
      <xdr:rowOff>104775</xdr:rowOff>
    </xdr:from>
    <xdr:to>
      <xdr:col>6</xdr:col>
      <xdr:colOff>1171575</xdr:colOff>
      <xdr:row>4</xdr:row>
      <xdr:rowOff>123825</xdr:rowOff>
    </xdr:to>
    <xdr:sp macro="" textlink="">
      <xdr:nvSpPr>
        <xdr:cNvPr id="11" name="Left Arrow 10">
          <a:hlinkClick xmlns:r="http://schemas.openxmlformats.org/officeDocument/2006/relationships" r:id="rId10"/>
        </xdr:cNvPr>
        <xdr:cNvSpPr/>
      </xdr:nvSpPr>
      <xdr:spPr>
        <a:xfrm>
          <a:off x="7772400" y="3524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16</xdr:col>
      <xdr:colOff>419099</xdr:colOff>
      <xdr:row>18</xdr:row>
      <xdr:rowOff>352425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104774</xdr:colOff>
      <xdr:row>20</xdr:row>
      <xdr:rowOff>19050</xdr:rowOff>
    </xdr:from>
    <xdr:to>
      <xdr:col>16</xdr:col>
      <xdr:colOff>419099</xdr:colOff>
      <xdr:row>38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40</xdr:row>
      <xdr:rowOff>19050</xdr:rowOff>
    </xdr:from>
    <xdr:to>
      <xdr:col>16</xdr:col>
      <xdr:colOff>419099</xdr:colOff>
      <xdr:row>58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0.17077</cdr:x>
      <cdr:y>0.12556</cdr:y>
    </cdr:from>
    <cdr:to>
      <cdr:x>0.36617</cdr:x>
      <cdr:y>0.29148</cdr:y>
    </cdr:to>
    <cdr:sp macro="" textlink="">
      <cdr:nvSpPr>
        <cdr:cNvPr id="2" name="Left Arrow 1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990600" y="533400"/>
          <a:ext cx="1133475" cy="704850"/>
        </a:xfrm>
        <a:prstGeom xmlns:a="http://schemas.openxmlformats.org/drawingml/2006/main" prst="leftArrow">
          <a:avLst/>
        </a:prstGeom>
        <a:solidFill xmlns:a="http://schemas.openxmlformats.org/drawingml/2006/main">
          <a:srgbClr val="4F81BD"/>
        </a:solidFill>
        <a:ln xmlns:a="http://schemas.openxmlformats.org/drawingml/2006/main" w="25400" cap="flat" cmpd="sng" algn="ctr">
          <a:solidFill>
            <a:srgbClr val="4F81BD">
              <a:shade val="50000"/>
            </a:srgbClr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Back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179</xdr:row>
      <xdr:rowOff>180974</xdr:rowOff>
    </xdr:from>
    <xdr:to>
      <xdr:col>15</xdr:col>
      <xdr:colOff>276224</xdr:colOff>
      <xdr:row>213</xdr:row>
      <xdr:rowOff>19049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169</xdr:row>
      <xdr:rowOff>66675</xdr:rowOff>
    </xdr:from>
    <xdr:to>
      <xdr:col>11</xdr:col>
      <xdr:colOff>314325</xdr:colOff>
      <xdr:row>198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199</xdr:row>
      <xdr:rowOff>152400</xdr:rowOff>
    </xdr:from>
    <xdr:to>
      <xdr:col>11</xdr:col>
      <xdr:colOff>304801</xdr:colOff>
      <xdr:row>229</xdr:row>
      <xdr:rowOff>57150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114300</xdr:colOff>
      <xdr:row>145</xdr:row>
      <xdr:rowOff>57150</xdr:rowOff>
    </xdr:from>
    <xdr:to>
      <xdr:col>10</xdr:col>
      <xdr:colOff>28575</xdr:colOff>
      <xdr:row>149</xdr:row>
      <xdr:rowOff>38100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9515475" y="333375"/>
          <a:ext cx="1133475" cy="742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9525</xdr:rowOff>
    </xdr:from>
    <xdr:to>
      <xdr:col>11</xdr:col>
      <xdr:colOff>533400</xdr:colOff>
      <xdr:row>40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41</xdr:row>
      <xdr:rowOff>133349</xdr:rowOff>
    </xdr:from>
    <xdr:to>
      <xdr:col>11</xdr:col>
      <xdr:colOff>514350</xdr:colOff>
      <xdr:row>65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7</xdr:col>
      <xdr:colOff>523875</xdr:colOff>
      <xdr:row>4</xdr:row>
      <xdr:rowOff>104775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5238750" y="2000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Desktop/Treasury/Economic%20Reports%20on%20Local/PMB%20Economic%20DataBas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Desktop/Treasury/Economic%20Reports%20on%20Local/Durban%20Economic%20Data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Desktop/Treasury/Economic%20Reports%20on%20Local/RBay%20Economic%20Data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Desktop/Treasury/Economic%20Reports%20on%20Local/Newcastle%20Economic%20DataBas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Desktop/Treasury/Economic%20Reports%20on%20Local/Port%20Shepstone%20Economic%20Data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 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>
        <row r="1">
          <cell r="C1" t="str">
            <v>Index of New Job Postings</v>
          </cell>
          <cell r="D1" t="str">
            <v>Average Salary per Placement</v>
          </cell>
        </row>
        <row r="102">
          <cell r="B102">
            <v>1050.1666666666667</v>
          </cell>
          <cell r="C102">
            <v>101.7746913580247</v>
          </cell>
        </row>
        <row r="103">
          <cell r="B103">
            <v>1288.9166666666667</v>
          </cell>
          <cell r="C103">
            <v>115.50925925925928</v>
          </cell>
        </row>
        <row r="104">
          <cell r="B104">
            <v>1277.0833333333333</v>
          </cell>
          <cell r="C104">
            <v>142.20679012345678</v>
          </cell>
          <cell r="D104">
            <v>8024.8080555555562</v>
          </cell>
        </row>
        <row r="105">
          <cell r="B105">
            <v>1100.8333333333333</v>
          </cell>
          <cell r="C105">
            <v>122.37654320987652</v>
          </cell>
          <cell r="D105">
            <v>6620.4275000000007</v>
          </cell>
        </row>
        <row r="106">
          <cell r="B106">
            <v>1084.5833333333333</v>
          </cell>
          <cell r="C106">
            <v>119.9074074074074</v>
          </cell>
          <cell r="D106">
            <v>10304.668645833333</v>
          </cell>
        </row>
        <row r="107">
          <cell r="B107">
            <v>1154.9166666666667</v>
          </cell>
          <cell r="C107">
            <v>94.907407407407405</v>
          </cell>
          <cell r="D107">
            <v>12131.57150462963</v>
          </cell>
        </row>
        <row r="108">
          <cell r="B108">
            <v>1296.75</v>
          </cell>
          <cell r="C108">
            <v>99.382716049382722</v>
          </cell>
          <cell r="D108">
            <v>10249.729099246433</v>
          </cell>
        </row>
      </sheetData>
      <sheetData sheetId="1">
        <row r="207">
          <cell r="AI207" t="str">
            <v>Increasing Quarters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4">
            <v>635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HousesP"/>
      <sheetName val="Number of Water Users"/>
      <sheetName val="Total Water Consumption"/>
      <sheetName val="Average Water Consumption"/>
      <sheetName val="Water Code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>
        <row r="91">
          <cell r="B91">
            <v>4891.666666666667</v>
          </cell>
          <cell r="C91">
            <v>100</v>
          </cell>
        </row>
        <row r="92">
          <cell r="B92">
            <v>5227.416666666667</v>
          </cell>
          <cell r="C92">
            <v>98.983739837398375</v>
          </cell>
        </row>
        <row r="93">
          <cell r="B93">
            <v>5369.0833333333339</v>
          </cell>
          <cell r="C93">
            <v>116.66666666666667</v>
          </cell>
          <cell r="D93">
            <v>4712.333333333333</v>
          </cell>
        </row>
        <row r="94">
          <cell r="B94">
            <v>4788.75</v>
          </cell>
          <cell r="C94">
            <v>99.186991869918714</v>
          </cell>
          <cell r="D94">
            <v>6558.9485905519005</v>
          </cell>
        </row>
        <row r="95">
          <cell r="B95">
            <v>4548.916666666667</v>
          </cell>
          <cell r="C95">
            <v>155.28455284552845</v>
          </cell>
          <cell r="D95">
            <v>8592.2398179020875</v>
          </cell>
        </row>
        <row r="96">
          <cell r="B96">
            <v>5137.75</v>
          </cell>
          <cell r="C96">
            <v>161.78861788617883</v>
          </cell>
          <cell r="D96">
            <v>10503.962554302421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">
          <cell r="B4">
            <v>2290.5100000000002</v>
          </cell>
        </row>
      </sheetData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Demographics"/>
      <sheetName val="Land Use"/>
      <sheetName val="Economics"/>
      <sheetName val="InputOutput"/>
      <sheetName val="Y=A"/>
      <sheetName val="Cobb-Douglas"/>
    </sheetNames>
    <sheetDataSet>
      <sheetData sheetId="0">
        <row r="91">
          <cell r="B91">
            <v>1075.5069444444443</v>
          </cell>
          <cell r="C91">
            <v>77.777777777777771</v>
          </cell>
        </row>
        <row r="92">
          <cell r="B92">
            <v>1046</v>
          </cell>
          <cell r="C92">
            <v>125</v>
          </cell>
          <cell r="D92">
            <v>0</v>
          </cell>
        </row>
        <row r="93">
          <cell r="B93">
            <v>1104.5</v>
          </cell>
          <cell r="C93">
            <v>122.22222222222223</v>
          </cell>
          <cell r="D93">
            <v>8669.5</v>
          </cell>
        </row>
        <row r="94">
          <cell r="B94">
            <v>955.75</v>
          </cell>
          <cell r="C94">
            <v>281.9444444444444</v>
          </cell>
          <cell r="D94">
            <v>9402.6666666666661</v>
          </cell>
        </row>
        <row r="95">
          <cell r="B95">
            <v>981.75</v>
          </cell>
          <cell r="C95">
            <v>243.05555555555554</v>
          </cell>
          <cell r="D95">
            <v>11212.563888888888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B4">
            <v>769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>
        <row r="95">
          <cell r="B95">
            <v>507.55555555555554</v>
          </cell>
        </row>
        <row r="96">
          <cell r="B96">
            <v>447.66666666666669</v>
          </cell>
        </row>
        <row r="97">
          <cell r="B97">
            <v>397.16666666666669</v>
          </cell>
        </row>
        <row r="98">
          <cell r="B98">
            <v>230</v>
          </cell>
        </row>
      </sheetData>
      <sheetData sheetId="1" refreshError="1"/>
      <sheetData sheetId="2">
        <row r="4">
          <cell r="B4">
            <v>1855.8467029999999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>
        <row r="95">
          <cell r="B95">
            <v>579</v>
          </cell>
        </row>
        <row r="96">
          <cell r="B96">
            <v>711.66666666666663</v>
          </cell>
        </row>
        <row r="97">
          <cell r="B97">
            <v>684</v>
          </cell>
        </row>
      </sheetData>
      <sheetData sheetId="1" refreshError="1"/>
      <sheetData sheetId="2">
        <row r="4">
          <cell r="B4">
            <v>832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zoomScale="90" zoomScaleNormal="90" workbookViewId="0">
      <selection sqref="A1:A6"/>
    </sheetView>
  </sheetViews>
  <sheetFormatPr defaultRowHeight="15"/>
  <cols>
    <col min="1" max="1" width="24.28515625" customWidth="1"/>
    <col min="2" max="2" width="10.85546875" customWidth="1"/>
    <col min="3" max="3" width="9.42578125" customWidth="1"/>
    <col min="6" max="6" width="10" customWidth="1"/>
    <col min="7" max="7" width="9.28515625" customWidth="1"/>
    <col min="8" max="8" width="12.42578125" customWidth="1"/>
    <col min="9" max="9" width="13.42578125" customWidth="1"/>
    <col min="10" max="10" width="11.85546875" customWidth="1"/>
    <col min="11" max="11" width="2.140625" customWidth="1"/>
    <col min="12" max="12" width="9" customWidth="1"/>
    <col min="13" max="13" width="8.28515625" customWidth="1"/>
    <col min="14" max="14" width="8.5703125" customWidth="1"/>
    <col min="15" max="15" width="8" customWidth="1"/>
    <col min="16" max="16" width="8.42578125" customWidth="1"/>
    <col min="17" max="17" width="11.28515625" customWidth="1"/>
    <col min="18" max="18" width="11.42578125" customWidth="1"/>
  </cols>
  <sheetData>
    <row r="1" spans="1:19" ht="18" customHeight="1" thickBot="1">
      <c r="A1" s="277" t="s">
        <v>101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73" t="s">
        <v>138</v>
      </c>
      <c r="O1" s="273"/>
      <c r="P1" s="273"/>
      <c r="Q1" s="249"/>
      <c r="R1" s="250"/>
      <c r="S1" s="258"/>
    </row>
    <row r="2" spans="1:19" ht="18.75" customHeight="1" thickBot="1">
      <c r="A2" s="278"/>
      <c r="B2" s="239"/>
      <c r="C2" s="280" t="s">
        <v>85</v>
      </c>
      <c r="D2" s="280"/>
      <c r="E2" s="280"/>
      <c r="F2" s="280"/>
      <c r="G2" s="239"/>
      <c r="H2" s="239"/>
      <c r="I2" s="239"/>
      <c r="J2" s="239"/>
      <c r="K2" s="239"/>
      <c r="L2" s="239"/>
      <c r="M2" s="239"/>
      <c r="N2" s="273" t="s">
        <v>139</v>
      </c>
      <c r="O2" s="273"/>
      <c r="P2" s="273"/>
      <c r="Q2" s="239"/>
      <c r="R2" s="252"/>
      <c r="S2" s="259"/>
    </row>
    <row r="3" spans="1:19" ht="17.25" customHeight="1" thickBot="1">
      <c r="A3" s="278"/>
      <c r="B3" s="239"/>
      <c r="C3" s="280" t="s">
        <v>97</v>
      </c>
      <c r="D3" s="280"/>
      <c r="E3" s="280"/>
      <c r="F3" s="280"/>
      <c r="G3" s="239"/>
      <c r="H3" s="239"/>
      <c r="I3" s="239"/>
      <c r="J3" s="239"/>
      <c r="K3" s="239"/>
      <c r="L3" s="239"/>
      <c r="M3" s="239"/>
      <c r="N3" s="273" t="s">
        <v>140</v>
      </c>
      <c r="O3" s="273"/>
      <c r="P3" s="273"/>
      <c r="Q3" s="239"/>
      <c r="R3" s="252"/>
      <c r="S3" s="260"/>
    </row>
    <row r="4" spans="1:19" ht="29.25" customHeight="1">
      <c r="A4" s="278"/>
      <c r="B4" s="239"/>
      <c r="C4" s="280" t="s">
        <v>100</v>
      </c>
      <c r="D4" s="280"/>
      <c r="E4" s="280"/>
      <c r="F4" s="280"/>
      <c r="G4" s="239"/>
      <c r="H4" s="274" t="s">
        <v>85</v>
      </c>
      <c r="I4" s="275"/>
      <c r="J4" s="276"/>
      <c r="K4" s="239"/>
      <c r="L4" s="242"/>
      <c r="M4" s="261" t="str">
        <f>'Risk Analysis'!B1</f>
        <v>KZN</v>
      </c>
      <c r="N4" s="261" t="str">
        <f>'Risk Analysis'!C1</f>
        <v>Durban</v>
      </c>
      <c r="O4" s="261" t="str">
        <f>'Risk Analysis'!D1</f>
        <v>PMB</v>
      </c>
      <c r="P4" s="261" t="str">
        <f>'Risk Analysis'!E1</f>
        <v>Rbay</v>
      </c>
      <c r="Q4" s="261" t="str">
        <f>'Risk Analysis'!F1</f>
        <v>Newcastle</v>
      </c>
      <c r="R4" s="261" t="str">
        <f>'Risk Analysis'!G1</f>
        <v>Port Shepstone</v>
      </c>
      <c r="S4" s="261" t="str">
        <f>'Risk Analysis'!H1</f>
        <v>Ilembe</v>
      </c>
    </row>
    <row r="5" spans="1:19" ht="17.25" customHeight="1">
      <c r="A5" s="278"/>
      <c r="B5" s="239"/>
      <c r="C5" s="280" t="s">
        <v>98</v>
      </c>
      <c r="D5" s="280"/>
      <c r="E5" s="280"/>
      <c r="F5" s="280"/>
      <c r="G5" s="239"/>
      <c r="H5" s="262" t="s">
        <v>96</v>
      </c>
      <c r="I5" s="263" t="s">
        <v>94</v>
      </c>
      <c r="J5" s="264" t="s">
        <v>95</v>
      </c>
      <c r="K5" s="239"/>
      <c r="L5" s="243">
        <f>'Risk Analysis'!A151</f>
        <v>40330</v>
      </c>
      <c r="M5" s="244">
        <f>'Risk Analysis'!B151</f>
        <v>0.57380612337518766</v>
      </c>
      <c r="N5" s="244">
        <f>'Risk Analysis'!C151</f>
        <v>0.48075584364112744</v>
      </c>
      <c r="O5" s="244">
        <f>'Risk Analysis'!D151</f>
        <v>0.5330336686417505</v>
      </c>
      <c r="P5" s="244">
        <f>'Risk Analysis'!E151</f>
        <v>0.68852988831179573</v>
      </c>
      <c r="Q5" s="244">
        <f>'Risk Analysis'!F151</f>
        <v>0.54666839947068424</v>
      </c>
      <c r="R5" s="244">
        <f>'Risk Analysis'!G151</f>
        <v>0.60435453322297517</v>
      </c>
      <c r="S5" s="244">
        <f>'Risk Analysis'!H151</f>
        <v>0.81985989338031851</v>
      </c>
    </row>
    <row r="6" spans="1:19" ht="18.75" customHeight="1" thickBot="1">
      <c r="A6" s="279"/>
      <c r="B6" s="239"/>
      <c r="C6" s="280" t="s">
        <v>99</v>
      </c>
      <c r="D6" s="280"/>
      <c r="E6" s="280"/>
      <c r="F6" s="280"/>
      <c r="G6" s="239"/>
      <c r="H6" s="245" t="s">
        <v>92</v>
      </c>
      <c r="I6" s="246">
        <f>0</f>
        <v>0</v>
      </c>
      <c r="J6" s="247" t="s">
        <v>93</v>
      </c>
      <c r="K6" s="239"/>
      <c r="L6" s="243">
        <f>'Risk Analysis'!A152</f>
        <v>40360</v>
      </c>
      <c r="M6" s="244">
        <f>'Risk Analysis'!B152</f>
        <v>-1.1264194386431723</v>
      </c>
      <c r="N6" s="244">
        <f>'Risk Analysis'!C152</f>
        <v>-1.1541087545104325</v>
      </c>
      <c r="O6" s="244">
        <f>'Risk Analysis'!D152</f>
        <v>-0.83226879759837036</v>
      </c>
      <c r="P6" s="244">
        <f>'Risk Analysis'!E152</f>
        <v>-1.8157061116803237</v>
      </c>
      <c r="Q6" s="244">
        <f>'Risk Analysis'!F152</f>
        <v>-1.2369854919850967</v>
      </c>
      <c r="R6" s="244">
        <f>'Risk Analysis'!G152</f>
        <v>-0.90433399312541551</v>
      </c>
      <c r="S6" s="244">
        <f>'Risk Analysis'!H152</f>
        <v>-1.1436694676740773</v>
      </c>
    </row>
    <row r="7" spans="1:19" ht="15.75" thickBot="1">
      <c r="A7" s="251"/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43">
        <f>'Risk Analysis'!A153</f>
        <v>40391</v>
      </c>
      <c r="M7" s="244">
        <f>'Risk Analysis'!B153</f>
        <v>0.82750608170069295</v>
      </c>
      <c r="N7" s="244">
        <f>'Risk Analysis'!C153</f>
        <v>0.76762006337892841</v>
      </c>
      <c r="O7" s="244">
        <f>'Risk Analysis'!D153</f>
        <v>0.77536716621434854</v>
      </c>
      <c r="P7" s="244">
        <f>'Risk Analysis'!E153</f>
        <v>0.96585952633191385</v>
      </c>
      <c r="Q7" s="244">
        <f>'Risk Analysis'!F153</f>
        <v>0.7277444630969766</v>
      </c>
      <c r="R7" s="244">
        <f>'Risk Analysis'!G153</f>
        <v>0.88176649383467742</v>
      </c>
      <c r="S7" s="244">
        <f>'Risk Analysis'!H153</f>
        <v>0.91491671272205843</v>
      </c>
    </row>
    <row r="8" spans="1:19" ht="74.25" customHeight="1">
      <c r="A8" s="265" t="s">
        <v>134</v>
      </c>
      <c r="B8" s="203" t="s">
        <v>78</v>
      </c>
      <c r="C8" s="203" t="s">
        <v>79</v>
      </c>
      <c r="D8" s="203" t="s">
        <v>80</v>
      </c>
      <c r="E8" s="203" t="s">
        <v>81</v>
      </c>
      <c r="F8" s="203" t="s">
        <v>77</v>
      </c>
      <c r="G8" s="203" t="s">
        <v>82</v>
      </c>
      <c r="H8" s="203" t="s">
        <v>86</v>
      </c>
      <c r="I8" s="204" t="s">
        <v>83</v>
      </c>
      <c r="J8" s="238" t="s">
        <v>87</v>
      </c>
      <c r="K8" s="240"/>
      <c r="L8" s="243">
        <f>'Risk Analysis'!A154</f>
        <v>40422</v>
      </c>
      <c r="M8" s="244">
        <f>'Risk Analysis'!B154</f>
        <v>-1.0625475822500756</v>
      </c>
      <c r="N8" s="244">
        <f>'Risk Analysis'!C154</f>
        <v>-1.28581757819211</v>
      </c>
      <c r="O8" s="244">
        <f>'Risk Analysis'!D154</f>
        <v>-0.8250693590058551</v>
      </c>
      <c r="P8" s="244">
        <f>'Risk Analysis'!E154</f>
        <v>-1.4033749777627524</v>
      </c>
      <c r="Q8" s="244">
        <f>'Risk Analysis'!F154</f>
        <v>-1.2944415220381236</v>
      </c>
      <c r="R8" s="244">
        <f>'Risk Analysis'!G154</f>
        <v>-0.74963921470138883</v>
      </c>
      <c r="S8" s="244">
        <f>'Risk Analysis'!H154</f>
        <v>-0.74556532124121877</v>
      </c>
    </row>
    <row r="9" spans="1:19" ht="30">
      <c r="A9" s="253" t="s">
        <v>22</v>
      </c>
      <c r="B9" s="208">
        <v>0.2</v>
      </c>
      <c r="C9" s="208">
        <v>0.1</v>
      </c>
      <c r="D9" s="208">
        <v>0.05</v>
      </c>
      <c r="E9" s="208">
        <v>0.17</v>
      </c>
      <c r="F9" s="208">
        <v>0.3</v>
      </c>
      <c r="G9" s="208">
        <v>0</v>
      </c>
      <c r="H9" s="208">
        <v>0.1</v>
      </c>
      <c r="I9" s="209">
        <v>0.08</v>
      </c>
      <c r="J9" s="213">
        <f>SUM(B9:I9)</f>
        <v>1</v>
      </c>
      <c r="K9" s="241"/>
      <c r="L9" s="243">
        <f>'Risk Analysis'!A155</f>
        <v>40452</v>
      </c>
      <c r="M9" s="244">
        <f>'Risk Analysis'!B155</f>
        <v>0.34324117909108265</v>
      </c>
      <c r="N9" s="244">
        <f>'Risk Analysis'!C155</f>
        <v>0.12134669709689377</v>
      </c>
      <c r="O9" s="244">
        <f>'Risk Analysis'!D155</f>
        <v>0.31010263568420315</v>
      </c>
      <c r="P9" s="244">
        <f>'Risk Analysis'!E155</f>
        <v>0.51074047982297388</v>
      </c>
      <c r="Q9" s="244">
        <f>'Risk Analysis'!F155</f>
        <v>0.31637968698538566</v>
      </c>
      <c r="R9" s="244">
        <f>'Risk Analysis'!G155</f>
        <v>0.41439863989447934</v>
      </c>
      <c r="S9" s="244">
        <f>'Risk Analysis'!H155</f>
        <v>0.92899050024169305</v>
      </c>
    </row>
    <row r="10" spans="1:19">
      <c r="A10" s="253" t="s">
        <v>23</v>
      </c>
      <c r="B10" s="208">
        <v>0.3</v>
      </c>
      <c r="C10" s="208">
        <v>0</v>
      </c>
      <c r="D10" s="208">
        <v>0</v>
      </c>
      <c r="E10" s="208">
        <v>0.1</v>
      </c>
      <c r="F10" s="208">
        <v>0</v>
      </c>
      <c r="G10" s="208">
        <v>0.4</v>
      </c>
      <c r="H10" s="208">
        <v>0</v>
      </c>
      <c r="I10" s="209">
        <v>0.2</v>
      </c>
      <c r="J10" s="213">
        <f t="shared" ref="J10:J17" si="0">SUM(B10:I10)</f>
        <v>1</v>
      </c>
      <c r="K10" s="241"/>
      <c r="L10" s="243">
        <f>'Risk Analysis'!A156</f>
        <v>40483</v>
      </c>
      <c r="M10" s="244">
        <f>'Risk Analysis'!B156</f>
        <v>-0.42917385944662045</v>
      </c>
      <c r="N10" s="244">
        <f>'Risk Analysis'!C156</f>
        <v>-0.45359833317737885</v>
      </c>
      <c r="O10" s="244">
        <f>'Risk Analysis'!D156</f>
        <v>-0.40879213306332007</v>
      </c>
      <c r="P10" s="244">
        <f>'Risk Analysis'!E156</f>
        <v>-0.27778591363272986</v>
      </c>
      <c r="Q10" s="244">
        <f>'Risk Analysis'!F156</f>
        <v>-0.31175126701363953</v>
      </c>
      <c r="R10" s="244">
        <f>'Risk Analysis'!G156</f>
        <v>-0.48877274610624932</v>
      </c>
      <c r="S10" s="244">
        <f>'Risk Analysis'!H156</f>
        <v>-0.40020484739315398</v>
      </c>
    </row>
    <row r="11" spans="1:19">
      <c r="A11" s="253" t="s">
        <v>3</v>
      </c>
      <c r="B11" s="208">
        <v>0.35</v>
      </c>
      <c r="C11" s="208">
        <v>0.2</v>
      </c>
      <c r="D11" s="208">
        <v>0.05</v>
      </c>
      <c r="E11" s="208">
        <v>0.1</v>
      </c>
      <c r="F11" s="208">
        <v>0</v>
      </c>
      <c r="G11" s="208">
        <v>0</v>
      </c>
      <c r="H11" s="208">
        <v>0.1</v>
      </c>
      <c r="I11" s="209">
        <v>0.2</v>
      </c>
      <c r="J11" s="213">
        <f t="shared" si="0"/>
        <v>1</v>
      </c>
      <c r="K11" s="241"/>
      <c r="L11" s="243">
        <f>'Risk Analysis'!A157</f>
        <v>40513</v>
      </c>
      <c r="M11" s="244">
        <f>'Risk Analysis'!B157</f>
        <v>-1.9764797781377192</v>
      </c>
      <c r="N11" s="244">
        <f>'Risk Analysis'!C157</f>
        <v>-2.0357960096063001</v>
      </c>
      <c r="O11" s="244">
        <f>'Risk Analysis'!D157</f>
        <v>-1.6880605179563493</v>
      </c>
      <c r="P11" s="244">
        <f>'Risk Analysis'!E157</f>
        <v>-2.3965852318552909</v>
      </c>
      <c r="Q11" s="244">
        <f>'Risk Analysis'!F157</f>
        <v>-2.0820896934172883</v>
      </c>
      <c r="R11" s="244">
        <f>'Risk Analysis'!G157</f>
        <v>-1.7858880014211462</v>
      </c>
      <c r="S11" s="244">
        <f>'Risk Analysis'!H157</f>
        <v>-2.0817248166072924</v>
      </c>
    </row>
    <row r="12" spans="1:19">
      <c r="A12" s="253" t="s">
        <v>24</v>
      </c>
      <c r="B12" s="208">
        <v>0.1</v>
      </c>
      <c r="C12" s="208">
        <v>0.05</v>
      </c>
      <c r="D12" s="208">
        <v>0.05</v>
      </c>
      <c r="E12" s="208">
        <v>0.2</v>
      </c>
      <c r="F12" s="208">
        <v>0</v>
      </c>
      <c r="G12" s="208">
        <v>0</v>
      </c>
      <c r="H12" s="208">
        <v>0.1</v>
      </c>
      <c r="I12" s="209">
        <v>0.5</v>
      </c>
      <c r="J12" s="213">
        <f t="shared" si="0"/>
        <v>1</v>
      </c>
      <c r="K12" s="241"/>
      <c r="L12" s="243">
        <f>'Risk Analysis'!A158</f>
        <v>40544</v>
      </c>
      <c r="M12" s="244">
        <f>'Risk Analysis'!B158</f>
        <v>0.7270585936281031</v>
      </c>
      <c r="N12" s="244">
        <f>'Risk Analysis'!C158</f>
        <v>0.60171868437653775</v>
      </c>
      <c r="O12" s="244">
        <f>'Risk Analysis'!D158</f>
        <v>0.60013710262893305</v>
      </c>
      <c r="P12" s="244">
        <f>'Risk Analysis'!E158</f>
        <v>1.1298207950642438</v>
      </c>
      <c r="Q12" s="244">
        <f>'Risk Analysis'!F158</f>
        <v>1.0150240482043866</v>
      </c>
      <c r="R12" s="244">
        <f>'Risk Analysis'!G158</f>
        <v>0.56052751693799441</v>
      </c>
      <c r="S12" s="244">
        <f>'Risk Analysis'!H158</f>
        <v>1.2832153750840101</v>
      </c>
    </row>
    <row r="13" spans="1:19">
      <c r="A13" s="253" t="s">
        <v>25</v>
      </c>
      <c r="B13" s="208">
        <v>0.1</v>
      </c>
      <c r="C13" s="208">
        <v>0.3</v>
      </c>
      <c r="D13" s="208">
        <v>0.1</v>
      </c>
      <c r="E13" s="208">
        <v>0.15</v>
      </c>
      <c r="F13" s="208">
        <v>0</v>
      </c>
      <c r="G13" s="208">
        <v>0</v>
      </c>
      <c r="H13" s="208">
        <v>0.3</v>
      </c>
      <c r="I13" s="209">
        <v>0.05</v>
      </c>
      <c r="J13" s="213">
        <f t="shared" si="0"/>
        <v>1</v>
      </c>
      <c r="K13" s="241"/>
      <c r="L13" s="243">
        <f>'Risk Analysis'!A159</f>
        <v>40575</v>
      </c>
      <c r="M13" s="244">
        <f>'Risk Analysis'!B159</f>
        <v>-1.4891751798158452</v>
      </c>
      <c r="N13" s="244">
        <f>'Risk Analysis'!C159</f>
        <v>-1.5329371742343734</v>
      </c>
      <c r="O13" s="244">
        <f>'Risk Analysis'!D159</f>
        <v>-1.2807097400074023</v>
      </c>
      <c r="P13" s="244">
        <f>'Risk Analysis'!E159</f>
        <v>-1.4985572584127087</v>
      </c>
      <c r="Q13" s="244">
        <f>'Risk Analysis'!F159</f>
        <v>-1.3732378000080536</v>
      </c>
      <c r="R13" s="244">
        <f>'Risk Analysis'!G159</f>
        <v>-1.4910806367554668</v>
      </c>
      <c r="S13" s="244">
        <f>'Risk Analysis'!H159</f>
        <v>-1.59893474055283</v>
      </c>
    </row>
    <row r="14" spans="1:19" ht="30">
      <c r="A14" s="253" t="s">
        <v>26</v>
      </c>
      <c r="B14" s="208">
        <v>0.1</v>
      </c>
      <c r="C14" s="208">
        <v>0.35</v>
      </c>
      <c r="D14" s="208">
        <v>0.2</v>
      </c>
      <c r="E14" s="208">
        <v>0.1</v>
      </c>
      <c r="F14" s="208">
        <v>0</v>
      </c>
      <c r="G14" s="208">
        <v>0</v>
      </c>
      <c r="H14" s="208">
        <v>0.25</v>
      </c>
      <c r="I14" s="209">
        <v>0</v>
      </c>
      <c r="J14" s="213">
        <f t="shared" si="0"/>
        <v>0.99999999999999989</v>
      </c>
      <c r="K14" s="241"/>
      <c r="L14" s="243">
        <f>'Risk Analysis'!A160</f>
        <v>40603</v>
      </c>
      <c r="M14" s="244">
        <f>'Risk Analysis'!B160</f>
        <v>-1.0599856797856648</v>
      </c>
      <c r="N14" s="244">
        <f>'Risk Analysis'!C160</f>
        <v>-0.95575151090632227</v>
      </c>
      <c r="O14" s="244">
        <f>'Risk Analysis'!D160</f>
        <v>-0.93342328482932846</v>
      </c>
      <c r="P14" s="244">
        <f>'Risk Analysis'!E160</f>
        <v>-1.161013338251182</v>
      </c>
      <c r="Q14" s="244">
        <f>'Risk Analysis'!F160</f>
        <v>-0.97605049640675201</v>
      </c>
      <c r="R14" s="244">
        <f>'Risk Analysis'!G160</f>
        <v>-1.1148176181355207</v>
      </c>
      <c r="S14" s="244">
        <f>'Risk Analysis'!H160</f>
        <v>-1.4491946845465697</v>
      </c>
    </row>
    <row r="15" spans="1:19" ht="30">
      <c r="A15" s="253" t="s">
        <v>27</v>
      </c>
      <c r="B15" s="208">
        <v>0.1</v>
      </c>
      <c r="C15" s="208">
        <v>0.2</v>
      </c>
      <c r="D15" s="208">
        <v>0.1</v>
      </c>
      <c r="E15" s="208">
        <v>0.3</v>
      </c>
      <c r="F15" s="208">
        <v>0</v>
      </c>
      <c r="G15" s="208">
        <v>0</v>
      </c>
      <c r="H15" s="208">
        <v>0.2</v>
      </c>
      <c r="I15" s="209">
        <v>0.1</v>
      </c>
      <c r="J15" s="213">
        <f t="shared" si="0"/>
        <v>0.99999999999999989</v>
      </c>
      <c r="K15" s="241"/>
      <c r="L15" s="243">
        <f>'Risk Analysis'!A161</f>
        <v>40634</v>
      </c>
      <c r="M15" s="244">
        <f>'Risk Analysis'!B161</f>
        <v>-1.2332640337808576</v>
      </c>
      <c r="N15" s="244">
        <f>'Risk Analysis'!C161</f>
        <v>-1.2022071817998019</v>
      </c>
      <c r="O15" s="244">
        <f>'Risk Analysis'!D161</f>
        <v>-1.0809560634389386</v>
      </c>
      <c r="P15" s="244">
        <f>'Risk Analysis'!E161</f>
        <v>-1.1921786546337232</v>
      </c>
      <c r="Q15" s="244">
        <f>'Risk Analysis'!F161</f>
        <v>-1.1804310112151186</v>
      </c>
      <c r="R15" s="244">
        <f>'Risk Analysis'!G161</f>
        <v>-1.2490562055502581</v>
      </c>
      <c r="S15" s="244">
        <f>'Risk Analysis'!H161</f>
        <v>-1.5603325137455006</v>
      </c>
    </row>
    <row r="16" spans="1:19" ht="30">
      <c r="A16" s="253" t="s">
        <v>28</v>
      </c>
      <c r="B16" s="208">
        <v>0.1</v>
      </c>
      <c r="C16" s="208">
        <v>0.35</v>
      </c>
      <c r="D16" s="208">
        <v>0.1</v>
      </c>
      <c r="E16" s="208">
        <v>0.1</v>
      </c>
      <c r="F16" s="208">
        <v>0</v>
      </c>
      <c r="G16" s="208">
        <v>0</v>
      </c>
      <c r="H16" s="208">
        <v>0.3</v>
      </c>
      <c r="I16" s="209">
        <v>0.05</v>
      </c>
      <c r="J16" s="213">
        <f t="shared" si="0"/>
        <v>1</v>
      </c>
      <c r="K16" s="241"/>
      <c r="L16" s="243">
        <f>'Risk Analysis'!A162</f>
        <v>40664</v>
      </c>
      <c r="M16" s="244">
        <f>'Risk Analysis'!B162</f>
        <v>1.4596048174785734</v>
      </c>
      <c r="N16" s="244">
        <f>'Risk Analysis'!C162</f>
        <v>1.5436355075718915</v>
      </c>
      <c r="O16" s="244">
        <f>'Risk Analysis'!D162</f>
        <v>1.2373228579319866</v>
      </c>
      <c r="P16" s="244">
        <f>'Risk Analysis'!E162</f>
        <v>1.7923623242452946</v>
      </c>
      <c r="Q16" s="244">
        <f>'Risk Analysis'!F162</f>
        <v>1.5152958505942655</v>
      </c>
      <c r="R16" s="244">
        <f>'Risk Analysis'!G162</f>
        <v>1.3222660299707929</v>
      </c>
      <c r="S16" s="244">
        <f>'Risk Analysis'!H162</f>
        <v>1.3992684427564643</v>
      </c>
    </row>
    <row r="17" spans="1:19" ht="30.75" thickBot="1">
      <c r="A17" s="254" t="s">
        <v>29</v>
      </c>
      <c r="B17" s="210">
        <v>0.1</v>
      </c>
      <c r="C17" s="210">
        <v>0.35</v>
      </c>
      <c r="D17" s="210">
        <v>0.2</v>
      </c>
      <c r="E17" s="210">
        <v>0</v>
      </c>
      <c r="F17" s="210">
        <v>0</v>
      </c>
      <c r="G17" s="210">
        <v>0</v>
      </c>
      <c r="H17" s="210">
        <v>0.3</v>
      </c>
      <c r="I17" s="211">
        <v>0.05</v>
      </c>
      <c r="J17" s="214">
        <f t="shared" si="0"/>
        <v>1</v>
      </c>
      <c r="K17" s="241"/>
      <c r="L17" s="243">
        <f>'Risk Analysis'!A163</f>
        <v>40695</v>
      </c>
      <c r="M17" s="244">
        <f>'Risk Analysis'!B163</f>
        <v>0.28395349119920393</v>
      </c>
      <c r="N17" s="244">
        <f>'Risk Analysis'!C163</f>
        <v>0.19413324466513374</v>
      </c>
      <c r="O17" s="244">
        <f>'Risk Analysis'!D163</f>
        <v>0.31776363457989137</v>
      </c>
      <c r="P17" s="244">
        <f>'Risk Analysis'!E163</f>
        <v>-8.356804328050804E-4</v>
      </c>
      <c r="Q17" s="244">
        <f>'Risk Analysis'!F163</f>
        <v>8.3215118087031775E-2</v>
      </c>
      <c r="R17" s="244">
        <f>'Risk Analysis'!G163</f>
        <v>0.46689497543366371</v>
      </c>
      <c r="S17" s="244">
        <f>'Risk Analysis'!H163</f>
        <v>0.52587176022512272</v>
      </c>
    </row>
    <row r="18" spans="1:19">
      <c r="A18" s="255"/>
      <c r="B18" s="248"/>
      <c r="C18" s="248"/>
      <c r="D18" s="248"/>
      <c r="E18" s="248"/>
      <c r="F18" s="248"/>
      <c r="G18" s="248"/>
      <c r="H18" s="248"/>
      <c r="I18" s="248"/>
      <c r="J18" s="248"/>
      <c r="K18" s="248"/>
      <c r="L18" s="243">
        <f>'Risk Analysis'!A164</f>
        <v>40725</v>
      </c>
      <c r="M18" s="244">
        <f>'Risk Analysis'!B164</f>
        <v>-0.39209266451678376</v>
      </c>
      <c r="N18" s="244">
        <f>'Risk Analysis'!C164</f>
        <v>-0.59593337342311015</v>
      </c>
      <c r="O18" s="244">
        <f>'Risk Analysis'!D164</f>
        <v>-0.26628789263427494</v>
      </c>
      <c r="P18" s="244">
        <f>'Risk Analysis'!E164</f>
        <v>-0.47710806129628608</v>
      </c>
      <c r="Q18" s="244">
        <f>'Risk Analysis'!F164</f>
        <v>-0.56977319422141015</v>
      </c>
      <c r="R18" s="244">
        <f>'Risk Analysis'!G164</f>
        <v>-0.15725964464736586</v>
      </c>
      <c r="S18" s="244">
        <f>'Risk Analysis'!H164</f>
        <v>-7.0931941027911144E-2</v>
      </c>
    </row>
    <row r="19" spans="1:19" ht="15.75" thickBot="1">
      <c r="A19" s="256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43">
        <f>'Risk Analysis'!A165</f>
        <v>40756</v>
      </c>
      <c r="M19" s="244">
        <f>'Risk Analysis'!B165</f>
        <v>1.1511090061576139</v>
      </c>
      <c r="N19" s="244">
        <f>'Risk Analysis'!C165</f>
        <v>1.0708514706107513</v>
      </c>
      <c r="O19" s="244">
        <f>'Risk Analysis'!D165</f>
        <v>0.90130149734876652</v>
      </c>
      <c r="P19" s="244">
        <f>'Risk Analysis'!E165</f>
        <v>2.0090909638585468</v>
      </c>
      <c r="Q19" s="244">
        <f>'Risk Analysis'!F165</f>
        <v>1.2712654182827683</v>
      </c>
      <c r="R19" s="244">
        <f>'Risk Analysis'!G165</f>
        <v>0.96991677116303521</v>
      </c>
      <c r="S19" s="244">
        <f>'Risk Analysis'!H165</f>
        <v>1.3359437635869509</v>
      </c>
    </row>
  </sheetData>
  <mergeCells count="10">
    <mergeCell ref="N1:P1"/>
    <mergeCell ref="N2:P2"/>
    <mergeCell ref="N3:P3"/>
    <mergeCell ref="H4:J4"/>
    <mergeCell ref="A1:A6"/>
    <mergeCell ref="C2:F2"/>
    <mergeCell ref="C3:F3"/>
    <mergeCell ref="C4:F4"/>
    <mergeCell ref="C5:F5"/>
    <mergeCell ref="C6:F6"/>
  </mergeCells>
  <conditionalFormatting sqref="M5:S19">
    <cfRule type="iconSet" priority="1">
      <iconSet iconSet="3Arrows">
        <cfvo type="percent" val="0"/>
        <cfvo type="percent" val="33"/>
        <cfvo type="percent" val="67"/>
      </iconSet>
    </cfRule>
  </conditionalFormatting>
  <hyperlinks>
    <hyperlink ref="C2:F2" location="'Risk Analysis'!A1" display="Risk Index"/>
    <hyperlink ref="C3:F3" location="'Risk vs GDP'!A1" display="KZN GDP vs KZN Risk"/>
    <hyperlink ref="C4:F4" location="'Shift Share Analysis'!A1" display="KZN Shift Share Analysis"/>
    <hyperlink ref="C5:F5" location="'Comparitive Analysis'!A1" display="KZN Comparative Analysis"/>
    <hyperlink ref="C6:F6" location="'Sector Analysis'!A1" display="KZN Sector Analysi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C16" sqref="C16"/>
    </sheetView>
  </sheetViews>
  <sheetFormatPr defaultRowHeight="15"/>
  <cols>
    <col min="1" max="1" width="43.85546875" bestFit="1" customWidth="1"/>
    <col min="2" max="2" width="21.7109375" style="196" bestFit="1" customWidth="1"/>
    <col min="3" max="3" width="23.42578125" style="196" customWidth="1"/>
    <col min="4" max="5" width="14.85546875" style="196" bestFit="1" customWidth="1"/>
    <col min="6" max="6" width="14.140625" style="196" customWidth="1"/>
    <col min="7" max="10" width="9.140625" style="196"/>
  </cols>
  <sheetData>
    <row r="1" spans="1:6" ht="19.5" thickBot="1">
      <c r="A1" s="266" t="s">
        <v>132</v>
      </c>
      <c r="B1" s="196" t="s">
        <v>102</v>
      </c>
      <c r="C1" s="196" t="s">
        <v>104</v>
      </c>
      <c r="D1" s="196" t="s">
        <v>106</v>
      </c>
      <c r="E1" s="196" t="s">
        <v>107</v>
      </c>
      <c r="F1" s="196" t="s">
        <v>110</v>
      </c>
    </row>
    <row r="2" spans="1:6">
      <c r="A2" t="s">
        <v>123</v>
      </c>
      <c r="B2" s="196" t="s">
        <v>103</v>
      </c>
      <c r="C2" s="196" t="s">
        <v>105</v>
      </c>
      <c r="D2" s="196" t="s">
        <v>108</v>
      </c>
      <c r="E2" s="196" t="s">
        <v>109</v>
      </c>
      <c r="F2" s="196" t="s">
        <v>111</v>
      </c>
    </row>
    <row r="3" spans="1:6">
      <c r="A3" t="s">
        <v>121</v>
      </c>
      <c r="B3" s="196" t="s">
        <v>133</v>
      </c>
      <c r="C3" s="196" t="s">
        <v>115</v>
      </c>
      <c r="D3" s="196" t="s">
        <v>112</v>
      </c>
      <c r="E3" s="196" t="s">
        <v>113</v>
      </c>
      <c r="F3" s="196" t="s">
        <v>111</v>
      </c>
    </row>
    <row r="4" spans="1:6">
      <c r="A4" t="s">
        <v>122</v>
      </c>
      <c r="B4" s="196" t="s">
        <v>114</v>
      </c>
      <c r="C4" s="196" t="s">
        <v>115</v>
      </c>
      <c r="D4" s="196" t="s">
        <v>112</v>
      </c>
      <c r="E4" s="196" t="s">
        <v>113</v>
      </c>
      <c r="F4" s="196" t="s">
        <v>116</v>
      </c>
    </row>
    <row r="5" spans="1:6">
      <c r="A5" t="s">
        <v>120</v>
      </c>
      <c r="B5" s="196" t="s">
        <v>117</v>
      </c>
      <c r="C5" s="196" t="s">
        <v>115</v>
      </c>
      <c r="D5" s="196" t="s">
        <v>112</v>
      </c>
      <c r="E5" s="196" t="s">
        <v>113</v>
      </c>
      <c r="F5" s="196" t="s">
        <v>111</v>
      </c>
    </row>
    <row r="6" spans="1:6">
      <c r="A6" t="s">
        <v>118</v>
      </c>
      <c r="B6" s="196" t="s">
        <v>119</v>
      </c>
      <c r="C6" s="196" t="s">
        <v>115</v>
      </c>
      <c r="D6" s="196" t="s">
        <v>113</v>
      </c>
      <c r="E6" s="196" t="s">
        <v>112</v>
      </c>
      <c r="F6" s="196" t="s">
        <v>131</v>
      </c>
    </row>
    <row r="7" spans="1:6">
      <c r="A7" t="s">
        <v>125</v>
      </c>
      <c r="B7" s="196" t="s">
        <v>124</v>
      </c>
      <c r="C7" s="196" t="s">
        <v>115</v>
      </c>
      <c r="D7" s="196" t="s">
        <v>113</v>
      </c>
      <c r="E7" s="196" t="s">
        <v>112</v>
      </c>
      <c r="F7" s="196" t="s">
        <v>111</v>
      </c>
    </row>
    <row r="8" spans="1:6">
      <c r="A8" t="s">
        <v>126</v>
      </c>
      <c r="B8" s="196" t="s">
        <v>127</v>
      </c>
      <c r="C8" s="196" t="s">
        <v>115</v>
      </c>
      <c r="D8" s="196" t="s">
        <v>113</v>
      </c>
      <c r="E8" s="196" t="s">
        <v>112</v>
      </c>
      <c r="F8" s="196" t="s">
        <v>128</v>
      </c>
    </row>
    <row r="9" spans="1:6">
      <c r="A9" t="s">
        <v>129</v>
      </c>
      <c r="B9" s="196" t="s">
        <v>130</v>
      </c>
      <c r="C9" s="196" t="s">
        <v>115</v>
      </c>
      <c r="D9" s="196" t="s">
        <v>113</v>
      </c>
      <c r="E9" s="196" t="s">
        <v>112</v>
      </c>
      <c r="F9" s="196" t="s">
        <v>116</v>
      </c>
    </row>
    <row r="11" spans="1:6" ht="15.75" thickBot="1"/>
    <row r="12" spans="1:6" ht="19.5" thickBot="1">
      <c r="A12" s="266" t="s">
        <v>141</v>
      </c>
    </row>
    <row r="14" spans="1:6">
      <c r="A14" t="s">
        <v>135</v>
      </c>
      <c r="B14" s="196" t="s">
        <v>138</v>
      </c>
    </row>
    <row r="15" spans="1:6">
      <c r="A15" t="s">
        <v>136</v>
      </c>
      <c r="B15" s="196" t="s">
        <v>139</v>
      </c>
    </row>
    <row r="16" spans="1:6">
      <c r="A16" t="s">
        <v>137</v>
      </c>
      <c r="B16" s="196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8"/>
  <sheetViews>
    <sheetView topLeftCell="A43" zoomScaleNormal="100" workbookViewId="0">
      <selection activeCell="C60" sqref="C60"/>
    </sheetView>
  </sheetViews>
  <sheetFormatPr defaultRowHeight="12.75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>
      <c r="A1" s="98" t="s">
        <v>65</v>
      </c>
    </row>
    <row r="2" spans="1:31" s="4" customFormat="1" ht="36" customHeight="1" thickBot="1">
      <c r="A2" s="2" t="s">
        <v>0</v>
      </c>
      <c r="B2" s="281" t="s">
        <v>1</v>
      </c>
      <c r="C2" s="281"/>
      <c r="D2" s="281" t="s">
        <v>2</v>
      </c>
      <c r="E2" s="281"/>
      <c r="F2" s="281" t="s">
        <v>3</v>
      </c>
      <c r="G2" s="281"/>
      <c r="H2" s="281" t="s">
        <v>4</v>
      </c>
      <c r="I2" s="281"/>
      <c r="J2" s="281" t="s">
        <v>5</v>
      </c>
      <c r="K2" s="281"/>
      <c r="L2" s="281" t="s">
        <v>6</v>
      </c>
      <c r="M2" s="281"/>
      <c r="N2" s="281" t="s">
        <v>7</v>
      </c>
      <c r="O2" s="281"/>
      <c r="P2" s="281" t="s">
        <v>8</v>
      </c>
      <c r="Q2" s="281"/>
      <c r="R2" s="281" t="s">
        <v>9</v>
      </c>
      <c r="S2" s="281"/>
      <c r="T2" s="281" t="s">
        <v>10</v>
      </c>
      <c r="U2" s="281"/>
      <c r="V2" s="287" t="s">
        <v>11</v>
      </c>
      <c r="W2" s="288"/>
      <c r="X2" s="3" t="s">
        <v>12</v>
      </c>
      <c r="Y2" s="289" t="s">
        <v>13</v>
      </c>
      <c r="Z2" s="281"/>
      <c r="AB2" s="3"/>
      <c r="AC2" s="3"/>
      <c r="AD2" s="3"/>
      <c r="AE2" s="3"/>
    </row>
    <row r="3" spans="1:31">
      <c r="A3" s="5"/>
      <c r="B3" s="6" t="s">
        <v>16</v>
      </c>
      <c r="C3" s="6" t="s">
        <v>73</v>
      </c>
      <c r="D3" s="6" t="s">
        <v>16</v>
      </c>
      <c r="E3" s="6" t="str">
        <f>C3</f>
        <v>KZN</v>
      </c>
      <c r="F3" s="6" t="s">
        <v>16</v>
      </c>
      <c r="G3" s="6" t="str">
        <f>E3</f>
        <v>KZN</v>
      </c>
      <c r="H3" s="6" t="s">
        <v>16</v>
      </c>
      <c r="I3" s="6" t="str">
        <f>G3</f>
        <v>KZN</v>
      </c>
      <c r="J3" s="6" t="s">
        <v>16</v>
      </c>
      <c r="K3" s="6" t="str">
        <f>I3</f>
        <v>KZN</v>
      </c>
      <c r="L3" s="6" t="s">
        <v>16</v>
      </c>
      <c r="M3" s="6" t="str">
        <f>K3</f>
        <v>KZN</v>
      </c>
      <c r="N3" s="6" t="s">
        <v>16</v>
      </c>
      <c r="O3" s="6" t="str">
        <f>M3</f>
        <v>KZN</v>
      </c>
      <c r="P3" s="6" t="s">
        <v>16</v>
      </c>
      <c r="Q3" s="6" t="str">
        <f>O3</f>
        <v>KZN</v>
      </c>
      <c r="R3" s="6" t="s">
        <v>16</v>
      </c>
      <c r="S3" s="6" t="str">
        <f>Q3</f>
        <v>KZN</v>
      </c>
      <c r="T3" s="6" t="s">
        <v>16</v>
      </c>
      <c r="U3" s="6" t="str">
        <f>S3</f>
        <v>KZN</v>
      </c>
      <c r="V3" s="88" t="s">
        <v>16</v>
      </c>
      <c r="W3" s="89" t="str">
        <f>U3</f>
        <v>KZN</v>
      </c>
      <c r="Y3" s="6" t="s">
        <v>16</v>
      </c>
      <c r="Z3" s="6" t="s">
        <v>17</v>
      </c>
    </row>
    <row r="4" spans="1:31">
      <c r="A4" s="5" t="s">
        <v>18</v>
      </c>
      <c r="B4" s="7">
        <v>887880</v>
      </c>
      <c r="C4" s="7">
        <v>119935.86768171797</v>
      </c>
      <c r="D4" s="7">
        <v>568517</v>
      </c>
      <c r="E4" s="7">
        <v>12742.287476200469</v>
      </c>
      <c r="F4" s="7">
        <v>1457136.5</v>
      </c>
      <c r="G4" s="7">
        <v>298396.55923561833</v>
      </c>
      <c r="H4" s="7">
        <v>76930.866666666596</v>
      </c>
      <c r="I4" s="7">
        <v>9439.4676574534205</v>
      </c>
      <c r="J4" s="7">
        <v>345823.49999999901</v>
      </c>
      <c r="K4" s="7">
        <v>37055.550354309402</v>
      </c>
      <c r="L4" s="7">
        <v>1085991.9999999991</v>
      </c>
      <c r="M4" s="7">
        <v>110834.6965412603</v>
      </c>
      <c r="N4" s="7">
        <v>479493.15790226898</v>
      </c>
      <c r="O4" s="7">
        <v>74232.95112966164</v>
      </c>
      <c r="P4" s="7">
        <v>713126.49064154876</v>
      </c>
      <c r="Q4" s="7">
        <v>92858.436469684035</v>
      </c>
      <c r="R4" s="7">
        <v>1578263.2700017761</v>
      </c>
      <c r="S4" s="7">
        <v>230694.89303093179</v>
      </c>
      <c r="T4" s="7">
        <v>1015292.5724039701</v>
      </c>
      <c r="U4" s="7">
        <v>153872.12461321699</v>
      </c>
      <c r="V4" s="90">
        <f>B4+D4+F4+H4+J4+L4+N4+P4+R4+T4</f>
        <v>8208455.3576162299</v>
      </c>
      <c r="W4" s="91">
        <f>C4+E4+G4+I4+K4+M4+O4+Q4+S4+U4</f>
        <v>1140062.8341900543</v>
      </c>
      <c r="Y4" s="8">
        <f>V4-T4</f>
        <v>7193162.7852122597</v>
      </c>
      <c r="Z4" s="8">
        <f>W4-U4</f>
        <v>986190.70957683737</v>
      </c>
      <c r="AB4" s="9"/>
    </row>
    <row r="5" spans="1:31">
      <c r="A5" s="5">
        <f>A4+1</f>
        <v>1997</v>
      </c>
      <c r="B5" s="7">
        <v>881959.66835509939</v>
      </c>
      <c r="C5" s="7">
        <v>119290.18110978509</v>
      </c>
      <c r="D5" s="7">
        <v>552238</v>
      </c>
      <c r="E5" s="7">
        <v>10731.787421222823</v>
      </c>
      <c r="F5" s="7">
        <v>1396428.75</v>
      </c>
      <c r="G5" s="7">
        <v>285072.37944149098</v>
      </c>
      <c r="H5" s="7">
        <v>77385.041563400897</v>
      </c>
      <c r="I5" s="7">
        <v>9522.6779438983594</v>
      </c>
      <c r="J5" s="7">
        <v>357720.373396435</v>
      </c>
      <c r="K5" s="7">
        <v>38356.854936669399</v>
      </c>
      <c r="L5" s="7">
        <v>1120388.752448638</v>
      </c>
      <c r="M5" s="7">
        <v>114457.70617466551</v>
      </c>
      <c r="N5" s="7">
        <v>486881.9562667124</v>
      </c>
      <c r="O5" s="7">
        <v>75572.062998369976</v>
      </c>
      <c r="P5" s="7">
        <v>747970.50304507464</v>
      </c>
      <c r="Q5" s="7">
        <v>97744.032932021248</v>
      </c>
      <c r="R5" s="7">
        <v>1683664.1672197913</v>
      </c>
      <c r="S5" s="7">
        <v>247302.37172638733</v>
      </c>
      <c r="T5" s="7">
        <v>1003185.49764244</v>
      </c>
      <c r="U5" s="7">
        <v>151949.31837968199</v>
      </c>
      <c r="V5" s="90">
        <f t="shared" ref="V5:W18" si="0">B5+D5+F5+H5+J5+L5+N5+P5+R5+T5</f>
        <v>8307822.709937592</v>
      </c>
      <c r="W5" s="91">
        <f t="shared" si="0"/>
        <v>1149999.3730641925</v>
      </c>
      <c r="X5" s="13">
        <f>(W5-W4)/W4*100</f>
        <v>0.87157817763592449</v>
      </c>
      <c r="Y5" s="8">
        <f t="shared" ref="Y5:Z18" si="1">V5-T5</f>
        <v>7304637.2122951522</v>
      </c>
      <c r="Z5" s="8">
        <f t="shared" si="1"/>
        <v>998050.05468451045</v>
      </c>
      <c r="AB5" s="9"/>
    </row>
    <row r="6" spans="1:31">
      <c r="A6" s="5">
        <f t="shared" ref="A6:A18" si="2">A5+1</f>
        <v>1998</v>
      </c>
      <c r="B6" s="7">
        <v>867918.28202358843</v>
      </c>
      <c r="C6" s="7">
        <v>117430.64429312802</v>
      </c>
      <c r="D6" s="7">
        <v>465851</v>
      </c>
      <c r="E6" s="7">
        <v>9516.893896990121</v>
      </c>
      <c r="F6" s="7">
        <v>1350784.25</v>
      </c>
      <c r="G6" s="7">
        <v>273390.6114832366</v>
      </c>
      <c r="H6" s="7">
        <v>75323.283563726494</v>
      </c>
      <c r="I6" s="7">
        <v>9144.5513723677286</v>
      </c>
      <c r="J6" s="7">
        <v>336634.99303320103</v>
      </c>
      <c r="K6" s="7">
        <v>35789.493037167202</v>
      </c>
      <c r="L6" s="7">
        <v>1189534.573594999</v>
      </c>
      <c r="M6" s="7">
        <v>120378.1023140832</v>
      </c>
      <c r="N6" s="7">
        <v>461107.74657547672</v>
      </c>
      <c r="O6" s="7">
        <v>71429.169121283077</v>
      </c>
      <c r="P6" s="7">
        <v>773497.71508581564</v>
      </c>
      <c r="Q6" s="7">
        <v>99537.29869398108</v>
      </c>
      <c r="R6" s="7">
        <v>1772084.1767249089</v>
      </c>
      <c r="S6" s="7">
        <v>260368.39675729448</v>
      </c>
      <c r="T6" s="7">
        <v>991531.26178995101</v>
      </c>
      <c r="U6" s="7">
        <v>148994.34064736601</v>
      </c>
      <c r="V6" s="90">
        <f t="shared" si="0"/>
        <v>8284267.2823916674</v>
      </c>
      <c r="W6" s="91">
        <f t="shared" si="0"/>
        <v>1145979.5016168975</v>
      </c>
      <c r="X6" s="13">
        <f t="shared" ref="X6:X18" si="3">(W6-W5)/W5*100</f>
        <v>-0.34955422945874626</v>
      </c>
      <c r="Y6" s="8">
        <f t="shared" si="1"/>
        <v>7292736.0206017159</v>
      </c>
      <c r="Z6" s="8">
        <f t="shared" si="1"/>
        <v>996985.16096953151</v>
      </c>
      <c r="AB6" s="9"/>
    </row>
    <row r="7" spans="1:31">
      <c r="A7" s="5">
        <f t="shared" si="2"/>
        <v>1999</v>
      </c>
      <c r="B7" s="7">
        <v>866463.02158686297</v>
      </c>
      <c r="C7" s="7">
        <v>117279.424387804</v>
      </c>
      <c r="D7" s="7">
        <v>436254</v>
      </c>
      <c r="E7" s="7">
        <v>7319.5869299242986</v>
      </c>
      <c r="F7" s="7">
        <v>1315722.5</v>
      </c>
      <c r="G7" s="7">
        <v>264821.89443517354</v>
      </c>
      <c r="H7" s="7">
        <v>74493.772782346598</v>
      </c>
      <c r="I7" s="7">
        <v>8938.1365047696891</v>
      </c>
      <c r="J7" s="7">
        <v>332065.66316725098</v>
      </c>
      <c r="K7" s="7">
        <v>34509.148990386602</v>
      </c>
      <c r="L7" s="7">
        <v>1307911.2921040689</v>
      </c>
      <c r="M7" s="7">
        <v>129366.1600797634</v>
      </c>
      <c r="N7" s="7">
        <v>462724.36584651581</v>
      </c>
      <c r="O7" s="7">
        <v>70142.254834609921</v>
      </c>
      <c r="P7" s="7">
        <v>812416.76986082271</v>
      </c>
      <c r="Q7" s="7">
        <v>101702.16094787561</v>
      </c>
      <c r="R7" s="7">
        <v>1837006.2089884591</v>
      </c>
      <c r="S7" s="7">
        <v>269829.03119981126</v>
      </c>
      <c r="T7" s="7">
        <v>985259.982890905</v>
      </c>
      <c r="U7" s="7">
        <v>146600.04329305899</v>
      </c>
      <c r="V7" s="90">
        <f t="shared" si="0"/>
        <v>8430317.5772272311</v>
      </c>
      <c r="W7" s="91">
        <f t="shared" si="0"/>
        <v>1150507.8416031771</v>
      </c>
      <c r="X7" s="13">
        <f t="shared" si="3"/>
        <v>0.395150173270153</v>
      </c>
      <c r="Y7" s="8">
        <f t="shared" si="1"/>
        <v>7445057.5943363262</v>
      </c>
      <c r="Z7" s="8">
        <f t="shared" si="1"/>
        <v>1003907.7983101181</v>
      </c>
      <c r="AB7" s="9"/>
    </row>
    <row r="8" spans="1:31">
      <c r="A8" s="5">
        <f t="shared" si="2"/>
        <v>2000</v>
      </c>
      <c r="B8" s="7">
        <v>856696.90770332317</v>
      </c>
      <c r="C8" s="7">
        <v>116128.46970208004</v>
      </c>
      <c r="D8" s="7">
        <v>417717</v>
      </c>
      <c r="E8" s="7">
        <v>6322.7164380931035</v>
      </c>
      <c r="F8" s="7">
        <v>1296165.5</v>
      </c>
      <c r="G8" s="7">
        <v>260883.82872225033</v>
      </c>
      <c r="H8" s="7">
        <v>74502.363618444593</v>
      </c>
      <c r="I8" s="7">
        <v>8875.0146364565098</v>
      </c>
      <c r="J8" s="7">
        <v>350824.83923509298</v>
      </c>
      <c r="K8" s="7">
        <v>36068.178659369201</v>
      </c>
      <c r="L8" s="7">
        <v>1300427.180565225</v>
      </c>
      <c r="M8" s="7">
        <v>126760.83460505809</v>
      </c>
      <c r="N8" s="7">
        <v>456984.3153306829</v>
      </c>
      <c r="O8" s="7">
        <v>67634.96490106752</v>
      </c>
      <c r="P8" s="7">
        <v>852256.59036990581</v>
      </c>
      <c r="Q8" s="7">
        <v>105587.71165003715</v>
      </c>
      <c r="R8" s="7">
        <v>1892891.0574619232</v>
      </c>
      <c r="S8" s="7">
        <v>278101.6820318125</v>
      </c>
      <c r="T8" s="7">
        <v>968553.76550835103</v>
      </c>
      <c r="U8" s="7">
        <v>143196.29415061101</v>
      </c>
      <c r="V8" s="90">
        <f t="shared" si="0"/>
        <v>8467019.5197929498</v>
      </c>
      <c r="W8" s="91">
        <f t="shared" si="0"/>
        <v>1149559.6954968355</v>
      </c>
      <c r="X8" s="13">
        <f t="shared" si="3"/>
        <v>-8.2411094653681377E-2</v>
      </c>
      <c r="Y8" s="8">
        <f t="shared" si="1"/>
        <v>7498465.7542845989</v>
      </c>
      <c r="Z8" s="8">
        <f t="shared" si="1"/>
        <v>1006363.4013462245</v>
      </c>
      <c r="AB8" s="9"/>
    </row>
    <row r="9" spans="1:31">
      <c r="A9" s="5">
        <f t="shared" si="2"/>
        <v>2001</v>
      </c>
      <c r="B9" s="7">
        <v>916347.59960488614</v>
      </c>
      <c r="C9" s="7">
        <v>123006.07532680075</v>
      </c>
      <c r="D9" s="7">
        <v>406654</v>
      </c>
      <c r="E9" s="7">
        <v>5755.177916106275</v>
      </c>
      <c r="F9" s="7">
        <v>1262623.25</v>
      </c>
      <c r="G9" s="7">
        <v>253856.85239889982</v>
      </c>
      <c r="H9" s="7">
        <v>74310.355559049596</v>
      </c>
      <c r="I9" s="7">
        <v>8769.8622854995901</v>
      </c>
      <c r="J9" s="7">
        <v>336682.716803369</v>
      </c>
      <c r="K9" s="7">
        <v>34804.010109925599</v>
      </c>
      <c r="L9" s="7">
        <v>1319587.552519758</v>
      </c>
      <c r="M9" s="7">
        <v>129071.43843007152</v>
      </c>
      <c r="N9" s="7">
        <v>440380.52045571251</v>
      </c>
      <c r="O9" s="7">
        <v>64794.466175898524</v>
      </c>
      <c r="P9" s="7">
        <v>931090.71408812481</v>
      </c>
      <c r="Q9" s="7">
        <v>114349.94897125987</v>
      </c>
      <c r="R9" s="7">
        <v>1879377.605724518</v>
      </c>
      <c r="S9" s="7">
        <v>273448.78320874879</v>
      </c>
      <c r="T9" s="7">
        <v>953808.48375985306</v>
      </c>
      <c r="U9" s="7">
        <v>139474.49875532201</v>
      </c>
      <c r="V9" s="90">
        <f t="shared" si="0"/>
        <v>8520862.7985152714</v>
      </c>
      <c r="W9" s="91">
        <f t="shared" si="0"/>
        <v>1147331.1135785328</v>
      </c>
      <c r="X9" s="13">
        <f t="shared" si="3"/>
        <v>-0.19386395739453144</v>
      </c>
      <c r="Y9" s="8">
        <f t="shared" si="1"/>
        <v>7567054.3147554183</v>
      </c>
      <c r="Z9" s="8">
        <f t="shared" si="1"/>
        <v>1007856.6148232108</v>
      </c>
      <c r="AB9" s="9"/>
    </row>
    <row r="10" spans="1:31">
      <c r="A10" s="5">
        <f t="shared" si="2"/>
        <v>2002</v>
      </c>
      <c r="B10" s="7">
        <v>934015.47237175959</v>
      </c>
      <c r="C10" s="7">
        <v>125404.99866634283</v>
      </c>
      <c r="D10" s="7">
        <v>416153</v>
      </c>
      <c r="E10" s="7">
        <v>5780.2124264852091</v>
      </c>
      <c r="F10" s="7">
        <v>1270646.9999999991</v>
      </c>
      <c r="G10" s="7">
        <v>254839.74540173629</v>
      </c>
      <c r="H10" s="7">
        <v>74998.981854684607</v>
      </c>
      <c r="I10" s="7">
        <v>8944.5008620238896</v>
      </c>
      <c r="J10" s="7">
        <v>336239.539290727</v>
      </c>
      <c r="K10" s="7">
        <v>34621.135855010303</v>
      </c>
      <c r="L10" s="7">
        <v>1320665.2193582621</v>
      </c>
      <c r="M10" s="7">
        <v>128804.30116863419</v>
      </c>
      <c r="N10" s="7">
        <v>446726.56238499668</v>
      </c>
      <c r="O10" s="7">
        <v>64599.083951509892</v>
      </c>
      <c r="P10" s="7">
        <v>1009426.3123742393</v>
      </c>
      <c r="Q10" s="7">
        <v>122510.18890747662</v>
      </c>
      <c r="R10" s="7">
        <v>1944631.1536259779</v>
      </c>
      <c r="S10" s="7">
        <v>280444.92612332007</v>
      </c>
      <c r="T10" s="7">
        <v>954695.979880617</v>
      </c>
      <c r="U10" s="7">
        <v>138878.79698724701</v>
      </c>
      <c r="V10" s="90">
        <f t="shared" si="0"/>
        <v>8708199.2211412638</v>
      </c>
      <c r="W10" s="91">
        <f t="shared" si="0"/>
        <v>1164827.8903497863</v>
      </c>
      <c r="X10" s="13">
        <f t="shared" si="3"/>
        <v>1.5249980205523135</v>
      </c>
      <c r="Y10" s="8">
        <f t="shared" si="1"/>
        <v>7753503.2412606468</v>
      </c>
      <c r="Z10" s="8">
        <f t="shared" si="1"/>
        <v>1025949.0933625393</v>
      </c>
      <c r="AB10" s="9"/>
    </row>
    <row r="11" spans="1:31">
      <c r="A11" s="5">
        <f t="shared" si="2"/>
        <v>2003</v>
      </c>
      <c r="B11" s="7">
        <v>905008.7403747004</v>
      </c>
      <c r="C11" s="7">
        <v>122030.58355427577</v>
      </c>
      <c r="D11" s="7">
        <v>433700</v>
      </c>
      <c r="E11" s="7">
        <v>6377.646924415988</v>
      </c>
      <c r="F11" s="7">
        <v>1239012.58587329</v>
      </c>
      <c r="G11" s="7">
        <v>248418.65112090041</v>
      </c>
      <c r="H11" s="7">
        <v>71848.049042602201</v>
      </c>
      <c r="I11" s="7">
        <v>8419.1896605396596</v>
      </c>
      <c r="J11" s="7">
        <v>374174.98659109703</v>
      </c>
      <c r="K11" s="7">
        <v>38273.893020832897</v>
      </c>
      <c r="L11" s="7">
        <v>1415881.0414747309</v>
      </c>
      <c r="M11" s="7">
        <v>137496.49294389269</v>
      </c>
      <c r="N11" s="7">
        <v>425105.41721119673</v>
      </c>
      <c r="O11" s="7">
        <v>61553.886741693736</v>
      </c>
      <c r="P11" s="7">
        <v>1027718.7970220367</v>
      </c>
      <c r="Q11" s="7">
        <v>123357.46194677697</v>
      </c>
      <c r="R11" s="7">
        <v>2049583.7660616389</v>
      </c>
      <c r="S11" s="7">
        <v>290955.19605792093</v>
      </c>
      <c r="T11" s="7">
        <v>987319.80539700505</v>
      </c>
      <c r="U11" s="7">
        <v>142821.99454086399</v>
      </c>
      <c r="V11" s="90">
        <f t="shared" si="0"/>
        <v>8929353.1890482977</v>
      </c>
      <c r="W11" s="91">
        <f t="shared" si="0"/>
        <v>1179704.9965121129</v>
      </c>
      <c r="X11" s="13">
        <f t="shared" si="3"/>
        <v>1.2771935052018024</v>
      </c>
      <c r="Y11" s="8">
        <f t="shared" si="1"/>
        <v>7942033.3836512929</v>
      </c>
      <c r="Z11" s="8">
        <f t="shared" si="1"/>
        <v>1036883.0019712489</v>
      </c>
      <c r="AB11" s="9"/>
      <c r="AC11" s="8"/>
      <c r="AD11" s="8"/>
      <c r="AE11" s="8"/>
    </row>
    <row r="12" spans="1:31">
      <c r="A12" s="5">
        <f t="shared" si="2"/>
        <v>2004</v>
      </c>
      <c r="B12" s="7">
        <v>823813.54690817627</v>
      </c>
      <c r="C12" s="7">
        <v>109453.25750444594</v>
      </c>
      <c r="D12" s="7">
        <v>455367.00000000012</v>
      </c>
      <c r="E12" s="7">
        <v>7936.8594321649925</v>
      </c>
      <c r="F12" s="7">
        <v>1294617.0325513086</v>
      </c>
      <c r="G12" s="7">
        <v>254885.43358099079</v>
      </c>
      <c r="H12" s="7">
        <v>72457.372659326007</v>
      </c>
      <c r="I12" s="7">
        <v>8382.2427055519111</v>
      </c>
      <c r="J12" s="7">
        <v>446174.83381021197</v>
      </c>
      <c r="K12" s="7">
        <v>45396.098495202699</v>
      </c>
      <c r="L12" s="7">
        <v>1491315.5502779069</v>
      </c>
      <c r="M12" s="7">
        <v>144543.82100541159</v>
      </c>
      <c r="N12" s="7">
        <v>438479.23179689492</v>
      </c>
      <c r="O12" s="7">
        <v>63788.294066047689</v>
      </c>
      <c r="P12" s="7">
        <v>1110164.9715072466</v>
      </c>
      <c r="Q12" s="7">
        <v>132166.48895610432</v>
      </c>
      <c r="R12" s="7">
        <v>2048748.9872529139</v>
      </c>
      <c r="S12" s="7">
        <v>292721.5294952527</v>
      </c>
      <c r="T12" s="7">
        <v>952845.05814080301</v>
      </c>
      <c r="U12" s="7">
        <v>137626.882978985</v>
      </c>
      <c r="V12" s="90">
        <f t="shared" si="0"/>
        <v>9133983.5849047881</v>
      </c>
      <c r="W12" s="91">
        <f t="shared" si="0"/>
        <v>1196900.9082201577</v>
      </c>
      <c r="X12" s="13">
        <f t="shared" si="3"/>
        <v>1.4576450687998976</v>
      </c>
      <c r="Y12" s="8">
        <f t="shared" si="1"/>
        <v>8181138.5267639849</v>
      </c>
      <c r="Z12" s="8">
        <f t="shared" si="1"/>
        <v>1059274.0252411726</v>
      </c>
      <c r="AB12" s="9"/>
      <c r="AC12" s="8"/>
      <c r="AD12" s="8"/>
      <c r="AE12" s="8"/>
    </row>
    <row r="13" spans="1:31">
      <c r="A13" s="5">
        <f t="shared" si="2"/>
        <v>2005</v>
      </c>
      <c r="B13" s="7">
        <v>775444.69924861589</v>
      </c>
      <c r="C13" s="7">
        <v>102061.28436729011</v>
      </c>
      <c r="D13" s="7">
        <v>443266.66666666674</v>
      </c>
      <c r="E13" s="7">
        <v>8009.8445694876445</v>
      </c>
      <c r="F13" s="7">
        <v>1314558.3317961043</v>
      </c>
      <c r="G13" s="7">
        <v>252954.2326982221</v>
      </c>
      <c r="H13" s="7">
        <v>74136.926236269894</v>
      </c>
      <c r="I13" s="7">
        <v>8438.3423778156302</v>
      </c>
      <c r="J13" s="7">
        <v>526599.67983608495</v>
      </c>
      <c r="K13" s="7">
        <v>53079.222430114998</v>
      </c>
      <c r="L13" s="7">
        <v>1644000.498604794</v>
      </c>
      <c r="M13" s="7">
        <v>158196.92724150047</v>
      </c>
      <c r="N13" s="7">
        <v>450342.35095331748</v>
      </c>
      <c r="O13" s="7">
        <v>65149.405051291971</v>
      </c>
      <c r="P13" s="7">
        <v>1208059.9021526647</v>
      </c>
      <c r="Q13" s="7">
        <v>142075.3869932527</v>
      </c>
      <c r="R13" s="7">
        <v>2032627.8087794201</v>
      </c>
      <c r="S13" s="7">
        <v>291310.9487472396</v>
      </c>
      <c r="T13" s="7">
        <v>951818.87543682801</v>
      </c>
      <c r="U13" s="7">
        <v>137284.956378779</v>
      </c>
      <c r="V13" s="90">
        <f t="shared" si="0"/>
        <v>9420855.739710765</v>
      </c>
      <c r="W13" s="91">
        <f t="shared" si="0"/>
        <v>1218560.550854994</v>
      </c>
      <c r="X13" s="13">
        <f t="shared" si="3"/>
        <v>1.809643762994972</v>
      </c>
      <c r="Y13" s="8">
        <f t="shared" si="1"/>
        <v>8469036.8642739374</v>
      </c>
      <c r="Z13" s="8">
        <f t="shared" si="1"/>
        <v>1081275.5944762151</v>
      </c>
      <c r="AB13" s="9"/>
      <c r="AC13" s="8"/>
      <c r="AD13" s="8"/>
      <c r="AE13" s="8"/>
    </row>
    <row r="14" spans="1:31">
      <c r="A14" s="5">
        <f t="shared" si="2"/>
        <v>2006</v>
      </c>
      <c r="B14" s="7">
        <v>758916.64668319304</v>
      </c>
      <c r="C14" s="7">
        <v>100336.72380389932</v>
      </c>
      <c r="D14" s="7">
        <v>458600</v>
      </c>
      <c r="E14" s="7">
        <v>9798.0739065174639</v>
      </c>
      <c r="F14" s="7">
        <v>1371316.6370261621</v>
      </c>
      <c r="G14" s="7">
        <v>261904.82143811643</v>
      </c>
      <c r="H14" s="7">
        <v>75338.885736405995</v>
      </c>
      <c r="I14" s="7">
        <v>8461.2485892099594</v>
      </c>
      <c r="J14" s="7">
        <v>533220.27583588404</v>
      </c>
      <c r="K14" s="7">
        <v>53684.524635753602</v>
      </c>
      <c r="L14" s="7">
        <v>1800159.5681665491</v>
      </c>
      <c r="M14" s="7">
        <v>173400.9264573211</v>
      </c>
      <c r="N14" s="7">
        <v>444421.6609000006</v>
      </c>
      <c r="O14" s="7">
        <v>64231.357046182617</v>
      </c>
      <c r="P14" s="7">
        <v>1304349.0191725667</v>
      </c>
      <c r="Q14" s="7">
        <v>153118.9766350867</v>
      </c>
      <c r="R14" s="7">
        <v>2065501.6232089917</v>
      </c>
      <c r="S14" s="7">
        <v>298134.5868112829</v>
      </c>
      <c r="T14" s="7">
        <v>978273.98649788101</v>
      </c>
      <c r="U14" s="7">
        <v>141663.319797776</v>
      </c>
      <c r="V14" s="90">
        <f t="shared" si="0"/>
        <v>9790098.3032276351</v>
      </c>
      <c r="W14" s="91">
        <f t="shared" si="0"/>
        <v>1264734.5591211461</v>
      </c>
      <c r="X14" s="13">
        <f t="shared" si="3"/>
        <v>3.789225593570583</v>
      </c>
      <c r="Y14" s="8">
        <f t="shared" si="1"/>
        <v>8811824.3167297542</v>
      </c>
      <c r="Z14" s="8">
        <f t="shared" si="1"/>
        <v>1123071.2393233702</v>
      </c>
      <c r="AB14" s="9"/>
      <c r="AC14" s="8"/>
      <c r="AD14" s="8"/>
      <c r="AE14" s="8"/>
    </row>
    <row r="15" spans="1:31">
      <c r="A15" s="5">
        <f t="shared" si="2"/>
        <v>2007</v>
      </c>
      <c r="B15" s="7">
        <v>819375.96480315551</v>
      </c>
      <c r="C15" s="7">
        <v>108729.23451684833</v>
      </c>
      <c r="D15" s="7">
        <v>495474.00000000012</v>
      </c>
      <c r="E15" s="7">
        <v>10313.373764358172</v>
      </c>
      <c r="F15" s="7">
        <v>1398078.6960342545</v>
      </c>
      <c r="G15" s="7">
        <v>264242.47731001221</v>
      </c>
      <c r="H15" s="7">
        <v>77581.521751776512</v>
      </c>
      <c r="I15" s="7">
        <v>8700.9809290499597</v>
      </c>
      <c r="J15" s="7">
        <v>548754.73398113903</v>
      </c>
      <c r="K15" s="7">
        <v>55474.552865963298</v>
      </c>
      <c r="L15" s="7">
        <v>1848834.095497292</v>
      </c>
      <c r="M15" s="7">
        <v>179201.6459831133</v>
      </c>
      <c r="N15" s="7">
        <v>445507.1107078871</v>
      </c>
      <c r="O15" s="7">
        <v>64146.298558052222</v>
      </c>
      <c r="P15" s="7">
        <v>1425301.5004084941</v>
      </c>
      <c r="Q15" s="7">
        <v>167868.27709831862</v>
      </c>
      <c r="R15" s="7">
        <v>2174677.6168220369</v>
      </c>
      <c r="S15" s="7">
        <v>317047.23235640756</v>
      </c>
      <c r="T15" s="7">
        <v>1084152.9422521901</v>
      </c>
      <c r="U15" s="7">
        <v>158286.56258727101</v>
      </c>
      <c r="V15" s="90">
        <f t="shared" si="0"/>
        <v>10317738.182258228</v>
      </c>
      <c r="W15" s="91">
        <f t="shared" si="0"/>
        <v>1334010.6359693948</v>
      </c>
      <c r="X15" s="13">
        <f t="shared" si="3"/>
        <v>5.4775190848258397</v>
      </c>
      <c r="Y15" s="8">
        <f t="shared" si="1"/>
        <v>9233585.2400060371</v>
      </c>
      <c r="Z15" s="8">
        <f t="shared" si="1"/>
        <v>1175724.0733821238</v>
      </c>
      <c r="AB15" s="9"/>
      <c r="AC15" s="8"/>
      <c r="AD15" s="8"/>
      <c r="AE15" s="8"/>
    </row>
    <row r="16" spans="1:31">
      <c r="A16" s="5">
        <f t="shared" si="2"/>
        <v>2008</v>
      </c>
      <c r="B16" s="7">
        <v>809281.53367207909</v>
      </c>
      <c r="C16" s="7">
        <v>107870.48908829094</v>
      </c>
      <c r="D16" s="7">
        <v>515725.41666666657</v>
      </c>
      <c r="E16" s="7">
        <v>11125.930393269982</v>
      </c>
      <c r="F16" s="7">
        <v>1469726.184722096</v>
      </c>
      <c r="G16" s="7">
        <v>280018.91379348753</v>
      </c>
      <c r="H16" s="7">
        <v>74320.433525565735</v>
      </c>
      <c r="I16" s="7">
        <v>8421.6005933433789</v>
      </c>
      <c r="J16" s="7">
        <v>575886.63603546098</v>
      </c>
      <c r="K16" s="7">
        <v>59127.814909234898</v>
      </c>
      <c r="L16" s="7">
        <v>1859529.2517269491</v>
      </c>
      <c r="M16" s="7">
        <v>183120.02349394659</v>
      </c>
      <c r="N16" s="7">
        <v>503022.19744721439</v>
      </c>
      <c r="O16" s="7">
        <v>73825.657209502097</v>
      </c>
      <c r="P16" s="7">
        <v>1529644.5206875345</v>
      </c>
      <c r="Q16" s="7">
        <v>182762.95014230089</v>
      </c>
      <c r="R16" s="7">
        <v>2294855.6207987503</v>
      </c>
      <c r="S16" s="7">
        <v>341387.98021208309</v>
      </c>
      <c r="T16" s="7">
        <v>1180526.3202275001</v>
      </c>
      <c r="U16" s="7">
        <v>174745.33297416</v>
      </c>
      <c r="V16" s="90">
        <f t="shared" si="0"/>
        <v>10812518.115509817</v>
      </c>
      <c r="W16" s="91">
        <f t="shared" si="0"/>
        <v>1422406.6928096195</v>
      </c>
      <c r="X16" s="13">
        <f t="shared" si="3"/>
        <v>6.6263382357509668</v>
      </c>
      <c r="Y16" s="8">
        <f t="shared" si="1"/>
        <v>9631991.7952823173</v>
      </c>
      <c r="Z16" s="8">
        <f t="shared" si="1"/>
        <v>1247661.3598354594</v>
      </c>
      <c r="AB16" s="9"/>
      <c r="AC16" s="8"/>
      <c r="AD16" s="8"/>
      <c r="AE16" s="8"/>
    </row>
    <row r="17" spans="1:31">
      <c r="A17" s="5">
        <f t="shared" si="2"/>
        <v>2009</v>
      </c>
      <c r="B17" s="7">
        <v>715545.36832130945</v>
      </c>
      <c r="C17" s="7">
        <v>95171.059119946513</v>
      </c>
      <c r="D17" s="7">
        <v>492219.24999999988</v>
      </c>
      <c r="E17" s="7">
        <v>11230.237797984288</v>
      </c>
      <c r="F17" s="7">
        <v>1430523.8153625994</v>
      </c>
      <c r="G17" s="7">
        <v>283569.20302662504</v>
      </c>
      <c r="H17" s="7">
        <v>70872.466840029592</v>
      </c>
      <c r="I17" s="7">
        <v>8112.4061586369007</v>
      </c>
      <c r="J17" s="7">
        <v>556190.88491454499</v>
      </c>
      <c r="K17" s="7">
        <v>58008.8607436479</v>
      </c>
      <c r="L17" s="7">
        <v>1758081.5786923319</v>
      </c>
      <c r="M17" s="7">
        <v>175917.74174022072</v>
      </c>
      <c r="N17" s="7">
        <v>491152.64498197287</v>
      </c>
      <c r="O17" s="7">
        <v>72489.233169098356</v>
      </c>
      <c r="P17" s="7">
        <v>1562754.5338151853</v>
      </c>
      <c r="Q17" s="7">
        <v>189335.04850594612</v>
      </c>
      <c r="R17" s="7">
        <v>2320536.033118404</v>
      </c>
      <c r="S17" s="7">
        <v>350521.69127664098</v>
      </c>
      <c r="T17" s="7">
        <v>1150308.14548106</v>
      </c>
      <c r="U17" s="7">
        <v>172560.80823336801</v>
      </c>
      <c r="V17" s="90">
        <f t="shared" si="0"/>
        <v>10548184.721527437</v>
      </c>
      <c r="W17" s="91">
        <f t="shared" si="0"/>
        <v>1416916.2897721149</v>
      </c>
      <c r="X17" s="13">
        <f t="shared" si="3"/>
        <v>-0.38599389789565502</v>
      </c>
      <c r="Y17" s="8">
        <f t="shared" si="1"/>
        <v>9397876.5760463774</v>
      </c>
      <c r="Z17" s="8">
        <f t="shared" si="1"/>
        <v>1244355.481538747</v>
      </c>
      <c r="AB17" s="9"/>
      <c r="AC17" s="8"/>
      <c r="AD17" s="8"/>
      <c r="AE17" s="8"/>
    </row>
    <row r="18" spans="1:31" ht="13.5" thickBot="1">
      <c r="A18" s="5">
        <f t="shared" si="2"/>
        <v>2010</v>
      </c>
      <c r="B18" s="7">
        <v>701904.3624606739</v>
      </c>
      <c r="C18" s="7">
        <v>93910.155447556754</v>
      </c>
      <c r="D18" s="7">
        <v>498055.1666666668</v>
      </c>
      <c r="E18" s="7">
        <v>11357.11255753839</v>
      </c>
      <c r="F18" s="7">
        <v>1396938.546191273</v>
      </c>
      <c r="G18" s="7">
        <v>280912.27740440826</v>
      </c>
      <c r="H18" s="7">
        <v>65610.246908456349</v>
      </c>
      <c r="I18" s="7">
        <v>7637.4072097941098</v>
      </c>
      <c r="J18" s="7">
        <v>551968.07305737096</v>
      </c>
      <c r="K18" s="7">
        <v>58397.078088997201</v>
      </c>
      <c r="L18" s="7">
        <v>1737056.5223069198</v>
      </c>
      <c r="M18" s="7">
        <v>175770.3744610649</v>
      </c>
      <c r="N18" s="7">
        <v>494852.774556686</v>
      </c>
      <c r="O18" s="7">
        <v>74000.264984166322</v>
      </c>
      <c r="P18" s="7">
        <v>1539060.4554035207</v>
      </c>
      <c r="Q18" s="7">
        <v>188766.73011715669</v>
      </c>
      <c r="R18" s="7">
        <v>2324767.8663111199</v>
      </c>
      <c r="S18" s="7">
        <v>356811.23663449846</v>
      </c>
      <c r="T18" s="7">
        <v>1121504.2432126901</v>
      </c>
      <c r="U18" s="7">
        <v>171126.55704028401</v>
      </c>
      <c r="V18" s="92">
        <f t="shared" si="0"/>
        <v>10431718.257075379</v>
      </c>
      <c r="W18" s="93">
        <f t="shared" si="0"/>
        <v>1418689.1939454651</v>
      </c>
      <c r="X18" s="13">
        <f t="shared" si="3"/>
        <v>0.12512412950205642</v>
      </c>
      <c r="Y18" s="8">
        <f t="shared" si="1"/>
        <v>9310214.0138626881</v>
      </c>
      <c r="Z18" s="8">
        <f t="shared" si="1"/>
        <v>1247562.6369051812</v>
      </c>
      <c r="AB18" s="9"/>
      <c r="AC18" s="8"/>
      <c r="AD18" s="8"/>
      <c r="AE18" s="8"/>
    </row>
    <row r="19" spans="1:31" ht="13.5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AC19" s="8"/>
      <c r="AD19" s="8"/>
      <c r="AE19" s="8"/>
    </row>
    <row r="20" spans="1:31" s="4" customFormat="1" ht="31.5" customHeight="1" thickBot="1">
      <c r="A20" s="2" t="s">
        <v>19</v>
      </c>
      <c r="B20" s="281" t="s">
        <v>1</v>
      </c>
      <c r="C20" s="281"/>
      <c r="D20" s="281" t="s">
        <v>2</v>
      </c>
      <c r="E20" s="281"/>
      <c r="F20" s="281" t="s">
        <v>3</v>
      </c>
      <c r="G20" s="281"/>
      <c r="H20" s="281" t="s">
        <v>4</v>
      </c>
      <c r="I20" s="281"/>
      <c r="J20" s="281" t="s">
        <v>5</v>
      </c>
      <c r="K20" s="281"/>
      <c r="L20" s="281" t="s">
        <v>6</v>
      </c>
      <c r="M20" s="281"/>
      <c r="N20" s="281" t="s">
        <v>7</v>
      </c>
      <c r="O20" s="281"/>
      <c r="P20" s="281" t="s">
        <v>8</v>
      </c>
      <c r="Q20" s="281"/>
      <c r="R20" s="281" t="s">
        <v>9</v>
      </c>
      <c r="S20" s="281"/>
      <c r="T20" s="10"/>
      <c r="U20" s="10"/>
      <c r="V20" s="282" t="s">
        <v>11</v>
      </c>
      <c r="W20" s="283"/>
      <c r="X20" s="3" t="s">
        <v>12</v>
      </c>
      <c r="Y20" s="3"/>
      <c r="Z20" s="3"/>
      <c r="AB20" s="1"/>
    </row>
    <row r="21" spans="1:31" s="4" customFormat="1">
      <c r="A21" s="11" t="s">
        <v>64</v>
      </c>
      <c r="B21" s="12" t="s">
        <v>16</v>
      </c>
      <c r="C21" s="12" t="str">
        <f>C3</f>
        <v>KZN</v>
      </c>
      <c r="D21" s="12" t="s">
        <v>16</v>
      </c>
      <c r="E21" s="12" t="str">
        <f>E3</f>
        <v>KZN</v>
      </c>
      <c r="F21" s="12" t="s">
        <v>16</v>
      </c>
      <c r="G21" s="12" t="str">
        <f>G3</f>
        <v>KZN</v>
      </c>
      <c r="H21" s="12" t="s">
        <v>16</v>
      </c>
      <c r="I21" s="12" t="str">
        <f>I3</f>
        <v>KZN</v>
      </c>
      <c r="J21" s="12" t="s">
        <v>16</v>
      </c>
      <c r="K21" s="12" t="str">
        <f>K3</f>
        <v>KZN</v>
      </c>
      <c r="L21" s="12" t="s">
        <v>16</v>
      </c>
      <c r="M21" s="12" t="str">
        <f>M3</f>
        <v>KZN</v>
      </c>
      <c r="N21" s="12" t="s">
        <v>16</v>
      </c>
      <c r="O21" s="12" t="str">
        <f>O3</f>
        <v>KZN</v>
      </c>
      <c r="P21" s="12" t="s">
        <v>16</v>
      </c>
      <c r="Q21" s="12" t="str">
        <f>Q3</f>
        <v>KZN</v>
      </c>
      <c r="R21" s="12" t="s">
        <v>16</v>
      </c>
      <c r="S21" s="12" t="str">
        <f>S3</f>
        <v>KZN</v>
      </c>
      <c r="T21" s="10"/>
      <c r="U21" s="10"/>
      <c r="V21" s="105" t="s">
        <v>16</v>
      </c>
      <c r="W21" s="106" t="str">
        <f>W3</f>
        <v>KZN</v>
      </c>
      <c r="AB21" s="1"/>
    </row>
    <row r="22" spans="1:31">
      <c r="A22" s="5" t="str">
        <f>A4</f>
        <v>1996</v>
      </c>
      <c r="B22" s="7">
        <v>32582298.79907142</v>
      </c>
      <c r="C22" s="7">
        <v>9562775.5910752453</v>
      </c>
      <c r="D22" s="7">
        <v>99506343.617210805</v>
      </c>
      <c r="E22" s="7">
        <v>6108300.0191383315</v>
      </c>
      <c r="F22" s="7">
        <v>198715198.56222853</v>
      </c>
      <c r="G22" s="7">
        <v>41760873.767882891</v>
      </c>
      <c r="H22" s="7">
        <v>28494359.62816406</v>
      </c>
      <c r="I22" s="7">
        <v>4974364.9698173599</v>
      </c>
      <c r="J22" s="7">
        <v>26033135.473959699</v>
      </c>
      <c r="K22" s="7">
        <v>4525152.4204536602</v>
      </c>
      <c r="L22" s="7">
        <v>135854065.85326171</v>
      </c>
      <c r="M22" s="7">
        <v>21832343.958855398</v>
      </c>
      <c r="N22" s="7">
        <v>79153560.827163801</v>
      </c>
      <c r="O22" s="7">
        <v>18171673.752633274</v>
      </c>
      <c r="P22" s="7">
        <v>185663381.8695446</v>
      </c>
      <c r="Q22" s="7">
        <v>25955780.42172968</v>
      </c>
      <c r="R22" s="7">
        <v>258967986.64178059</v>
      </c>
      <c r="S22" s="7">
        <v>37988505.614605755</v>
      </c>
      <c r="T22" s="5"/>
      <c r="U22" s="5"/>
      <c r="V22" s="107">
        <f>B22+D22+F22+H22+J22+L22+N22+P22+R22+T22</f>
        <v>1044970331.2723852</v>
      </c>
      <c r="W22" s="108">
        <f>C22+E22+G22+I22+K22+M22+O22+Q22+S22+U22</f>
        <v>170879770.5161916</v>
      </c>
    </row>
    <row r="23" spans="1:31">
      <c r="A23" s="5">
        <f t="shared" ref="A23:A36" si="4">A5</f>
        <v>1997</v>
      </c>
      <c r="B23" s="7">
        <v>32906507.210283224</v>
      </c>
      <c r="C23" s="7">
        <v>9539885.9464477506</v>
      </c>
      <c r="D23" s="7">
        <v>101293282.8750097</v>
      </c>
      <c r="E23" s="7">
        <v>6181240.1347803334</v>
      </c>
      <c r="F23" s="7">
        <v>204272757.51502198</v>
      </c>
      <c r="G23" s="7">
        <v>42907239.062161595</v>
      </c>
      <c r="H23" s="7">
        <v>29633529.390161321</v>
      </c>
      <c r="I23" s="7">
        <v>5150178.2473180797</v>
      </c>
      <c r="J23" s="7">
        <v>26929349.194446001</v>
      </c>
      <c r="K23" s="7">
        <v>4783448.1763824299</v>
      </c>
      <c r="L23" s="7">
        <v>136525963.38049811</v>
      </c>
      <c r="M23" s="7">
        <v>21971673.297246963</v>
      </c>
      <c r="N23" s="7">
        <v>85249460.272634387</v>
      </c>
      <c r="O23" s="7">
        <v>19199733.375995837</v>
      </c>
      <c r="P23" s="7">
        <v>194583987.7637502</v>
      </c>
      <c r="Q23" s="7">
        <v>27080879.659099229</v>
      </c>
      <c r="R23" s="7">
        <v>260720520.01828128</v>
      </c>
      <c r="S23" s="7">
        <v>37367521.58229997</v>
      </c>
      <c r="T23" s="5"/>
      <c r="U23" s="5"/>
      <c r="V23" s="107">
        <f t="shared" ref="V23:W36" si="5">B23+D23+F23+H23+J23+L23+N23+P23+R23+T23</f>
        <v>1072115357.6200862</v>
      </c>
      <c r="W23" s="108">
        <f t="shared" si="5"/>
        <v>174181799.48173219</v>
      </c>
      <c r="X23" s="13">
        <f>(W23-W22)/W22*100</f>
        <v>1.9323697331555736</v>
      </c>
      <c r="Y23" s="13"/>
      <c r="Z23" s="13"/>
    </row>
    <row r="24" spans="1:31">
      <c r="A24" s="5">
        <f t="shared" si="4"/>
        <v>1998</v>
      </c>
      <c r="B24" s="7">
        <v>31153061.967605509</v>
      </c>
      <c r="C24" s="7">
        <v>9621678.45529286</v>
      </c>
      <c r="D24" s="7">
        <v>101161451.07318529</v>
      </c>
      <c r="E24" s="7">
        <v>6096050.2917463854</v>
      </c>
      <c r="F24" s="7">
        <v>203802694.17268372</v>
      </c>
      <c r="G24" s="7">
        <v>42699604.01797723</v>
      </c>
      <c r="H24" s="7">
        <v>27758236.180045828</v>
      </c>
      <c r="I24" s="7">
        <v>4834245.3880299199</v>
      </c>
      <c r="J24" s="7">
        <v>25342082.170791902</v>
      </c>
      <c r="K24" s="7">
        <v>4245578.85032022</v>
      </c>
      <c r="L24" s="7">
        <v>138259072.73661989</v>
      </c>
      <c r="M24" s="7">
        <v>22153373.423308853</v>
      </c>
      <c r="N24" s="7">
        <v>89911044.695609793</v>
      </c>
      <c r="O24" s="7">
        <v>20061898.108558789</v>
      </c>
      <c r="P24" s="7">
        <v>199003354.95675409</v>
      </c>
      <c r="Q24" s="7">
        <v>27727494.011928748</v>
      </c>
      <c r="R24" s="7">
        <v>263229818.97668725</v>
      </c>
      <c r="S24" s="7">
        <v>38522251.899591811</v>
      </c>
      <c r="T24" s="5"/>
      <c r="U24" s="5"/>
      <c r="V24" s="107">
        <f t="shared" si="5"/>
        <v>1079620816.9299834</v>
      </c>
      <c r="W24" s="108">
        <f t="shared" si="5"/>
        <v>175962174.44675481</v>
      </c>
      <c r="X24" s="13">
        <f t="shared" ref="X24:X36" si="6">(W24-W23)/W23*100</f>
        <v>1.0221360499891641</v>
      </c>
      <c r="Y24" s="13"/>
      <c r="Z24" s="13"/>
    </row>
    <row r="25" spans="1:31">
      <c r="A25" s="5">
        <f t="shared" si="4"/>
        <v>1999</v>
      </c>
      <c r="B25" s="7">
        <v>33129731.186482083</v>
      </c>
      <c r="C25" s="7">
        <v>9387106.7068231925</v>
      </c>
      <c r="D25" s="7">
        <v>99881396.133456811</v>
      </c>
      <c r="E25" s="7">
        <v>4424531.542859097</v>
      </c>
      <c r="F25" s="7">
        <v>205305468.07324803</v>
      </c>
      <c r="G25" s="7">
        <v>43442091.345973805</v>
      </c>
      <c r="H25" s="7">
        <v>27657162.065273762</v>
      </c>
      <c r="I25" s="7">
        <v>4844981.5634626905</v>
      </c>
      <c r="J25" s="7">
        <v>24998101.836826</v>
      </c>
      <c r="K25" s="7">
        <v>4004203.9314528299</v>
      </c>
      <c r="L25" s="7">
        <v>148969895.64270389</v>
      </c>
      <c r="M25" s="7">
        <v>23766477.607997928</v>
      </c>
      <c r="N25" s="7">
        <v>94715567.440996394</v>
      </c>
      <c r="O25" s="7">
        <v>20802989.492281578</v>
      </c>
      <c r="P25" s="7">
        <v>209459152.06456262</v>
      </c>
      <c r="Q25" s="7">
        <v>29452690.763141602</v>
      </c>
      <c r="R25" s="7">
        <v>264615745.7210024</v>
      </c>
      <c r="S25" s="7">
        <v>38066217.653780282</v>
      </c>
      <c r="T25" s="5"/>
      <c r="U25" s="5"/>
      <c r="V25" s="107">
        <f t="shared" si="5"/>
        <v>1108732220.164552</v>
      </c>
      <c r="W25" s="108">
        <f t="shared" si="5"/>
        <v>178191290.60777301</v>
      </c>
      <c r="X25" s="13">
        <f t="shared" si="6"/>
        <v>1.2668155346606671</v>
      </c>
      <c r="Y25" s="13"/>
      <c r="Z25" s="13"/>
    </row>
    <row r="26" spans="1:31">
      <c r="A26" s="5">
        <f t="shared" si="4"/>
        <v>2000</v>
      </c>
      <c r="B26" s="7">
        <v>34721348.550511241</v>
      </c>
      <c r="C26" s="7">
        <v>9743891.5561670084</v>
      </c>
      <c r="D26" s="7">
        <v>98881008.772132099</v>
      </c>
      <c r="E26" s="7">
        <v>4314555.0983290654</v>
      </c>
      <c r="F26" s="7">
        <v>222156097.91149962</v>
      </c>
      <c r="G26" s="7">
        <v>47224993.534155406</v>
      </c>
      <c r="H26" s="7">
        <v>28542915.525472559</v>
      </c>
      <c r="I26" s="7">
        <v>5134847.8457523799</v>
      </c>
      <c r="J26" s="7">
        <v>26410337.532674301</v>
      </c>
      <c r="K26" s="7">
        <v>4162462.5122501999</v>
      </c>
      <c r="L26" s="7">
        <v>161196737.82075551</v>
      </c>
      <c r="M26" s="7">
        <v>25762927.43270966</v>
      </c>
      <c r="N26" s="7">
        <v>102679051.4553436</v>
      </c>
      <c r="O26" s="7">
        <v>22169059.942941941</v>
      </c>
      <c r="P26" s="7">
        <v>216335533.8955102</v>
      </c>
      <c r="Q26" s="7">
        <v>29837447.785172097</v>
      </c>
      <c r="R26" s="7">
        <v>266568132.92041209</v>
      </c>
      <c r="S26" s="7">
        <v>38596162.234217606</v>
      </c>
      <c r="T26" s="5"/>
      <c r="U26" s="5"/>
      <c r="V26" s="107">
        <f t="shared" si="5"/>
        <v>1157491164.3843112</v>
      </c>
      <c r="W26" s="108">
        <f t="shared" si="5"/>
        <v>186946347.94169539</v>
      </c>
      <c r="X26" s="13">
        <f t="shared" si="6"/>
        <v>4.913291387059787</v>
      </c>
      <c r="Y26" s="13"/>
      <c r="Z26" s="13"/>
    </row>
    <row r="27" spans="1:31">
      <c r="A27" s="5">
        <f t="shared" si="4"/>
        <v>2001</v>
      </c>
      <c r="B27" s="7">
        <v>33596823.722863659</v>
      </c>
      <c r="C27" s="7">
        <v>9731948.8933900557</v>
      </c>
      <c r="D27" s="7">
        <v>98844719.279934108</v>
      </c>
      <c r="E27" s="7">
        <v>4097183.6463861694</v>
      </c>
      <c r="F27" s="7">
        <v>229410361.79026872</v>
      </c>
      <c r="G27" s="7">
        <v>48659746.137190983</v>
      </c>
      <c r="H27" s="7">
        <v>27504241.928255223</v>
      </c>
      <c r="I27" s="7">
        <v>5129083.6462612096</v>
      </c>
      <c r="J27" s="7">
        <v>27711128.400341</v>
      </c>
      <c r="K27" s="7">
        <v>5580757.8268795302</v>
      </c>
      <c r="L27" s="7">
        <v>164363551.16470608</v>
      </c>
      <c r="M27" s="7">
        <v>27772732.513417248</v>
      </c>
      <c r="N27" s="7">
        <v>108806023.748808</v>
      </c>
      <c r="O27" s="7">
        <v>23139624.074578192</v>
      </c>
      <c r="P27" s="7">
        <v>234153085.8274619</v>
      </c>
      <c r="Q27" s="7">
        <v>31561289.512134328</v>
      </c>
      <c r="R27" s="7">
        <v>266651877.29072738</v>
      </c>
      <c r="S27" s="7">
        <v>39148037.960148111</v>
      </c>
      <c r="T27" s="5"/>
      <c r="U27" s="5"/>
      <c r="V27" s="107">
        <f t="shared" si="5"/>
        <v>1191041813.1533661</v>
      </c>
      <c r="W27" s="108">
        <f t="shared" si="5"/>
        <v>194820404.2103858</v>
      </c>
      <c r="X27" s="13">
        <f t="shared" si="6"/>
        <v>4.2119337207625787</v>
      </c>
      <c r="Y27" s="13"/>
      <c r="Z27" s="13"/>
    </row>
    <row r="28" spans="1:31">
      <c r="A28" s="5">
        <f t="shared" si="4"/>
        <v>2002</v>
      </c>
      <c r="B28" s="7">
        <v>35825999.873451464</v>
      </c>
      <c r="C28" s="7">
        <v>10181108.231488289</v>
      </c>
      <c r="D28" s="7">
        <v>99959809.646910906</v>
      </c>
      <c r="E28" s="7">
        <v>3665594.7898364887</v>
      </c>
      <c r="F28" s="7">
        <v>236132999.16590485</v>
      </c>
      <c r="G28" s="7">
        <v>50004904.196022868</v>
      </c>
      <c r="H28" s="7">
        <v>28502999.899318554</v>
      </c>
      <c r="I28" s="7">
        <v>5630179.5897137392</v>
      </c>
      <c r="J28" s="7">
        <v>29321000</v>
      </c>
      <c r="K28" s="7">
        <v>4409433.3362341803</v>
      </c>
      <c r="L28" s="7">
        <v>168357199.40531</v>
      </c>
      <c r="M28" s="7">
        <v>28490009.511737581</v>
      </c>
      <c r="N28" s="7">
        <v>118748999.58054161</v>
      </c>
      <c r="O28" s="7">
        <v>25336583.658791982</v>
      </c>
      <c r="P28" s="7">
        <v>249164999.11987221</v>
      </c>
      <c r="Q28" s="7">
        <v>33199226.965642482</v>
      </c>
      <c r="R28" s="7">
        <v>270255999.04537189</v>
      </c>
      <c r="S28" s="7">
        <v>39616844.748718068</v>
      </c>
      <c r="T28" s="5"/>
      <c r="U28" s="5"/>
      <c r="V28" s="107">
        <f t="shared" si="5"/>
        <v>1236270005.7366815</v>
      </c>
      <c r="W28" s="108">
        <f t="shared" si="5"/>
        <v>200533885.02818567</v>
      </c>
      <c r="X28" s="13">
        <f t="shared" si="6"/>
        <v>2.9326911834295859</v>
      </c>
      <c r="Y28" s="13"/>
      <c r="Z28" s="13"/>
    </row>
    <row r="29" spans="1:31">
      <c r="A29" s="5">
        <f t="shared" si="4"/>
        <v>2003</v>
      </c>
      <c r="B29" s="7">
        <v>36070000.007048324</v>
      </c>
      <c r="C29" s="7">
        <v>10703723.150349533</v>
      </c>
      <c r="D29" s="7">
        <v>103354820.02019641</v>
      </c>
      <c r="E29" s="7">
        <v>3879581.804159584</v>
      </c>
      <c r="F29" s="7">
        <v>232581000.04544804</v>
      </c>
      <c r="G29" s="7">
        <v>49546137.622112095</v>
      </c>
      <c r="H29" s="7">
        <v>29344000.00573409</v>
      </c>
      <c r="I29" s="7">
        <v>4983876.79796807</v>
      </c>
      <c r="J29" s="7">
        <v>31574999.999999899</v>
      </c>
      <c r="K29" s="7">
        <v>4621229.3714088602</v>
      </c>
      <c r="L29" s="7">
        <v>172845200.03377551</v>
      </c>
      <c r="M29" s="7">
        <v>29472753.899517633</v>
      </c>
      <c r="N29" s="7">
        <v>126287000.0246776</v>
      </c>
      <c r="O29" s="7">
        <v>27106803.741764639</v>
      </c>
      <c r="P29" s="7">
        <v>261123000.0510256</v>
      </c>
      <c r="Q29" s="7">
        <v>35054126.239524931</v>
      </c>
      <c r="R29" s="7">
        <v>279949000.05470431</v>
      </c>
      <c r="S29" s="7">
        <v>40925113.494925022</v>
      </c>
      <c r="T29" s="5"/>
      <c r="U29" s="5"/>
      <c r="V29" s="107">
        <f t="shared" si="5"/>
        <v>1273129020.2426097</v>
      </c>
      <c r="W29" s="108">
        <f t="shared" si="5"/>
        <v>206293346.12173036</v>
      </c>
      <c r="X29" s="13">
        <f t="shared" si="6"/>
        <v>2.8720637874916655</v>
      </c>
      <c r="Y29" s="13"/>
      <c r="Z29" s="13"/>
    </row>
    <row r="30" spans="1:31">
      <c r="A30" s="5">
        <f t="shared" si="4"/>
        <v>2004</v>
      </c>
      <c r="B30" s="7">
        <v>36379999.91041711</v>
      </c>
      <c r="C30" s="7">
        <v>10738206.218711255</v>
      </c>
      <c r="D30" s="7">
        <v>104915259.74165459</v>
      </c>
      <c r="E30" s="7">
        <v>3957123.9696869147</v>
      </c>
      <c r="F30" s="7">
        <v>243964999.39925554</v>
      </c>
      <c r="G30" s="7">
        <v>51873629.948529743</v>
      </c>
      <c r="H30" s="7">
        <v>31334999.92284001</v>
      </c>
      <c r="I30" s="7">
        <v>5348135.5491321404</v>
      </c>
      <c r="J30" s="7">
        <v>34451000</v>
      </c>
      <c r="K30" s="7">
        <v>5054489.7018914698</v>
      </c>
      <c r="L30" s="7">
        <v>182174999.5514085</v>
      </c>
      <c r="M30" s="7">
        <v>31070164.698760711</v>
      </c>
      <c r="N30" s="7">
        <v>132458999.6738303</v>
      </c>
      <c r="O30" s="7">
        <v>28320059.006057482</v>
      </c>
      <c r="P30" s="7">
        <v>279543999.31164521</v>
      </c>
      <c r="Q30" s="7">
        <v>37586504.207722656</v>
      </c>
      <c r="R30" s="7">
        <v>285165999.29780143</v>
      </c>
      <c r="S30" s="7">
        <v>41538494.646796636</v>
      </c>
      <c r="T30" s="5"/>
      <c r="U30" s="5"/>
      <c r="V30" s="107">
        <f t="shared" si="5"/>
        <v>1330390256.8088527</v>
      </c>
      <c r="W30" s="108">
        <f t="shared" si="5"/>
        <v>215486807.94728902</v>
      </c>
      <c r="X30" s="13">
        <f t="shared" si="6"/>
        <v>4.4564994452771876</v>
      </c>
      <c r="Y30" s="13"/>
      <c r="Z30" s="13"/>
    </row>
    <row r="31" spans="1:31">
      <c r="A31" s="5">
        <f t="shared" si="4"/>
        <v>2005</v>
      </c>
      <c r="B31" s="7">
        <v>37402391.991304971</v>
      </c>
      <c r="C31" s="7">
        <v>10109249.492557824</v>
      </c>
      <c r="D31" s="7">
        <v>105991877.30475019</v>
      </c>
      <c r="E31" s="7">
        <v>3709413.7935892045</v>
      </c>
      <c r="F31" s="7">
        <v>259100944.52064836</v>
      </c>
      <c r="G31" s="7">
        <v>55070173.15819902</v>
      </c>
      <c r="H31" s="7">
        <v>33010192.931773737</v>
      </c>
      <c r="I31" s="7">
        <v>5695450.4994209697</v>
      </c>
      <c r="J31" s="7">
        <v>38558200</v>
      </c>
      <c r="K31" s="7">
        <v>5738870.5881136097</v>
      </c>
      <c r="L31" s="7">
        <v>195012158.24350181</v>
      </c>
      <c r="M31" s="7">
        <v>33073602.513652511</v>
      </c>
      <c r="N31" s="7">
        <v>139472270.1358436</v>
      </c>
      <c r="O31" s="7">
        <v>29994478.276061129</v>
      </c>
      <c r="P31" s="7">
        <v>295503636.72601181</v>
      </c>
      <c r="Q31" s="7">
        <v>41559580.933257811</v>
      </c>
      <c r="R31" s="7">
        <v>297015436.40230113</v>
      </c>
      <c r="S31" s="7">
        <v>43251444.450704411</v>
      </c>
      <c r="T31" s="5"/>
      <c r="U31" s="5"/>
      <c r="V31" s="107">
        <f t="shared" si="5"/>
        <v>1401067108.2561357</v>
      </c>
      <c r="W31" s="108">
        <f t="shared" si="5"/>
        <v>228202263.70555645</v>
      </c>
      <c r="X31" s="13">
        <f t="shared" si="6"/>
        <v>5.9008047311080887</v>
      </c>
      <c r="Y31" s="13"/>
      <c r="Z31" s="13"/>
    </row>
    <row r="32" spans="1:31">
      <c r="A32" s="5">
        <f t="shared" si="4"/>
        <v>2006</v>
      </c>
      <c r="B32" s="7">
        <v>35358999.888728589</v>
      </c>
      <c r="C32" s="7">
        <v>10173890.635547588</v>
      </c>
      <c r="D32" s="7">
        <v>105364259.66842881</v>
      </c>
      <c r="E32" s="7">
        <v>3585375.7572555323</v>
      </c>
      <c r="F32" s="7">
        <v>275782399.13213938</v>
      </c>
      <c r="G32" s="7">
        <v>58392375.988227934</v>
      </c>
      <c r="H32" s="7">
        <v>34138999.892567828</v>
      </c>
      <c r="I32" s="7">
        <v>5883144.80623635</v>
      </c>
      <c r="J32" s="7">
        <v>42582000</v>
      </c>
      <c r="K32" s="7">
        <v>6174933.3969804104</v>
      </c>
      <c r="L32" s="7">
        <v>206635999.3497366</v>
      </c>
      <c r="M32" s="7">
        <v>35182914.260757938</v>
      </c>
      <c r="N32" s="7">
        <v>146606999.53864211</v>
      </c>
      <c r="O32" s="7">
        <v>31553257.154902242</v>
      </c>
      <c r="P32" s="7">
        <v>324001998.98039687</v>
      </c>
      <c r="Q32" s="7">
        <v>44750051.701336838</v>
      </c>
      <c r="R32" s="7">
        <v>308019999.03069079</v>
      </c>
      <c r="S32" s="7">
        <v>44876863.359979153</v>
      </c>
      <c r="T32" s="5"/>
      <c r="U32" s="5"/>
      <c r="V32" s="107">
        <f t="shared" si="5"/>
        <v>1478491655.4813309</v>
      </c>
      <c r="W32" s="108">
        <f t="shared" si="5"/>
        <v>240572807.06122398</v>
      </c>
      <c r="X32" s="13">
        <f t="shared" si="6"/>
        <v>5.4208679417961108</v>
      </c>
      <c r="Y32" s="13"/>
      <c r="Z32" s="13"/>
    </row>
    <row r="33" spans="1:26">
      <c r="A33" s="5">
        <f t="shared" si="4"/>
        <v>2007</v>
      </c>
      <c r="B33" s="7">
        <v>36301000.035048641</v>
      </c>
      <c r="C33" s="7">
        <v>10587366.772486754</v>
      </c>
      <c r="D33" s="7">
        <v>105335680.10170151</v>
      </c>
      <c r="E33" s="7">
        <v>3674644.3641340677</v>
      </c>
      <c r="F33" s="7">
        <v>290246000.28023225</v>
      </c>
      <c r="G33" s="7">
        <v>61485576.557348937</v>
      </c>
      <c r="H33" s="7">
        <v>35294000.034076363</v>
      </c>
      <c r="I33" s="7">
        <v>6078945.0175169902</v>
      </c>
      <c r="J33" s="7">
        <v>48971000</v>
      </c>
      <c r="K33" s="7">
        <v>7064988.8281871602</v>
      </c>
      <c r="L33" s="7">
        <v>217607000.21009913</v>
      </c>
      <c r="M33" s="7">
        <v>37143260.207439587</v>
      </c>
      <c r="N33" s="7">
        <v>156289000.15089691</v>
      </c>
      <c r="O33" s="7">
        <v>33802471.945352495</v>
      </c>
      <c r="P33" s="7">
        <v>349501000.33744317</v>
      </c>
      <c r="Q33" s="7">
        <v>48220421.38328173</v>
      </c>
      <c r="R33" s="7">
        <v>321865000.31076032</v>
      </c>
      <c r="S33" s="7">
        <v>46975137.731778502</v>
      </c>
      <c r="T33" s="5"/>
      <c r="U33" s="5"/>
      <c r="V33" s="107">
        <f t="shared" si="5"/>
        <v>1561409681.4602582</v>
      </c>
      <c r="W33" s="108">
        <f t="shared" si="5"/>
        <v>255032812.8075262</v>
      </c>
      <c r="X33" s="13">
        <f t="shared" si="6"/>
        <v>6.0106567832590709</v>
      </c>
      <c r="Y33" s="13"/>
      <c r="Z33" s="13"/>
    </row>
    <row r="34" spans="1:26">
      <c r="A34" s="5">
        <f t="shared" si="4"/>
        <v>2008</v>
      </c>
      <c r="B34" s="7">
        <v>42153999.925069243</v>
      </c>
      <c r="C34" s="7">
        <v>12121171.017531032</v>
      </c>
      <c r="D34" s="7">
        <v>99397869.823315501</v>
      </c>
      <c r="E34" s="7">
        <v>3436627.480192984</v>
      </c>
      <c r="F34" s="7">
        <v>297899999.47046888</v>
      </c>
      <c r="G34" s="7">
        <v>63054732.266365282</v>
      </c>
      <c r="H34" s="7">
        <v>34197999.939211428</v>
      </c>
      <c r="I34" s="7">
        <v>5835190.5697359499</v>
      </c>
      <c r="J34" s="7">
        <v>53644000.000000097</v>
      </c>
      <c r="K34" s="7">
        <v>7744235.8509514304</v>
      </c>
      <c r="L34" s="7">
        <v>219358999.61007902</v>
      </c>
      <c r="M34" s="7">
        <v>37460514.35413406</v>
      </c>
      <c r="N34" s="7">
        <v>161671999.71262032</v>
      </c>
      <c r="O34" s="7">
        <v>35081945.800184548</v>
      </c>
      <c r="P34" s="7">
        <v>375089999.3332594</v>
      </c>
      <c r="Q34" s="7">
        <v>51736243.623927094</v>
      </c>
      <c r="R34" s="7">
        <v>335759999.40317047</v>
      </c>
      <c r="S34" s="7">
        <v>49078097.652797699</v>
      </c>
      <c r="T34" s="5"/>
      <c r="U34" s="5"/>
      <c r="V34" s="107">
        <f t="shared" si="5"/>
        <v>1619174867.2171941</v>
      </c>
      <c r="W34" s="108">
        <f t="shared" si="5"/>
        <v>265548758.61582008</v>
      </c>
      <c r="X34" s="13">
        <f t="shared" si="6"/>
        <v>4.1233697313413105</v>
      </c>
      <c r="Y34" s="13"/>
      <c r="Z34" s="13"/>
    </row>
    <row r="35" spans="1:26">
      <c r="A35" s="5">
        <f t="shared" si="4"/>
        <v>2009</v>
      </c>
      <c r="B35" s="7">
        <v>40891000.076902673</v>
      </c>
      <c r="C35" s="7">
        <v>11740497.657964751</v>
      </c>
      <c r="D35" s="7">
        <v>95185496.179012999</v>
      </c>
      <c r="E35" s="7">
        <v>3537296.3970232964</v>
      </c>
      <c r="F35" s="7">
        <v>266932000.50201261</v>
      </c>
      <c r="G35" s="7">
        <v>56345119.277804956</v>
      </c>
      <c r="H35" s="7">
        <v>33635000.063256517</v>
      </c>
      <c r="I35" s="7">
        <v>5808723.8529666904</v>
      </c>
      <c r="J35" s="7">
        <v>57630003.745240502</v>
      </c>
      <c r="K35" s="7">
        <v>8055079.3216502899</v>
      </c>
      <c r="L35" s="7">
        <v>213939000.40234989</v>
      </c>
      <c r="M35" s="7">
        <v>37070784.814770028</v>
      </c>
      <c r="N35" s="7">
        <v>162722000.30602729</v>
      </c>
      <c r="O35" s="7">
        <v>35515670.153472364</v>
      </c>
      <c r="P35" s="7">
        <v>378421000.71168739</v>
      </c>
      <c r="Q35" s="7">
        <v>52525472.443808004</v>
      </c>
      <c r="R35" s="7">
        <v>344981000.64879739</v>
      </c>
      <c r="S35" s="7">
        <v>50509251.392417893</v>
      </c>
      <c r="T35" s="5"/>
      <c r="U35" s="5"/>
      <c r="V35" s="107">
        <f t="shared" si="5"/>
        <v>1594336502.6352873</v>
      </c>
      <c r="W35" s="108">
        <f t="shared" si="5"/>
        <v>261107895.31187832</v>
      </c>
      <c r="X35" s="13">
        <f t="shared" si="6"/>
        <v>-1.6723344244160183</v>
      </c>
      <c r="Y35" s="13"/>
      <c r="Z35" s="13"/>
    </row>
    <row r="36" spans="1:26" ht="13.5" thickBot="1">
      <c r="A36" s="5">
        <f t="shared" si="4"/>
        <v>2010</v>
      </c>
      <c r="B36" s="7">
        <v>41246961.667548493</v>
      </c>
      <c r="C36" s="7">
        <v>11846292.185719257</v>
      </c>
      <c r="D36" s="7">
        <v>100659255.9205301</v>
      </c>
      <c r="E36" s="7">
        <v>3741899.8382326365</v>
      </c>
      <c r="F36" s="7">
        <v>280189982.59378433</v>
      </c>
      <c r="G36" s="7">
        <v>59053299.630894735</v>
      </c>
      <c r="H36" s="7">
        <v>34310971.672552869</v>
      </c>
      <c r="I36" s="7">
        <v>5920287.3941724505</v>
      </c>
      <c r="J36" s="7">
        <v>58523000</v>
      </c>
      <c r="K36" s="7">
        <v>8164699.49245949</v>
      </c>
      <c r="L36" s="7">
        <v>218569823.92360398</v>
      </c>
      <c r="M36" s="7">
        <v>37815501.156986833</v>
      </c>
      <c r="N36" s="7">
        <v>167462285.9692319</v>
      </c>
      <c r="O36" s="7">
        <v>36508405.686562002</v>
      </c>
      <c r="P36" s="7">
        <v>385490863.71355462</v>
      </c>
      <c r="Q36" s="7">
        <v>53420526.362590395</v>
      </c>
      <c r="R36" s="7">
        <v>352917875.22940868</v>
      </c>
      <c r="S36" s="7">
        <v>51609650.6155487</v>
      </c>
      <c r="T36" s="5"/>
      <c r="U36" s="5"/>
      <c r="V36" s="109">
        <f t="shared" si="5"/>
        <v>1639371020.6902151</v>
      </c>
      <c r="W36" s="110">
        <f t="shared" si="5"/>
        <v>268080562.36316651</v>
      </c>
      <c r="X36" s="13">
        <f t="shared" si="6"/>
        <v>2.6704160144065114</v>
      </c>
      <c r="Y36" s="13"/>
      <c r="Z36" s="13"/>
    </row>
    <row r="38" spans="1:26" ht="13.5" thickBot="1"/>
    <row r="39" spans="1:26" ht="58.5" customHeight="1" thickBot="1">
      <c r="A39" s="2" t="s">
        <v>21</v>
      </c>
      <c r="C39" s="3" t="s">
        <v>22</v>
      </c>
      <c r="D39" s="3" t="s">
        <v>23</v>
      </c>
      <c r="E39" s="3" t="s">
        <v>3</v>
      </c>
      <c r="F39" s="3" t="s">
        <v>24</v>
      </c>
      <c r="G39" s="3" t="s">
        <v>25</v>
      </c>
      <c r="H39" s="3" t="s">
        <v>26</v>
      </c>
      <c r="I39" s="3" t="s">
        <v>27</v>
      </c>
      <c r="J39" s="3" t="s">
        <v>28</v>
      </c>
      <c r="K39" s="14" t="s">
        <v>29</v>
      </c>
      <c r="L39" s="2" t="s">
        <v>30</v>
      </c>
      <c r="M39" s="3" t="s">
        <v>22</v>
      </c>
      <c r="N39" s="3" t="s">
        <v>23</v>
      </c>
      <c r="O39" s="3" t="s">
        <v>3</v>
      </c>
      <c r="P39" s="3" t="s">
        <v>24</v>
      </c>
      <c r="Q39" s="3" t="s">
        <v>25</v>
      </c>
      <c r="R39" s="3" t="s">
        <v>26</v>
      </c>
      <c r="S39" s="3" t="s">
        <v>27</v>
      </c>
      <c r="T39" s="3" t="s">
        <v>28</v>
      </c>
      <c r="U39" s="14" t="s">
        <v>29</v>
      </c>
    </row>
    <row r="40" spans="1:26">
      <c r="A40" s="5" t="s">
        <v>18</v>
      </c>
      <c r="B40" s="5"/>
      <c r="C40" s="15">
        <f>(C4/$W4)/(B4/$V4)</f>
        <v>0.97258476123342963</v>
      </c>
      <c r="D40" s="15">
        <f>(E4/$W4)/(D4/$V4)</f>
        <v>0.16137512654233999</v>
      </c>
      <c r="E40" s="15">
        <f>(G4/$W4)/(F4/$V4)</f>
        <v>1.4744370201414776</v>
      </c>
      <c r="F40" s="15">
        <f>(I4/$W4)/(H4/$V4)</f>
        <v>0.88344502688992843</v>
      </c>
      <c r="G40" s="15">
        <f>(K4/$W4)/(J4/$V4)</f>
        <v>0.77149198502173943</v>
      </c>
      <c r="H40" s="15">
        <f>(M4/$W4)/(L4/$V4)</f>
        <v>0.7348213449372617</v>
      </c>
      <c r="I40" s="15">
        <f>(O4/$W4)/(N4/$V4)</f>
        <v>1.114671672583549</v>
      </c>
      <c r="J40" s="15">
        <f>(Q4/$W4)/(P4/$V4)</f>
        <v>0.93753491386430199</v>
      </c>
      <c r="K40" s="15">
        <f>(S4/$W4)/(R4/$V4)</f>
        <v>1.0524250666078916</v>
      </c>
      <c r="L40" s="5" t="str">
        <f>A40</f>
        <v>1996</v>
      </c>
      <c r="M40" s="15">
        <f>(1-1/C40)*C4</f>
        <v>-3380.7546449732254</v>
      </c>
      <c r="N40" s="15">
        <f>(1-1/D40)*E4</f>
        <v>-66218.378576986332</v>
      </c>
      <c r="O40" s="15">
        <f>(1-1/E40)*G4</f>
        <v>96016.56255933705</v>
      </c>
      <c r="P40" s="15">
        <f>(1-1/F40)*I4</f>
        <v>-1245.3710932768133</v>
      </c>
      <c r="Q40" s="15">
        <f>(1-1/G40)*K4</f>
        <v>-10975.474042224332</v>
      </c>
      <c r="R40" s="15">
        <f>(1-1/H40)*M4</f>
        <v>-39997.471447440759</v>
      </c>
      <c r="S40" s="15">
        <f>(1-1/I40)*O4</f>
        <v>7636.7031442732887</v>
      </c>
      <c r="T40" s="15">
        <f>(1-1/J40)*Q4</f>
        <v>-6186.8738398201149</v>
      </c>
      <c r="U40" s="15">
        <f>(1-1/K40)*S4</f>
        <v>11491.739903372169</v>
      </c>
      <c r="V40" s="100">
        <f>AVERAGE(M40:U40)</f>
        <v>-1428.8131153043398</v>
      </c>
      <c r="W40" s="101">
        <f>V40/1000</f>
        <v>-1.4288131153043397</v>
      </c>
    </row>
    <row r="41" spans="1:26">
      <c r="A41" s="5">
        <f>A40+1</f>
        <v>1997</v>
      </c>
      <c r="B41" s="5"/>
      <c r="C41" s="15">
        <f>(C5/$W5)/(B5/$V5)</f>
        <v>0.9771147943591868</v>
      </c>
      <c r="D41" s="15">
        <f>(E5/$W5)/(D5/$V5)</f>
        <v>0.14038974667299792</v>
      </c>
      <c r="E41" s="15">
        <f t="shared" ref="E41:E54" si="7">(G5/$W5)/(F5/$V5)</f>
        <v>1.4747757084999575</v>
      </c>
      <c r="F41" s="15">
        <f t="shared" ref="F41:F54" si="8">(I5/$W5)/(H5/$V5)</f>
        <v>0.8889793912382874</v>
      </c>
      <c r="G41" s="15">
        <f t="shared" ref="G41:G54" si="9">(K5/$W5)/(J5/$V5)</f>
        <v>0.77462040172400437</v>
      </c>
      <c r="H41" s="15">
        <f t="shared" ref="H41:H54" si="10">(M5/$W5)/(L5/$V5)</f>
        <v>0.7380162326214128</v>
      </c>
      <c r="I41" s="15">
        <f t="shared" ref="I41:I54" si="11">(O5/$W5)/(N5/$V5)</f>
        <v>1.1213139222972073</v>
      </c>
      <c r="J41" s="15">
        <f t="shared" ref="J41:J54" si="12">(Q5/$W5)/(P5/$V5)</f>
        <v>0.94405087522304276</v>
      </c>
      <c r="K41" s="15">
        <f t="shared" ref="K41:K54" si="13">(S5/$W5)/(R5/$V5)</f>
        <v>1.0611149389993779</v>
      </c>
      <c r="L41" s="5">
        <f t="shared" ref="L41:L54" si="14">A41</f>
        <v>1997</v>
      </c>
      <c r="M41" s="15">
        <f>(1-1/C41)*C5</f>
        <v>-2793.9197537354512</v>
      </c>
      <c r="N41" s="15">
        <f>(1-1/D41)*E5</f>
        <v>-65711.027496164155</v>
      </c>
      <c r="O41" s="15">
        <f>(1-1/E41)*G5</f>
        <v>91773.576241479372</v>
      </c>
      <c r="P41" s="15">
        <f>(1-1/F41)*I5</f>
        <v>-1189.2441071110813</v>
      </c>
      <c r="Q41" s="15">
        <f>(1-1/G41)*K5</f>
        <v>-11160.114731702268</v>
      </c>
      <c r="R41" s="15">
        <f>(1-1/H41)*M5</f>
        <v>-40630.625376139236</v>
      </c>
      <c r="S41" s="15">
        <f>(1-1/I41)*O5</f>
        <v>8176.0720134837684</v>
      </c>
      <c r="T41" s="15">
        <f>(1-1/J41)*Q5</f>
        <v>-5792.7948993476039</v>
      </c>
      <c r="U41" s="15">
        <f>(1-1/K41)*S5</f>
        <v>14243.38571343826</v>
      </c>
      <c r="V41" s="100">
        <f t="shared" ref="V41:V54" si="15">AVERAGE(M41:U41)</f>
        <v>-1453.8547106442659</v>
      </c>
      <c r="W41" s="101">
        <f t="shared" ref="W41:W54" si="16">V41/1000</f>
        <v>-1.4538547106442659</v>
      </c>
    </row>
    <row r="42" spans="1:26">
      <c r="A42" s="5">
        <f t="shared" ref="A42:A54" si="17">A41+1</f>
        <v>1998</v>
      </c>
      <c r="B42" s="5"/>
      <c r="C42" s="15">
        <f t="shared" ref="C42:C54" si="18">(C6/$W6)/(B6/$V6)</f>
        <v>0.97809234565351455</v>
      </c>
      <c r="D42" s="15">
        <f t="shared" ref="D42:D54" si="19">(E6/$W6)/(D6/$V6)</f>
        <v>0.14768128018913393</v>
      </c>
      <c r="E42" s="15">
        <f t="shared" si="7"/>
        <v>1.4631028668407333</v>
      </c>
      <c r="F42" s="15">
        <f t="shared" si="8"/>
        <v>0.87762788398813296</v>
      </c>
      <c r="G42" s="15">
        <f t="shared" si="9"/>
        <v>0.76855250247115847</v>
      </c>
      <c r="H42" s="15">
        <f t="shared" si="10"/>
        <v>0.73155616825165859</v>
      </c>
      <c r="I42" s="15">
        <f t="shared" si="11"/>
        <v>1.119825706972871</v>
      </c>
      <c r="J42" s="15">
        <f t="shared" si="12"/>
        <v>0.93025940262360718</v>
      </c>
      <c r="K42" s="15">
        <f t="shared" si="13"/>
        <v>1.0621385562514554</v>
      </c>
      <c r="L42" s="5">
        <f t="shared" si="14"/>
        <v>1998</v>
      </c>
      <c r="M42" s="15">
        <f t="shared" ref="M42:M54" si="20">(1-1/C42)*C6</f>
        <v>-2630.2526303281024</v>
      </c>
      <c r="N42" s="15">
        <f t="shared" ref="N42:N54" si="21">(1-1/D42)*E6</f>
        <v>-54925.220125869986</v>
      </c>
      <c r="O42" s="15">
        <f t="shared" ref="O42:O54" si="22">(1-1/E42)*G6</f>
        <v>86533.885494060713</v>
      </c>
      <c r="P42" s="15">
        <f t="shared" ref="P42:P54" si="23">(1-1/F42)*I6</f>
        <v>-1275.0712709020904</v>
      </c>
      <c r="Q42" s="15">
        <f t="shared" ref="Q42:Q54" si="24">(1-1/G42)*K6</f>
        <v>-10777.908567917388</v>
      </c>
      <c r="R42" s="15">
        <f t="shared" ref="R42:R54" si="25">(1-1/H42)*M6</f>
        <v>-44172.628768909461</v>
      </c>
      <c r="S42" s="15">
        <f t="shared" ref="S42:S54" si="26">(1-1/I42)*O6</f>
        <v>7643.1989685068556</v>
      </c>
      <c r="T42" s="15">
        <f t="shared" ref="T42:T54" si="27">(1-1/J42)*Q6</f>
        <v>-7462.2096294568728</v>
      </c>
      <c r="U42" s="15">
        <f t="shared" ref="U42:U54" si="28">(1-1/K42)*S6</f>
        <v>15232.397103729782</v>
      </c>
      <c r="V42" s="100">
        <f t="shared" si="15"/>
        <v>-1314.8677141207284</v>
      </c>
      <c r="W42" s="101">
        <f t="shared" si="16"/>
        <v>-1.3148677141207283</v>
      </c>
    </row>
    <row r="43" spans="1:26">
      <c r="A43" s="5">
        <f t="shared" si="17"/>
        <v>1999</v>
      </c>
      <c r="B43" s="5"/>
      <c r="C43" s="15">
        <f t="shared" si="18"/>
        <v>0.99180466115299748</v>
      </c>
      <c r="D43" s="15">
        <f t="shared" si="19"/>
        <v>0.12294234796718852</v>
      </c>
      <c r="E43" s="15">
        <f t="shared" si="7"/>
        <v>1.4748367083348712</v>
      </c>
      <c r="F43" s="15">
        <f t="shared" si="8"/>
        <v>0.87918721731375049</v>
      </c>
      <c r="G43" s="15">
        <f t="shared" si="9"/>
        <v>0.76149074855584198</v>
      </c>
      <c r="H43" s="15">
        <f t="shared" si="10"/>
        <v>0.72476422845759048</v>
      </c>
      <c r="I43" s="15">
        <f t="shared" si="11"/>
        <v>1.1107381945723054</v>
      </c>
      <c r="J43" s="15">
        <f t="shared" si="12"/>
        <v>0.91728787610059803</v>
      </c>
      <c r="K43" s="15">
        <f t="shared" si="13"/>
        <v>1.0762976746298487</v>
      </c>
      <c r="L43" s="5">
        <f t="shared" si="14"/>
        <v>1999</v>
      </c>
      <c r="M43" s="15">
        <f t="shared" si="20"/>
        <v>-969.08661582827017</v>
      </c>
      <c r="N43" s="15">
        <f t="shared" si="21"/>
        <v>-52217.155705557074</v>
      </c>
      <c r="O43" s="15">
        <f t="shared" si="22"/>
        <v>85261.748597629063</v>
      </c>
      <c r="P43" s="15">
        <f t="shared" si="23"/>
        <v>-1228.2266187514608</v>
      </c>
      <c r="Q43" s="15">
        <f t="shared" si="24"/>
        <v>-10808.73445840485</v>
      </c>
      <c r="R43" s="15">
        <f t="shared" si="25"/>
        <v>-49127.969459541324</v>
      </c>
      <c r="S43" s="15">
        <f t="shared" si="26"/>
        <v>6993.0310324892944</v>
      </c>
      <c r="T43" s="15">
        <f t="shared" si="27"/>
        <v>-9170.5144658807912</v>
      </c>
      <c r="U43" s="15">
        <f t="shared" si="28"/>
        <v>19127.912392127673</v>
      </c>
      <c r="V43" s="100">
        <f t="shared" si="15"/>
        <v>-1348.7772557464159</v>
      </c>
      <c r="W43" s="101">
        <f t="shared" si="16"/>
        <v>-1.3487772557464159</v>
      </c>
    </row>
    <row r="44" spans="1:26">
      <c r="A44" s="5">
        <f t="shared" si="17"/>
        <v>2000</v>
      </c>
      <c r="B44" s="5"/>
      <c r="C44" s="15">
        <f t="shared" si="18"/>
        <v>0.99841371026052028</v>
      </c>
      <c r="D44" s="15">
        <f t="shared" si="19"/>
        <v>0.11148606501922645</v>
      </c>
      <c r="E44" s="15">
        <f t="shared" si="7"/>
        <v>1.4824693878228383</v>
      </c>
      <c r="F44" s="15">
        <f t="shared" si="8"/>
        <v>0.87740086683540852</v>
      </c>
      <c r="G44" s="15">
        <f t="shared" si="9"/>
        <v>0.75723888909595871</v>
      </c>
      <c r="H44" s="15">
        <f t="shared" si="10"/>
        <v>0.71795642119130232</v>
      </c>
      <c r="I44" s="15">
        <f t="shared" si="11"/>
        <v>1.0901066949257898</v>
      </c>
      <c r="J44" s="15">
        <f t="shared" si="12"/>
        <v>0.91251926458924082</v>
      </c>
      <c r="K44" s="15">
        <f t="shared" si="13"/>
        <v>1.0821239980531143</v>
      </c>
      <c r="L44" s="5">
        <f t="shared" si="14"/>
        <v>2000</v>
      </c>
      <c r="M44" s="15">
        <f t="shared" si="20"/>
        <v>-184.50608005154567</v>
      </c>
      <c r="N44" s="15">
        <f t="shared" si="21"/>
        <v>-50390.348436900131</v>
      </c>
      <c r="O44" s="15">
        <f t="shared" si="22"/>
        <v>84904.593761192824</v>
      </c>
      <c r="P44" s="15">
        <f t="shared" si="23"/>
        <v>-1240.1048852129086</v>
      </c>
      <c r="Q44" s="15">
        <f t="shared" si="24"/>
        <v>-11562.997154157427</v>
      </c>
      <c r="R44" s="15">
        <f t="shared" si="25"/>
        <v>-49797.004928885108</v>
      </c>
      <c r="S44" s="15">
        <f t="shared" si="26"/>
        <v>5590.6116135465782</v>
      </c>
      <c r="T44" s="15">
        <f t="shared" si="27"/>
        <v>-10122.406204369066</v>
      </c>
      <c r="U44" s="15">
        <f t="shared" si="28"/>
        <v>21105.549858277314</v>
      </c>
      <c r="V44" s="100">
        <f t="shared" si="15"/>
        <v>-1299.623606284385</v>
      </c>
      <c r="W44" s="101">
        <f t="shared" si="16"/>
        <v>-1.2996236062843851</v>
      </c>
    </row>
    <row r="45" spans="1:26">
      <c r="A45" s="5">
        <f t="shared" si="17"/>
        <v>2001</v>
      </c>
      <c r="B45" s="5"/>
      <c r="C45" s="15">
        <f t="shared" si="18"/>
        <v>0.99692185477793038</v>
      </c>
      <c r="D45" s="15">
        <f t="shared" si="19"/>
        <v>0.10510624160609253</v>
      </c>
      <c r="E45" s="15">
        <f t="shared" si="7"/>
        <v>1.4931722498038487</v>
      </c>
      <c r="F45" s="15">
        <f t="shared" si="8"/>
        <v>0.87647238169429798</v>
      </c>
      <c r="G45" s="15">
        <f t="shared" si="9"/>
        <v>0.76772072462020902</v>
      </c>
      <c r="H45" s="15">
        <f t="shared" si="10"/>
        <v>0.72641824103735075</v>
      </c>
      <c r="I45" s="15">
        <f t="shared" si="11"/>
        <v>1.0927092442173261</v>
      </c>
      <c r="J45" s="15">
        <f t="shared" si="12"/>
        <v>0.91209228271693854</v>
      </c>
      <c r="K45" s="15">
        <f t="shared" si="13"/>
        <v>1.0805795618183192</v>
      </c>
      <c r="L45" s="5">
        <f t="shared" si="14"/>
        <v>2001</v>
      </c>
      <c r="M45" s="15">
        <f t="shared" si="20"/>
        <v>-379.7996415045813</v>
      </c>
      <c r="N45" s="15">
        <f t="shared" si="21"/>
        <v>-49000.637039916975</v>
      </c>
      <c r="O45" s="15">
        <f t="shared" si="22"/>
        <v>83845.085549999523</v>
      </c>
      <c r="P45" s="15">
        <f t="shared" si="23"/>
        <v>-1236.000384749844</v>
      </c>
      <c r="Q45" s="15">
        <f t="shared" si="24"/>
        <v>-10530.196710064991</v>
      </c>
      <c r="R45" s="15">
        <f t="shared" si="25"/>
        <v>-48610.551281190375</v>
      </c>
      <c r="S45" s="15">
        <f t="shared" si="26"/>
        <v>5497.3873612054131</v>
      </c>
      <c r="T45" s="15">
        <f t="shared" si="27"/>
        <v>-11021.081063809035</v>
      </c>
      <c r="U45" s="15">
        <f t="shared" si="28"/>
        <v>20391.264011726911</v>
      </c>
      <c r="V45" s="100">
        <f t="shared" si="15"/>
        <v>-1227.169910922662</v>
      </c>
      <c r="W45" s="101">
        <f t="shared" si="16"/>
        <v>-1.2271699109226619</v>
      </c>
    </row>
    <row r="46" spans="1:26">
      <c r="A46" s="5">
        <f t="shared" si="17"/>
        <v>2002</v>
      </c>
      <c r="B46" s="5"/>
      <c r="C46" s="15">
        <f t="shared" si="18"/>
        <v>1.0037541933299283</v>
      </c>
      <c r="D46" s="15">
        <f t="shared" si="19"/>
        <v>0.10383825108679548</v>
      </c>
      <c r="E46" s="15">
        <f t="shared" si="7"/>
        <v>1.4993700874475939</v>
      </c>
      <c r="F46" s="15">
        <f t="shared" si="8"/>
        <v>0.89159441189447208</v>
      </c>
      <c r="G46" s="15">
        <f t="shared" si="9"/>
        <v>0.76976671040890943</v>
      </c>
      <c r="H46" s="15">
        <f t="shared" si="10"/>
        <v>0.72912874555861129</v>
      </c>
      <c r="I46" s="15">
        <f t="shared" si="11"/>
        <v>1.0810634350401527</v>
      </c>
      <c r="J46" s="15">
        <f t="shared" si="12"/>
        <v>0.90732772908706261</v>
      </c>
      <c r="K46" s="15">
        <f t="shared" si="13"/>
        <v>1.0781444294617941</v>
      </c>
      <c r="L46" s="5">
        <f t="shared" si="14"/>
        <v>2002</v>
      </c>
      <c r="M46" s="15">
        <f t="shared" si="20"/>
        <v>469.03376609666839</v>
      </c>
      <c r="N46" s="15">
        <f t="shared" si="21"/>
        <v>-49885.328604764363</v>
      </c>
      <c r="O46" s="15">
        <f t="shared" si="22"/>
        <v>84875.206602943246</v>
      </c>
      <c r="P46" s="15">
        <f t="shared" si="23"/>
        <v>-1087.5279873028924</v>
      </c>
      <c r="Q46" s="15">
        <f t="shared" si="24"/>
        <v>-10355.004820934404</v>
      </c>
      <c r="R46" s="15">
        <f t="shared" si="25"/>
        <v>-47850.784717401839</v>
      </c>
      <c r="S46" s="15">
        <f t="shared" si="26"/>
        <v>4843.9559380362298</v>
      </c>
      <c r="T46" s="15">
        <f t="shared" si="27"/>
        <v>-12512.895894245725</v>
      </c>
      <c r="U46" s="15">
        <f t="shared" si="28"/>
        <v>20326.783822740559</v>
      </c>
      <c r="V46" s="100">
        <f t="shared" si="15"/>
        <v>-1241.8402105369464</v>
      </c>
      <c r="W46" s="101">
        <f t="shared" si="16"/>
        <v>-1.2418402105369464</v>
      </c>
    </row>
    <row r="47" spans="1:26">
      <c r="A47" s="5">
        <f t="shared" si="17"/>
        <v>2003</v>
      </c>
      <c r="B47" s="5"/>
      <c r="C47" s="15">
        <f t="shared" si="18"/>
        <v>1.0206162927601434</v>
      </c>
      <c r="D47" s="15">
        <f t="shared" si="19"/>
        <v>0.11130575829032041</v>
      </c>
      <c r="E47" s="15">
        <f t="shared" si="7"/>
        <v>1.5175921232577083</v>
      </c>
      <c r="F47" s="15">
        <f t="shared" si="8"/>
        <v>0.88695563182597581</v>
      </c>
      <c r="G47" s="15">
        <f t="shared" si="9"/>
        <v>0.77423797576483822</v>
      </c>
      <c r="H47" s="15">
        <f t="shared" si="10"/>
        <v>0.73504078406410311</v>
      </c>
      <c r="I47" s="15">
        <f t="shared" si="11"/>
        <v>1.0959870540374357</v>
      </c>
      <c r="J47" s="15">
        <f t="shared" si="12"/>
        <v>0.9085267269253251</v>
      </c>
      <c r="K47" s="15">
        <f t="shared" si="13"/>
        <v>1.0745015031953065</v>
      </c>
      <c r="L47" s="5">
        <f t="shared" si="14"/>
        <v>2003</v>
      </c>
      <c r="M47" s="15">
        <f t="shared" si="20"/>
        <v>2464.9990932854344</v>
      </c>
      <c r="N47" s="15">
        <f t="shared" si="21"/>
        <v>-50920.798568233906</v>
      </c>
      <c r="O47" s="15">
        <f t="shared" si="22"/>
        <v>84726.017696026305</v>
      </c>
      <c r="P47" s="15">
        <f t="shared" si="23"/>
        <v>-1073.0435002184179</v>
      </c>
      <c r="Q47" s="15">
        <f t="shared" si="24"/>
        <v>-11160.381993930716</v>
      </c>
      <c r="R47" s="15">
        <f t="shared" si="25"/>
        <v>-49563.185817961683</v>
      </c>
      <c r="S47" s="15">
        <f t="shared" si="26"/>
        <v>5390.9179229112833</v>
      </c>
      <c r="T47" s="15">
        <f t="shared" si="27"/>
        <v>-12420.009745496258</v>
      </c>
      <c r="U47" s="15">
        <f t="shared" si="28"/>
        <v>20173.633451734862</v>
      </c>
      <c r="V47" s="100">
        <f t="shared" si="15"/>
        <v>-1375.7612735425657</v>
      </c>
      <c r="W47" s="101">
        <f t="shared" si="16"/>
        <v>-1.3757612735425657</v>
      </c>
    </row>
    <row r="48" spans="1:26">
      <c r="A48" s="5">
        <f t="shared" si="17"/>
        <v>2004</v>
      </c>
      <c r="B48" s="5"/>
      <c r="C48" s="15">
        <f t="shared" si="18"/>
        <v>1.0139155702472762</v>
      </c>
      <c r="D48" s="15">
        <f t="shared" si="19"/>
        <v>0.13301149182134653</v>
      </c>
      <c r="E48" s="15">
        <f t="shared" si="7"/>
        <v>1.5024697278959711</v>
      </c>
      <c r="F48" s="15">
        <f t="shared" si="8"/>
        <v>0.88283527875069601</v>
      </c>
      <c r="G48" s="15">
        <f t="shared" si="9"/>
        <v>0.77645356681688527</v>
      </c>
      <c r="H48" s="15">
        <f t="shared" si="10"/>
        <v>0.73965979868373188</v>
      </c>
      <c r="I48" s="15">
        <f t="shared" si="11"/>
        <v>1.1101815095486407</v>
      </c>
      <c r="J48" s="15">
        <f t="shared" si="12"/>
        <v>0.90852286780213765</v>
      </c>
      <c r="K48" s="15">
        <f t="shared" si="13"/>
        <v>1.0903550618227489</v>
      </c>
      <c r="L48" s="5">
        <f t="shared" si="14"/>
        <v>2004</v>
      </c>
      <c r="M48" s="15">
        <f t="shared" si="20"/>
        <v>1502.200516779589</v>
      </c>
      <c r="N48" s="15">
        <f t="shared" si="21"/>
        <v>-51733.619587988622</v>
      </c>
      <c r="O48" s="15">
        <f t="shared" si="22"/>
        <v>85241.128042850396</v>
      </c>
      <c r="P48" s="15">
        <f t="shared" si="23"/>
        <v>-1112.4420984056947</v>
      </c>
      <c r="Q48" s="15">
        <f t="shared" si="24"/>
        <v>-13069.85547202104</v>
      </c>
      <c r="R48" s="15">
        <f t="shared" si="25"/>
        <v>-50875.50726230799</v>
      </c>
      <c r="S48" s="15">
        <f t="shared" si="26"/>
        <v>6330.7580528765811</v>
      </c>
      <c r="T48" s="15">
        <f t="shared" si="27"/>
        <v>-13307.547680789849</v>
      </c>
      <c r="U48" s="15">
        <f t="shared" si="28"/>
        <v>24257.118456604891</v>
      </c>
      <c r="V48" s="100">
        <f t="shared" si="15"/>
        <v>-1418.6407813779708</v>
      </c>
      <c r="W48" s="101">
        <f t="shared" si="16"/>
        <v>-1.4186407813779709</v>
      </c>
    </row>
    <row r="49" spans="1:23">
      <c r="A49" s="5">
        <f t="shared" si="17"/>
        <v>2005</v>
      </c>
      <c r="B49" s="5"/>
      <c r="C49" s="15">
        <f t="shared" si="18"/>
        <v>1.017544560259545</v>
      </c>
      <c r="D49" s="15">
        <f t="shared" si="19"/>
        <v>0.13970188111186088</v>
      </c>
      <c r="E49" s="15">
        <f t="shared" si="7"/>
        <v>1.487665624771092</v>
      </c>
      <c r="F49" s="15">
        <f t="shared" si="8"/>
        <v>0.87996582469235185</v>
      </c>
      <c r="G49" s="15">
        <f t="shared" si="9"/>
        <v>0.77926864231322968</v>
      </c>
      <c r="H49" s="15">
        <f t="shared" si="10"/>
        <v>0.74394244539114684</v>
      </c>
      <c r="I49" s="15">
        <f t="shared" si="11"/>
        <v>1.1184353947422281</v>
      </c>
      <c r="J49" s="15">
        <f t="shared" si="12"/>
        <v>0.90922970808026682</v>
      </c>
      <c r="K49" s="15">
        <f t="shared" si="13"/>
        <v>1.1080061829650476</v>
      </c>
      <c r="L49" s="5">
        <f t="shared" si="14"/>
        <v>2005</v>
      </c>
      <c r="M49" s="15">
        <f t="shared" si="20"/>
        <v>1759.7463773888585</v>
      </c>
      <c r="N49" s="15">
        <f t="shared" si="21"/>
        <v>-49325.421825916659</v>
      </c>
      <c r="O49" s="15">
        <f t="shared" si="22"/>
        <v>82919.899386834106</v>
      </c>
      <c r="P49" s="15">
        <f t="shared" si="23"/>
        <v>-1151.0554613172592</v>
      </c>
      <c r="Q49" s="15">
        <f t="shared" si="24"/>
        <v>-15034.929157649807</v>
      </c>
      <c r="R49" s="15">
        <f t="shared" si="25"/>
        <v>-54449.801307943133</v>
      </c>
      <c r="S49" s="15">
        <f t="shared" si="26"/>
        <v>6898.9192766466631</v>
      </c>
      <c r="T49" s="15">
        <f t="shared" si="27"/>
        <v>-14183.681238501864</v>
      </c>
      <c r="U49" s="15">
        <f t="shared" si="28"/>
        <v>28396.397162621695</v>
      </c>
      <c r="V49" s="100">
        <f t="shared" si="15"/>
        <v>-1574.4363097597104</v>
      </c>
      <c r="W49" s="101">
        <f t="shared" si="16"/>
        <v>-1.5744363097597105</v>
      </c>
    </row>
    <row r="50" spans="1:23">
      <c r="A50" s="5">
        <f t="shared" si="17"/>
        <v>2006</v>
      </c>
      <c r="B50" s="5"/>
      <c r="C50" s="15">
        <f t="shared" si="18"/>
        <v>1.0234190670853214</v>
      </c>
      <c r="D50" s="15">
        <f t="shared" si="19"/>
        <v>0.16538431824037961</v>
      </c>
      <c r="E50" s="15">
        <f t="shared" si="7"/>
        <v>1.4784049746350223</v>
      </c>
      <c r="F50" s="15">
        <f t="shared" si="8"/>
        <v>0.86936655515954242</v>
      </c>
      <c r="G50" s="15">
        <f t="shared" si="9"/>
        <v>0.77934566380602288</v>
      </c>
      <c r="H50" s="15">
        <f t="shared" si="10"/>
        <v>0.7456380758585166</v>
      </c>
      <c r="I50" s="15">
        <f t="shared" si="11"/>
        <v>1.1187667389593379</v>
      </c>
      <c r="J50" s="15">
        <f t="shared" si="12"/>
        <v>0.90870489730394044</v>
      </c>
      <c r="K50" s="15">
        <f t="shared" si="13"/>
        <v>1.1173120636370231</v>
      </c>
      <c r="L50" s="5">
        <f t="shared" si="14"/>
        <v>2006</v>
      </c>
      <c r="M50" s="15">
        <f t="shared" si="20"/>
        <v>2296.0217778402812</v>
      </c>
      <c r="N50" s="15">
        <f t="shared" si="21"/>
        <v>-49446.200343694996</v>
      </c>
      <c r="O50" s="15">
        <f t="shared" si="22"/>
        <v>84751.182258314861</v>
      </c>
      <c r="P50" s="15">
        <f t="shared" si="23"/>
        <v>-1271.4108269981866</v>
      </c>
      <c r="Q50" s="15">
        <f t="shared" si="24"/>
        <v>-15199.57535856617</v>
      </c>
      <c r="R50" s="15">
        <f t="shared" si="25"/>
        <v>-59152.817874565189</v>
      </c>
      <c r="S50" s="15">
        <f t="shared" si="26"/>
        <v>6818.7125605861083</v>
      </c>
      <c r="T50" s="15">
        <f t="shared" si="27"/>
        <v>-15383.44597689578</v>
      </c>
      <c r="U50" s="15">
        <f t="shared" si="28"/>
        <v>31302.609860448913</v>
      </c>
      <c r="V50" s="100">
        <f t="shared" si="15"/>
        <v>-1698.3248803922409</v>
      </c>
      <c r="W50" s="101">
        <f t="shared" si="16"/>
        <v>-1.6983248803922408</v>
      </c>
    </row>
    <row r="51" spans="1:23">
      <c r="A51" s="5">
        <f t="shared" si="17"/>
        <v>2007</v>
      </c>
      <c r="B51" s="5"/>
      <c r="C51" s="15">
        <f t="shared" si="18"/>
        <v>1.026333066159161</v>
      </c>
      <c r="D51" s="15">
        <f t="shared" si="19"/>
        <v>0.16099229758774145</v>
      </c>
      <c r="E51" s="15">
        <f t="shared" si="7"/>
        <v>1.4618278290143121</v>
      </c>
      <c r="F51" s="15">
        <f t="shared" si="8"/>
        <v>0.86743138957710775</v>
      </c>
      <c r="G51" s="15">
        <f t="shared" si="9"/>
        <v>0.78188114747315396</v>
      </c>
      <c r="H51" s="15">
        <f t="shared" si="10"/>
        <v>0.74966850170798593</v>
      </c>
      <c r="I51" s="15">
        <f t="shared" si="11"/>
        <v>1.1136332060742877</v>
      </c>
      <c r="J51" s="15">
        <f t="shared" si="12"/>
        <v>0.91093439791085018</v>
      </c>
      <c r="K51" s="15">
        <f t="shared" si="13"/>
        <v>1.1275979898276747</v>
      </c>
      <c r="L51" s="5">
        <f t="shared" si="14"/>
        <v>2007</v>
      </c>
      <c r="M51" s="15">
        <f t="shared" si="20"/>
        <v>2789.7124436241065</v>
      </c>
      <c r="N51" s="15">
        <f t="shared" si="21"/>
        <v>-53747.913135018745</v>
      </c>
      <c r="O51" s="15">
        <f t="shared" si="22"/>
        <v>83480.781530703622</v>
      </c>
      <c r="P51" s="15">
        <f t="shared" si="23"/>
        <v>-1329.7615983698545</v>
      </c>
      <c r="Q51" s="15">
        <f t="shared" si="24"/>
        <v>-15475.556425254814</v>
      </c>
      <c r="R51" s="15">
        <f t="shared" si="25"/>
        <v>-59839.537653166379</v>
      </c>
      <c r="S51" s="15">
        <f t="shared" si="26"/>
        <v>6545.3773497336697</v>
      </c>
      <c r="T51" s="15">
        <f t="shared" si="27"/>
        <v>-16413.134914785827</v>
      </c>
      <c r="U51" s="15">
        <f t="shared" si="28"/>
        <v>35876.784008179879</v>
      </c>
      <c r="V51" s="100">
        <f t="shared" si="15"/>
        <v>-2012.5831549282609</v>
      </c>
      <c r="W51" s="101">
        <f t="shared" si="16"/>
        <v>-2.0125831549282611</v>
      </c>
    </row>
    <row r="52" spans="1:23">
      <c r="A52" s="5">
        <f t="shared" si="17"/>
        <v>2008</v>
      </c>
      <c r="B52" s="5"/>
      <c r="C52" s="15">
        <f t="shared" si="18"/>
        <v>1.0132254228417212</v>
      </c>
      <c r="D52" s="15">
        <f t="shared" si="19"/>
        <v>0.16399132095371052</v>
      </c>
      <c r="E52" s="15">
        <f t="shared" si="7"/>
        <v>1.4482848775372934</v>
      </c>
      <c r="F52" s="15">
        <f t="shared" si="8"/>
        <v>0.86136945501683504</v>
      </c>
      <c r="G52" s="15">
        <f t="shared" si="9"/>
        <v>0.78047301225646826</v>
      </c>
      <c r="H52" s="15">
        <f t="shared" si="10"/>
        <v>0.74857597022729194</v>
      </c>
      <c r="I52" s="15">
        <f t="shared" si="11"/>
        <v>1.1156378311516693</v>
      </c>
      <c r="J52" s="15">
        <f t="shared" si="12"/>
        <v>0.90824016848282951</v>
      </c>
      <c r="K52" s="15">
        <f t="shared" si="13"/>
        <v>1.1308263501954163</v>
      </c>
      <c r="L52" s="5">
        <f t="shared" si="14"/>
        <v>2008</v>
      </c>
      <c r="M52" s="15">
        <f t="shared" si="20"/>
        <v>1408.0112857164063</v>
      </c>
      <c r="N52" s="15">
        <f t="shared" si="21"/>
        <v>-56718.698996662642</v>
      </c>
      <c r="O52" s="15">
        <f t="shared" si="22"/>
        <v>86673.724503352831</v>
      </c>
      <c r="P52" s="15">
        <f t="shared" si="23"/>
        <v>-1355.3894592917979</v>
      </c>
      <c r="Q52" s="15">
        <f t="shared" si="24"/>
        <v>-16631.133806092534</v>
      </c>
      <c r="R52" s="15">
        <f t="shared" si="25"/>
        <v>-61504.477928862107</v>
      </c>
      <c r="S52" s="15">
        <f t="shared" si="26"/>
        <v>7652.1597284314603</v>
      </c>
      <c r="T52" s="15">
        <f t="shared" si="27"/>
        <v>-18464.606713720361</v>
      </c>
      <c r="U52" s="15">
        <f t="shared" si="28"/>
        <v>39495.492339751159</v>
      </c>
      <c r="V52" s="100">
        <f t="shared" si="15"/>
        <v>-2160.5465608197314</v>
      </c>
      <c r="W52" s="101">
        <f t="shared" si="16"/>
        <v>-2.1605465608197316</v>
      </c>
    </row>
    <row r="53" spans="1:23">
      <c r="A53" s="5">
        <f t="shared" si="17"/>
        <v>2009</v>
      </c>
      <c r="B53" s="5"/>
      <c r="C53" s="15">
        <f t="shared" si="18"/>
        <v>0.99015061348854994</v>
      </c>
      <c r="D53" s="15">
        <f t="shared" si="19"/>
        <v>0.1698493508942</v>
      </c>
      <c r="E53" s="15">
        <f t="shared" si="7"/>
        <v>1.4756980508449813</v>
      </c>
      <c r="F53" s="15">
        <f t="shared" si="8"/>
        <v>0.85212963651093299</v>
      </c>
      <c r="G53" s="15">
        <f t="shared" si="9"/>
        <v>0.77643303031263344</v>
      </c>
      <c r="H53" s="15">
        <f t="shared" si="10"/>
        <v>0.74491059493208145</v>
      </c>
      <c r="I53" s="15">
        <f t="shared" si="11"/>
        <v>1.0987289096179054</v>
      </c>
      <c r="J53" s="15">
        <f t="shared" si="12"/>
        <v>0.90193196964192812</v>
      </c>
      <c r="K53" s="15">
        <f t="shared" si="13"/>
        <v>1.1245016975403492</v>
      </c>
      <c r="L53" s="5">
        <f t="shared" si="14"/>
        <v>2009</v>
      </c>
      <c r="M53" s="15">
        <f t="shared" si="20"/>
        <v>-946.70096973812679</v>
      </c>
      <c r="N53" s="15">
        <f t="shared" si="21"/>
        <v>-54888.577133370134</v>
      </c>
      <c r="O53" s="15">
        <f t="shared" si="22"/>
        <v>91409.836234581133</v>
      </c>
      <c r="P53" s="15">
        <f t="shared" si="23"/>
        <v>-1407.74876972982</v>
      </c>
      <c r="Q53" s="15">
        <f t="shared" si="24"/>
        <v>-16703.134340191369</v>
      </c>
      <c r="R53" s="15">
        <f t="shared" si="25"/>
        <v>-60241.795977537673</v>
      </c>
      <c r="S53" s="15">
        <f t="shared" si="26"/>
        <v>6513.6931295564345</v>
      </c>
      <c r="T53" s="15">
        <f t="shared" si="27"/>
        <v>-20586.602881035062</v>
      </c>
      <c r="U53" s="15">
        <f t="shared" si="28"/>
        <v>38808.785868542574</v>
      </c>
      <c r="V53" s="100">
        <f t="shared" si="15"/>
        <v>-2004.6938709913384</v>
      </c>
      <c r="W53" s="101">
        <f t="shared" si="16"/>
        <v>-2.0046938709913382</v>
      </c>
    </row>
    <row r="54" spans="1:23">
      <c r="A54" s="5">
        <f t="shared" si="17"/>
        <v>2010</v>
      </c>
      <c r="B54" s="5"/>
      <c r="C54" s="15">
        <f t="shared" si="18"/>
        <v>0.98379181737822963</v>
      </c>
      <c r="D54" s="15">
        <f t="shared" si="19"/>
        <v>0.16767143010269039</v>
      </c>
      <c r="E54" s="15">
        <f t="shared" si="7"/>
        <v>1.4786384925535765</v>
      </c>
      <c r="F54" s="15">
        <f t="shared" si="8"/>
        <v>0.85593909448607042</v>
      </c>
      <c r="G54" s="15">
        <f t="shared" si="9"/>
        <v>0.77793936468615121</v>
      </c>
      <c r="H54" s="15">
        <f t="shared" si="10"/>
        <v>0.74404690747448832</v>
      </c>
      <c r="I54" s="15">
        <f t="shared" si="11"/>
        <v>1.0995775226274427</v>
      </c>
      <c r="J54" s="15">
        <f t="shared" si="12"/>
        <v>0.90185841424243662</v>
      </c>
      <c r="K54" s="15">
        <f t="shared" si="13"/>
        <v>1.1285674411436177</v>
      </c>
      <c r="L54" s="5">
        <f t="shared" si="14"/>
        <v>2010</v>
      </c>
      <c r="M54" s="15">
        <f t="shared" si="20"/>
        <v>-1547.1900890467127</v>
      </c>
      <c r="N54" s="15">
        <f t="shared" si="21"/>
        <v>-56377.220897974723</v>
      </c>
      <c r="O54" s="15">
        <f t="shared" si="22"/>
        <v>90931.9145103794</v>
      </c>
      <c r="P54" s="15">
        <f t="shared" si="23"/>
        <v>-1285.4323461906774</v>
      </c>
      <c r="Q54" s="15">
        <f t="shared" si="24"/>
        <v>-16669.284072219161</v>
      </c>
      <c r="R54" s="15">
        <f t="shared" si="25"/>
        <v>-60465.234739544081</v>
      </c>
      <c r="S54" s="15">
        <f t="shared" si="26"/>
        <v>6701.4493378237685</v>
      </c>
      <c r="T54" s="15">
        <f t="shared" si="27"/>
        <v>-20541.878790951396</v>
      </c>
      <c r="U54" s="15">
        <f t="shared" si="28"/>
        <v>40648.264333145431</v>
      </c>
      <c r="V54" s="100">
        <f t="shared" si="15"/>
        <v>-2067.1791949531275</v>
      </c>
      <c r="W54" s="101">
        <f t="shared" si="16"/>
        <v>-2.0671791949531277</v>
      </c>
    </row>
    <row r="56" spans="1:23" ht="13.5" thickBot="1"/>
    <row r="57" spans="1:23" ht="51.75" thickBot="1">
      <c r="A57" s="2" t="s">
        <v>31</v>
      </c>
      <c r="C57" s="3" t="s">
        <v>22</v>
      </c>
      <c r="D57" s="3" t="s">
        <v>23</v>
      </c>
      <c r="E57" s="3" t="s">
        <v>3</v>
      </c>
      <c r="F57" s="3" t="s">
        <v>24</v>
      </c>
      <c r="G57" s="3" t="s">
        <v>25</v>
      </c>
      <c r="H57" s="3" t="s">
        <v>26</v>
      </c>
      <c r="I57" s="3" t="s">
        <v>27</v>
      </c>
      <c r="J57" s="3" t="s">
        <v>28</v>
      </c>
      <c r="K57" s="14" t="s">
        <v>29</v>
      </c>
      <c r="L57" s="18" t="s">
        <v>32</v>
      </c>
    </row>
    <row r="58" spans="1:23">
      <c r="A58" s="1" t="str">
        <f t="shared" ref="A58:A72" si="29">A40</f>
        <v>1996</v>
      </c>
      <c r="C58" s="15">
        <f t="shared" ref="C58:C72" si="30">C22/$W22*100</f>
        <v>5.5962010963545454</v>
      </c>
      <c r="D58" s="15">
        <f t="shared" ref="D58:D72" si="31">E22/$W22*100</f>
        <v>3.5746185757895454</v>
      </c>
      <c r="E58" s="15">
        <f t="shared" ref="E58:E72" si="32">G22/$W22*100</f>
        <v>24.438746401479904</v>
      </c>
      <c r="F58" s="15">
        <f t="shared" ref="F58:F72" si="33">I22/$W22*100</f>
        <v>2.9110320986450628</v>
      </c>
      <c r="G58" s="15">
        <f t="shared" ref="G58:G72" si="34">K22/$W22*100</f>
        <v>2.6481498698085399</v>
      </c>
      <c r="H58" s="15">
        <f t="shared" ref="H58:H72" si="35">M22/$W22*100</f>
        <v>12.776435673400375</v>
      </c>
      <c r="I58" s="15">
        <f t="shared" ref="I58:I72" si="36">O22/$W22*100</f>
        <v>10.634186655178956</v>
      </c>
      <c r="J58" s="15">
        <f t="shared" ref="J58:J72" si="37">Q22/$W22*100</f>
        <v>15.189498641836167</v>
      </c>
      <c r="K58" s="15">
        <f t="shared" ref="K58:K72" si="38">S22/$W22*100</f>
        <v>22.231130987506901</v>
      </c>
      <c r="L58" s="19">
        <f>AVERAGE(C58:K58)</f>
        <v>11.111111111111111</v>
      </c>
    </row>
    <row r="59" spans="1:23">
      <c r="A59" s="1">
        <f t="shared" si="29"/>
        <v>1997</v>
      </c>
      <c r="C59" s="15">
        <f t="shared" si="30"/>
        <v>5.4769705990138613</v>
      </c>
      <c r="D59" s="15">
        <f t="shared" si="31"/>
        <v>3.5487290596217593</v>
      </c>
      <c r="E59" s="15">
        <f t="shared" si="32"/>
        <v>24.633595008106234</v>
      </c>
      <c r="F59" s="15">
        <f t="shared" si="33"/>
        <v>2.9567832360454052</v>
      </c>
      <c r="G59" s="15">
        <f t="shared" si="34"/>
        <v>2.7462388094596002</v>
      </c>
      <c r="H59" s="15">
        <f t="shared" si="35"/>
        <v>12.614218800484551</v>
      </c>
      <c r="I59" s="15">
        <f t="shared" si="36"/>
        <v>11.022812620562842</v>
      </c>
      <c r="J59" s="15">
        <f t="shared" si="37"/>
        <v>15.547479552787266</v>
      </c>
      <c r="K59" s="15">
        <f t="shared" si="38"/>
        <v>21.453172313918479</v>
      </c>
      <c r="L59" s="19">
        <f t="shared" ref="L59:L72" si="39">AVERAGE(C59:K59)</f>
        <v>11.111111111111111</v>
      </c>
    </row>
    <row r="60" spans="1:23">
      <c r="A60" s="1">
        <f t="shared" si="29"/>
        <v>1998</v>
      </c>
      <c r="C60" s="15">
        <f t="shared" si="30"/>
        <v>5.4680379380082771</v>
      </c>
      <c r="D60" s="15">
        <f t="shared" si="31"/>
        <v>3.4644095021632149</v>
      </c>
      <c r="E60" s="15">
        <f t="shared" si="32"/>
        <v>24.266353920795574</v>
      </c>
      <c r="F60" s="15">
        <f t="shared" si="33"/>
        <v>2.747320782565537</v>
      </c>
      <c r="G60" s="15">
        <f t="shared" si="34"/>
        <v>2.4127792598999216</v>
      </c>
      <c r="H60" s="15">
        <f t="shared" si="35"/>
        <v>12.589849774794834</v>
      </c>
      <c r="I60" s="15">
        <f t="shared" si="36"/>
        <v>11.401256077697203</v>
      </c>
      <c r="J60" s="15">
        <f t="shared" si="37"/>
        <v>15.757644561455983</v>
      </c>
      <c r="K60" s="15">
        <f t="shared" si="38"/>
        <v>21.892348182619457</v>
      </c>
      <c r="L60" s="19">
        <f t="shared" si="39"/>
        <v>11.111111111111111</v>
      </c>
    </row>
    <row r="61" spans="1:23">
      <c r="A61" s="1">
        <f t="shared" si="29"/>
        <v>1999</v>
      </c>
      <c r="C61" s="15">
        <f t="shared" si="30"/>
        <v>5.2679941173363449</v>
      </c>
      <c r="D61" s="15">
        <f t="shared" si="31"/>
        <v>2.4830234562912423</v>
      </c>
      <c r="E61" s="15">
        <f t="shared" si="32"/>
        <v>24.379469500334146</v>
      </c>
      <c r="F61" s="15">
        <f t="shared" si="33"/>
        <v>2.7189777608868972</v>
      </c>
      <c r="G61" s="15">
        <f t="shared" si="34"/>
        <v>2.2471378470829482</v>
      </c>
      <c r="H61" s="15">
        <f t="shared" si="35"/>
        <v>13.337620220907246</v>
      </c>
      <c r="I61" s="15">
        <f t="shared" si="36"/>
        <v>11.674526527826897</v>
      </c>
      <c r="J61" s="15">
        <f t="shared" si="37"/>
        <v>16.528692655339476</v>
      </c>
      <c r="K61" s="15">
        <f t="shared" si="38"/>
        <v>21.362557913994799</v>
      </c>
      <c r="L61" s="19">
        <f t="shared" si="39"/>
        <v>11.111111111111111</v>
      </c>
    </row>
    <row r="62" spans="1:23">
      <c r="A62" s="1">
        <f t="shared" si="29"/>
        <v>2000</v>
      </c>
      <c r="C62" s="15">
        <f t="shared" si="30"/>
        <v>5.2121326056639106</v>
      </c>
      <c r="D62" s="15">
        <f t="shared" si="31"/>
        <v>2.3079108770151979</v>
      </c>
      <c r="E62" s="15">
        <f t="shared" si="32"/>
        <v>25.261254929079374</v>
      </c>
      <c r="F62" s="15">
        <f t="shared" si="33"/>
        <v>2.7466959918114209</v>
      </c>
      <c r="G62" s="15">
        <f t="shared" si="34"/>
        <v>2.2265546014027424</v>
      </c>
      <c r="H62" s="15">
        <f t="shared" si="35"/>
        <v>13.780920417201504</v>
      </c>
      <c r="I62" s="15">
        <f t="shared" si="36"/>
        <v>11.858514588290326</v>
      </c>
      <c r="J62" s="15">
        <f t="shared" si="37"/>
        <v>15.960433629052634</v>
      </c>
      <c r="K62" s="15">
        <f t="shared" si="38"/>
        <v>20.645582360482877</v>
      </c>
      <c r="L62" s="19">
        <f t="shared" si="39"/>
        <v>11.111111111111109</v>
      </c>
    </row>
    <row r="63" spans="1:23">
      <c r="A63" s="1">
        <f t="shared" si="29"/>
        <v>2001</v>
      </c>
      <c r="C63" s="15">
        <f t="shared" si="30"/>
        <v>4.9953437540764787</v>
      </c>
      <c r="D63" s="15">
        <f t="shared" si="31"/>
        <v>2.1030567424352724</v>
      </c>
      <c r="E63" s="15">
        <f t="shared" si="32"/>
        <v>24.976719627705684</v>
      </c>
      <c r="F63" s="15">
        <f t="shared" si="33"/>
        <v>2.6327240552906006</v>
      </c>
      <c r="G63" s="15">
        <f t="shared" si="34"/>
        <v>2.8645653670099627</v>
      </c>
      <c r="H63" s="15">
        <f t="shared" si="35"/>
        <v>14.255556355085671</v>
      </c>
      <c r="I63" s="15">
        <f t="shared" si="36"/>
        <v>11.877413029894857</v>
      </c>
      <c r="J63" s="15">
        <f t="shared" si="37"/>
        <v>16.200197120036471</v>
      </c>
      <c r="K63" s="15">
        <f t="shared" si="38"/>
        <v>20.094423948465014</v>
      </c>
      <c r="L63" s="19">
        <f t="shared" si="39"/>
        <v>11.111111111111114</v>
      </c>
    </row>
    <row r="64" spans="1:23">
      <c r="A64" s="1">
        <f t="shared" si="29"/>
        <v>2002</v>
      </c>
      <c r="C64" s="15">
        <f t="shared" si="30"/>
        <v>5.0770014404584556</v>
      </c>
      <c r="D64" s="15">
        <f t="shared" si="31"/>
        <v>1.8279179049073317</v>
      </c>
      <c r="E64" s="15">
        <f t="shared" si="32"/>
        <v>24.935887612706711</v>
      </c>
      <c r="F64" s="15">
        <f t="shared" si="33"/>
        <v>2.8075951298317485</v>
      </c>
      <c r="G64" s="15">
        <f t="shared" si="34"/>
        <v>2.1988470106258702</v>
      </c>
      <c r="H64" s="15">
        <f t="shared" si="35"/>
        <v>14.207080019286128</v>
      </c>
      <c r="I64" s="15">
        <f t="shared" si="36"/>
        <v>12.63456480446227</v>
      </c>
      <c r="J64" s="15">
        <f t="shared" si="37"/>
        <v>16.555420028378858</v>
      </c>
      <c r="K64" s="15">
        <f t="shared" si="38"/>
        <v>19.755686049342632</v>
      </c>
      <c r="L64" s="19">
        <f t="shared" si="39"/>
        <v>11.111111111111111</v>
      </c>
    </row>
    <row r="65" spans="1:12">
      <c r="A65" s="1">
        <f t="shared" si="29"/>
        <v>2003</v>
      </c>
      <c r="C65" s="15">
        <f t="shared" si="30"/>
        <v>5.1885935012336457</v>
      </c>
      <c r="D65" s="15">
        <f t="shared" si="31"/>
        <v>1.8806141240591958</v>
      </c>
      <c r="E65" s="15">
        <f t="shared" si="32"/>
        <v>24.017322203342285</v>
      </c>
      <c r="F65" s="15">
        <f t="shared" si="33"/>
        <v>2.4159173776875797</v>
      </c>
      <c r="G65" s="15">
        <f t="shared" si="34"/>
        <v>2.2401252673859622</v>
      </c>
      <c r="H65" s="15">
        <f t="shared" si="35"/>
        <v>14.286817511858205</v>
      </c>
      <c r="I65" s="15">
        <f t="shared" si="36"/>
        <v>13.139931195730062</v>
      </c>
      <c r="J65" s="15">
        <f t="shared" si="37"/>
        <v>16.992368827465747</v>
      </c>
      <c r="K65" s="15">
        <f t="shared" si="38"/>
        <v>19.83830999123732</v>
      </c>
      <c r="L65" s="19">
        <f t="shared" si="39"/>
        <v>11.111111111111112</v>
      </c>
    </row>
    <row r="66" spans="1:12">
      <c r="A66" s="1">
        <f t="shared" si="29"/>
        <v>2004</v>
      </c>
      <c r="C66" s="15">
        <f t="shared" si="30"/>
        <v>4.9832313731882678</v>
      </c>
      <c r="D66" s="15">
        <f t="shared" si="31"/>
        <v>1.8363648370785097</v>
      </c>
      <c r="E66" s="15">
        <f t="shared" si="32"/>
        <v>24.072763638142867</v>
      </c>
      <c r="F66" s="15">
        <f t="shared" si="33"/>
        <v>2.4818853646207275</v>
      </c>
      <c r="G66" s="15">
        <f t="shared" si="34"/>
        <v>2.3456144485317481</v>
      </c>
      <c r="H66" s="15">
        <f t="shared" si="35"/>
        <v>14.418592485884746</v>
      </c>
      <c r="I66" s="15">
        <f t="shared" si="36"/>
        <v>13.142363226701539</v>
      </c>
      <c r="J66" s="15">
        <f t="shared" si="37"/>
        <v>17.44260104169199</v>
      </c>
      <c r="K66" s="15">
        <f t="shared" si="38"/>
        <v>19.276583584159599</v>
      </c>
      <c r="L66" s="19">
        <f t="shared" si="39"/>
        <v>11.111111111111109</v>
      </c>
    </row>
    <row r="67" spans="1:12">
      <c r="A67" s="1">
        <f t="shared" si="29"/>
        <v>2005</v>
      </c>
      <c r="C67" s="15">
        <f t="shared" si="30"/>
        <v>4.4299514511396483</v>
      </c>
      <c r="D67" s="15">
        <f t="shared" si="31"/>
        <v>1.6254938638011787</v>
      </c>
      <c r="E67" s="15">
        <f t="shared" si="32"/>
        <v>24.132176545476629</v>
      </c>
      <c r="F67" s="15">
        <f t="shared" si="33"/>
        <v>2.4957905355267043</v>
      </c>
      <c r="G67" s="15">
        <f t="shared" si="34"/>
        <v>2.5148175547979346</v>
      </c>
      <c r="H67" s="15">
        <f t="shared" si="35"/>
        <v>14.493108866056884</v>
      </c>
      <c r="I67" s="15">
        <f t="shared" si="36"/>
        <v>13.143812768992616</v>
      </c>
      <c r="J67" s="15">
        <f t="shared" si="37"/>
        <v>18.211730356400441</v>
      </c>
      <c r="K67" s="15">
        <f t="shared" si="38"/>
        <v>18.953118057807984</v>
      </c>
      <c r="L67" s="19">
        <f t="shared" si="39"/>
        <v>11.111111111111114</v>
      </c>
    </row>
    <row r="68" spans="1:12">
      <c r="A68" s="1">
        <f t="shared" si="29"/>
        <v>2006</v>
      </c>
      <c r="C68" s="15">
        <f t="shared" si="30"/>
        <v>4.2290276942889928</v>
      </c>
      <c r="D68" s="15">
        <f t="shared" si="31"/>
        <v>1.4903495540720366</v>
      </c>
      <c r="E68" s="15">
        <f t="shared" si="32"/>
        <v>24.272226234350548</v>
      </c>
      <c r="F68" s="15">
        <f t="shared" si="33"/>
        <v>2.4454737333380883</v>
      </c>
      <c r="G68" s="15">
        <f t="shared" si="34"/>
        <v>2.5667628325960115</v>
      </c>
      <c r="H68" s="15">
        <f t="shared" si="35"/>
        <v>14.624643030333912</v>
      </c>
      <c r="I68" s="15">
        <f t="shared" si="36"/>
        <v>13.115886845379068</v>
      </c>
      <c r="J68" s="15">
        <f t="shared" si="37"/>
        <v>18.601458846488949</v>
      </c>
      <c r="K68" s="15">
        <f t="shared" si="38"/>
        <v>18.654171229152396</v>
      </c>
      <c r="L68" s="19">
        <f t="shared" si="39"/>
        <v>11.111111111111111</v>
      </c>
    </row>
    <row r="69" spans="1:12">
      <c r="A69" s="1">
        <f t="shared" si="29"/>
        <v>2007</v>
      </c>
      <c r="C69" s="15">
        <f t="shared" si="30"/>
        <v>4.1513743490242812</v>
      </c>
      <c r="D69" s="15">
        <f t="shared" si="31"/>
        <v>1.440851600106583</v>
      </c>
      <c r="E69" s="15">
        <f t="shared" si="32"/>
        <v>24.108888531042563</v>
      </c>
      <c r="F69" s="15">
        <f t="shared" si="33"/>
        <v>2.3835932916227462</v>
      </c>
      <c r="G69" s="15">
        <f t="shared" si="34"/>
        <v>2.7702273877672057</v>
      </c>
      <c r="H69" s="15">
        <f t="shared" si="35"/>
        <v>14.564110319197116</v>
      </c>
      <c r="I69" s="15">
        <f t="shared" si="36"/>
        <v>13.254165835853952</v>
      </c>
      <c r="J69" s="15">
        <f t="shared" si="37"/>
        <v>18.90753619208748</v>
      </c>
      <c r="K69" s="15">
        <f t="shared" si="38"/>
        <v>18.419252493298082</v>
      </c>
      <c r="L69" s="19">
        <f t="shared" si="39"/>
        <v>11.111111111111111</v>
      </c>
    </row>
    <row r="70" spans="1:12">
      <c r="A70" s="1">
        <f t="shared" si="29"/>
        <v>2008</v>
      </c>
      <c r="C70" s="15">
        <f t="shared" si="30"/>
        <v>4.56457453641017</v>
      </c>
      <c r="D70" s="15">
        <f t="shared" si="31"/>
        <v>1.2941606272635187</v>
      </c>
      <c r="E70" s="15">
        <f t="shared" si="32"/>
        <v>23.745067608314095</v>
      </c>
      <c r="F70" s="15">
        <f t="shared" si="33"/>
        <v>2.1974083404313522</v>
      </c>
      <c r="G70" s="15">
        <f t="shared" si="34"/>
        <v>2.9163140853372704</v>
      </c>
      <c r="H70" s="15">
        <f t="shared" si="35"/>
        <v>14.106830907211911</v>
      </c>
      <c r="I70" s="15">
        <f t="shared" si="36"/>
        <v>13.21111270979014</v>
      </c>
      <c r="J70" s="15">
        <f t="shared" si="37"/>
        <v>19.482766138167481</v>
      </c>
      <c r="K70" s="15">
        <f t="shared" si="38"/>
        <v>18.48176504707406</v>
      </c>
      <c r="L70" s="19">
        <f t="shared" si="39"/>
        <v>11.111111111111111</v>
      </c>
    </row>
    <row r="71" spans="1:12">
      <c r="A71" s="1">
        <f t="shared" si="29"/>
        <v>2009</v>
      </c>
      <c r="C71" s="15">
        <f t="shared" si="30"/>
        <v>4.4964161822611315</v>
      </c>
      <c r="D71" s="15">
        <f t="shared" si="31"/>
        <v>1.3547259430045957</v>
      </c>
      <c r="E71" s="15">
        <f t="shared" si="32"/>
        <v>21.579247617351424</v>
      </c>
      <c r="F71" s="15">
        <f t="shared" si="33"/>
        <v>2.2246450441601948</v>
      </c>
      <c r="G71" s="15">
        <f t="shared" si="34"/>
        <v>3.08496198938334</v>
      </c>
      <c r="H71" s="15">
        <f t="shared" si="35"/>
        <v>14.1974966978655</v>
      </c>
      <c r="I71" s="15">
        <f t="shared" si="36"/>
        <v>13.60191353503537</v>
      </c>
      <c r="J71" s="15">
        <f t="shared" si="37"/>
        <v>20.116386132663415</v>
      </c>
      <c r="K71" s="15">
        <f t="shared" si="38"/>
        <v>19.344206858275008</v>
      </c>
      <c r="L71" s="19">
        <f t="shared" si="39"/>
        <v>11.111111111111107</v>
      </c>
    </row>
    <row r="72" spans="1:12" ht="13.5" thickBot="1">
      <c r="A72" s="1">
        <f t="shared" si="29"/>
        <v>2010</v>
      </c>
      <c r="C72" s="15">
        <f t="shared" si="30"/>
        <v>4.4189299221445166</v>
      </c>
      <c r="D72" s="15">
        <f t="shared" si="31"/>
        <v>1.3958116937861076</v>
      </c>
      <c r="E72" s="15">
        <f t="shared" si="32"/>
        <v>22.028191492263328</v>
      </c>
      <c r="F72" s="15">
        <f t="shared" si="33"/>
        <v>2.2083986030110929</v>
      </c>
      <c r="G72" s="15">
        <f t="shared" si="34"/>
        <v>3.0456141319932177</v>
      </c>
      <c r="H72" s="15">
        <f t="shared" si="35"/>
        <v>14.106021273470207</v>
      </c>
      <c r="I72" s="15">
        <f t="shared" si="36"/>
        <v>13.618445651089155</v>
      </c>
      <c r="J72" s="15">
        <f t="shared" si="37"/>
        <v>19.927042039781327</v>
      </c>
      <c r="K72" s="15">
        <f t="shared" si="38"/>
        <v>19.251545192461037</v>
      </c>
      <c r="L72" s="20">
        <f t="shared" si="39"/>
        <v>11.111111111111109</v>
      </c>
    </row>
    <row r="73" spans="1:12">
      <c r="C73" s="15"/>
    </row>
    <row r="74" spans="1:12">
      <c r="A74" s="21" t="s">
        <v>32</v>
      </c>
      <c r="B74" s="21"/>
      <c r="C74" s="15">
        <f>AVERAGE(C58:C72)</f>
        <v>4.9037187040401689</v>
      </c>
      <c r="D74" s="15">
        <f t="shared" ref="D74:K74" si="40">AVERAGE(D58:D72)</f>
        <v>2.1085358907596858</v>
      </c>
      <c r="E74" s="15">
        <f t="shared" si="40"/>
        <v>24.056527391366092</v>
      </c>
      <c r="F74" s="15">
        <f t="shared" si="40"/>
        <v>2.5582827563650108</v>
      </c>
      <c r="G74" s="15">
        <f t="shared" si="40"/>
        <v>2.5885806975388181</v>
      </c>
      <c r="H74" s="15">
        <f t="shared" si="40"/>
        <v>13.890620156869252</v>
      </c>
      <c r="I74" s="15">
        <f t="shared" si="40"/>
        <v>12.488727071499017</v>
      </c>
      <c r="J74" s="15">
        <f t="shared" si="40"/>
        <v>17.428083717575579</v>
      </c>
      <c r="K74" s="15">
        <f t="shared" si="40"/>
        <v>19.976923613986379</v>
      </c>
    </row>
    <row r="75" spans="1:12">
      <c r="A75" s="21" t="s">
        <v>33</v>
      </c>
      <c r="B75" s="21"/>
      <c r="C75" s="15">
        <f>C72-C58</f>
        <v>-1.1772711742100288</v>
      </c>
      <c r="D75" s="15">
        <f t="shared" ref="D75:K75" si="41">D72-D58</f>
        <v>-2.1788068820034381</v>
      </c>
      <c r="E75" s="15">
        <f t="shared" si="41"/>
        <v>-2.4105549092165752</v>
      </c>
      <c r="F75" s="15">
        <f t="shared" si="41"/>
        <v>-0.70263349563396993</v>
      </c>
      <c r="G75" s="15">
        <f t="shared" si="41"/>
        <v>0.39746426218467779</v>
      </c>
      <c r="H75" s="15">
        <f t="shared" si="41"/>
        <v>1.3295856000698318</v>
      </c>
      <c r="I75" s="15">
        <f t="shared" si="41"/>
        <v>2.9842589959101993</v>
      </c>
      <c r="J75" s="15">
        <f t="shared" si="41"/>
        <v>4.73754339794516</v>
      </c>
      <c r="K75" s="15">
        <f t="shared" si="41"/>
        <v>-2.979585795045864</v>
      </c>
    </row>
    <row r="76" spans="1:12">
      <c r="A76" s="21" t="s">
        <v>34</v>
      </c>
      <c r="B76" s="21"/>
      <c r="C76" s="15">
        <f>STDEV(C58:C72)</f>
        <v>0.48121417492010266</v>
      </c>
      <c r="D76" s="15">
        <f t="shared" ref="D76:K76" si="42">STDEV(D58:D72)</f>
        <v>0.81273083801961532</v>
      </c>
      <c r="E76" s="15">
        <f t="shared" si="42"/>
        <v>1.0036958028989291</v>
      </c>
      <c r="F76" s="15">
        <f t="shared" si="42"/>
        <v>0.25145378974036242</v>
      </c>
      <c r="G76" s="15">
        <f t="shared" si="42"/>
        <v>0.30671836278725573</v>
      </c>
      <c r="H76" s="15">
        <f t="shared" si="42"/>
        <v>0.7117481293843213</v>
      </c>
      <c r="I76" s="15">
        <f t="shared" si="42"/>
        <v>0.98281089841513836</v>
      </c>
      <c r="J76" s="15">
        <f t="shared" si="42"/>
        <v>1.6611889487232645</v>
      </c>
      <c r="K76" s="15">
        <f t="shared" si="42"/>
        <v>1.260819917363615</v>
      </c>
    </row>
    <row r="77" spans="1:12">
      <c r="A77" s="21"/>
      <c r="B77" s="21"/>
      <c r="C77" s="15"/>
      <c r="D77" s="15"/>
      <c r="E77" s="15"/>
      <c r="F77" s="15"/>
      <c r="G77" s="15"/>
      <c r="H77" s="15"/>
      <c r="I77" s="15"/>
      <c r="J77" s="15"/>
      <c r="K77" s="15"/>
    </row>
    <row r="78" spans="1:12">
      <c r="A78" s="21"/>
      <c r="B78" s="21"/>
      <c r="C78" s="15"/>
      <c r="D78" s="15"/>
      <c r="E78" s="15"/>
      <c r="F78" s="15"/>
      <c r="G78" s="15"/>
      <c r="H78" s="15"/>
      <c r="I78" s="15"/>
      <c r="J78" s="15"/>
      <c r="K78" s="15"/>
    </row>
    <row r="79" spans="1:12" ht="13.5" thickBot="1"/>
    <row r="80" spans="1:12">
      <c r="C80" s="111" t="s">
        <v>18</v>
      </c>
      <c r="D80" s="112" t="s">
        <v>35</v>
      </c>
      <c r="E80" s="112" t="s">
        <v>36</v>
      </c>
      <c r="F80" s="112" t="s">
        <v>37</v>
      </c>
      <c r="G80" s="112" t="s">
        <v>38</v>
      </c>
      <c r="H80" s="112">
        <f>A70</f>
        <v>2008</v>
      </c>
      <c r="I80" s="112" t="s">
        <v>32</v>
      </c>
      <c r="J80" s="112" t="s">
        <v>33</v>
      </c>
      <c r="K80" s="113" t="s">
        <v>34</v>
      </c>
    </row>
    <row r="81" spans="1:17">
      <c r="A81" s="94" t="s">
        <v>22</v>
      </c>
      <c r="C81" s="114">
        <f t="array" ref="C81:C89">TRANSPOSE(C56:K56)</f>
        <v>0</v>
      </c>
      <c r="D81" s="115">
        <f t="array" ref="D81:D89">TRANSPOSE(C59:K59)</f>
        <v>5.4769705990138613</v>
      </c>
      <c r="E81" s="115">
        <f t="array" ref="E81:E89">TRANSPOSE(C63:K63)</f>
        <v>4.9953437540764787</v>
      </c>
      <c r="F81" s="115">
        <f t="array" ref="F81:F89">TRANSPOSE(C66:K66)</f>
        <v>4.9832313731882678</v>
      </c>
      <c r="G81" s="115">
        <f t="array" ref="G81:G89">TRANSPOSE(C68:K68)</f>
        <v>4.2290276942889928</v>
      </c>
      <c r="H81" s="115">
        <f t="array" ref="H81:H89">TRANSPOSE(C70:K70)</f>
        <v>4.56457453641017</v>
      </c>
      <c r="I81" s="115">
        <f>AVERAGE(C81:H81)</f>
        <v>4.0415246594962957</v>
      </c>
      <c r="J81" s="115">
        <f>H81-C81</f>
        <v>4.56457453641017</v>
      </c>
      <c r="K81" s="116">
        <f>STDEV(C81:H81)</f>
        <v>2.0248332069673527</v>
      </c>
      <c r="L81" s="13"/>
      <c r="M81" s="13"/>
      <c r="N81" s="13"/>
      <c r="O81" s="13"/>
      <c r="P81" s="13"/>
      <c r="Q81" s="13"/>
    </row>
    <row r="82" spans="1:17">
      <c r="A82" s="94" t="s">
        <v>23</v>
      </c>
      <c r="C82" s="114">
        <v>0</v>
      </c>
      <c r="D82" s="115">
        <v>3.5487290596217593</v>
      </c>
      <c r="E82" s="115">
        <v>2.1030567424352724</v>
      </c>
      <c r="F82" s="115">
        <v>1.8363648370785097</v>
      </c>
      <c r="G82" s="115">
        <v>1.4903495540720366</v>
      </c>
      <c r="H82" s="115">
        <v>1.2941606272635187</v>
      </c>
      <c r="I82" s="115">
        <f t="shared" ref="I82:I89" si="43">AVERAGE(C82:H82)</f>
        <v>1.712110136745183</v>
      </c>
      <c r="J82" s="115">
        <f t="shared" ref="J82:J89" si="44">H82-C82</f>
        <v>1.2941606272635187</v>
      </c>
      <c r="K82" s="116">
        <f t="shared" ref="K82:K89" si="45">STDEV(C82:H82)</f>
        <v>1.1572923758301483</v>
      </c>
      <c r="L82" s="13"/>
      <c r="M82" s="13"/>
      <c r="N82" s="13"/>
      <c r="O82" s="13"/>
      <c r="P82" s="13"/>
      <c r="Q82" s="13"/>
    </row>
    <row r="83" spans="1:17">
      <c r="A83" s="94" t="s">
        <v>3</v>
      </c>
      <c r="C83" s="114">
        <v>0</v>
      </c>
      <c r="D83" s="115">
        <v>24.633595008106234</v>
      </c>
      <c r="E83" s="115">
        <v>24.976719627705684</v>
      </c>
      <c r="F83" s="115">
        <v>24.072763638142867</v>
      </c>
      <c r="G83" s="115">
        <v>24.272226234350548</v>
      </c>
      <c r="H83" s="115">
        <v>23.745067608314095</v>
      </c>
      <c r="I83" s="115">
        <f t="shared" si="43"/>
        <v>20.283395352769901</v>
      </c>
      <c r="J83" s="115">
        <f t="shared" si="44"/>
        <v>23.745067608314095</v>
      </c>
      <c r="K83" s="116">
        <f t="shared" si="45"/>
        <v>9.9460636981330932</v>
      </c>
      <c r="L83" s="13"/>
      <c r="M83" s="13"/>
      <c r="N83" s="13"/>
      <c r="O83" s="13"/>
      <c r="P83" s="13"/>
      <c r="Q83" s="13"/>
    </row>
    <row r="84" spans="1:17">
      <c r="A84" s="94" t="s">
        <v>24</v>
      </c>
      <c r="C84" s="114">
        <v>0</v>
      </c>
      <c r="D84" s="115">
        <v>2.9567832360454052</v>
      </c>
      <c r="E84" s="115">
        <v>2.6327240552906006</v>
      </c>
      <c r="F84" s="115">
        <v>2.4818853646207275</v>
      </c>
      <c r="G84" s="115">
        <v>2.4454737333380883</v>
      </c>
      <c r="H84" s="115">
        <v>2.1974083404313522</v>
      </c>
      <c r="I84" s="115">
        <f t="shared" si="43"/>
        <v>2.1190457882876954</v>
      </c>
      <c r="J84" s="115">
        <f t="shared" si="44"/>
        <v>2.1974083404313522</v>
      </c>
      <c r="K84" s="116">
        <f t="shared" si="45"/>
        <v>1.0677427496610179</v>
      </c>
      <c r="L84" s="13"/>
      <c r="M84" s="13"/>
      <c r="N84" s="13"/>
      <c r="O84" s="13"/>
      <c r="P84" s="13"/>
      <c r="Q84" s="13"/>
    </row>
    <row r="85" spans="1:17">
      <c r="A85" s="94" t="s">
        <v>25</v>
      </c>
      <c r="C85" s="114">
        <v>0</v>
      </c>
      <c r="D85" s="115">
        <v>2.7462388094596002</v>
      </c>
      <c r="E85" s="115">
        <v>2.8645653670099627</v>
      </c>
      <c r="F85" s="115">
        <v>2.3456144485317481</v>
      </c>
      <c r="G85" s="115">
        <v>2.5667628325960115</v>
      </c>
      <c r="H85" s="115">
        <v>2.9163140853372704</v>
      </c>
      <c r="I85" s="115">
        <f t="shared" si="43"/>
        <v>2.2399159238224318</v>
      </c>
      <c r="J85" s="115">
        <f t="shared" si="44"/>
        <v>2.9163140853372704</v>
      </c>
      <c r="K85" s="116">
        <f t="shared" si="45"/>
        <v>1.1170755292270054</v>
      </c>
      <c r="L85" s="13"/>
      <c r="M85" s="13"/>
      <c r="N85" s="13"/>
      <c r="O85" s="13"/>
      <c r="P85" s="13"/>
      <c r="Q85" s="13"/>
    </row>
    <row r="86" spans="1:17">
      <c r="A86" s="94" t="s">
        <v>26</v>
      </c>
      <c r="C86" s="114">
        <v>0</v>
      </c>
      <c r="D86" s="115">
        <v>12.614218800484551</v>
      </c>
      <c r="E86" s="115">
        <v>14.255556355085671</v>
      </c>
      <c r="F86" s="115">
        <v>14.418592485884746</v>
      </c>
      <c r="G86" s="115">
        <v>14.624643030333912</v>
      </c>
      <c r="H86" s="115">
        <v>14.106830907211911</v>
      </c>
      <c r="I86" s="115">
        <f t="shared" si="43"/>
        <v>11.669973596500133</v>
      </c>
      <c r="J86" s="115">
        <f t="shared" si="44"/>
        <v>14.106830907211911</v>
      </c>
      <c r="K86" s="116">
        <f t="shared" si="45"/>
        <v>5.7617423018534186</v>
      </c>
      <c r="L86" s="13"/>
      <c r="M86" s="13"/>
      <c r="N86" s="13"/>
      <c r="O86" s="13"/>
      <c r="P86" s="13"/>
      <c r="Q86" s="13"/>
    </row>
    <row r="87" spans="1:17">
      <c r="A87" s="94" t="s">
        <v>27</v>
      </c>
      <c r="C87" s="114">
        <v>0</v>
      </c>
      <c r="D87" s="115">
        <v>11.022812620562842</v>
      </c>
      <c r="E87" s="115">
        <v>11.877413029894857</v>
      </c>
      <c r="F87" s="115">
        <v>13.142363226701539</v>
      </c>
      <c r="G87" s="115">
        <v>13.115886845379068</v>
      </c>
      <c r="H87" s="115">
        <v>13.21111270979014</v>
      </c>
      <c r="I87" s="115">
        <f t="shared" si="43"/>
        <v>10.394931405388073</v>
      </c>
      <c r="J87" s="115">
        <f t="shared" si="44"/>
        <v>13.21111270979014</v>
      </c>
      <c r="K87" s="116">
        <f t="shared" si="45"/>
        <v>5.1677740424391443</v>
      </c>
      <c r="L87" s="13"/>
      <c r="M87" s="13"/>
      <c r="N87" s="13"/>
      <c r="O87" s="13"/>
      <c r="P87" s="13"/>
      <c r="Q87" s="13"/>
    </row>
    <row r="88" spans="1:17">
      <c r="A88" s="94" t="s">
        <v>28</v>
      </c>
      <c r="C88" s="114">
        <v>0</v>
      </c>
      <c r="D88" s="115">
        <v>15.547479552787266</v>
      </c>
      <c r="E88" s="115">
        <v>16.200197120036471</v>
      </c>
      <c r="F88" s="115">
        <v>17.44260104169199</v>
      </c>
      <c r="G88" s="115">
        <v>18.601458846488949</v>
      </c>
      <c r="H88" s="115">
        <v>19.482766138167481</v>
      </c>
      <c r="I88" s="115">
        <f t="shared" si="43"/>
        <v>14.545750449862027</v>
      </c>
      <c r="J88" s="115">
        <f t="shared" si="44"/>
        <v>19.482766138167481</v>
      </c>
      <c r="K88" s="116">
        <f t="shared" si="45"/>
        <v>7.2737081187821913</v>
      </c>
      <c r="L88" s="13"/>
      <c r="M88" s="13"/>
      <c r="N88" s="13"/>
      <c r="O88" s="13"/>
      <c r="P88" s="13"/>
      <c r="Q88" s="13"/>
    </row>
    <row r="89" spans="1:17" ht="13.5" thickBot="1">
      <c r="A89" s="94" t="s">
        <v>29</v>
      </c>
      <c r="C89" s="117">
        <v>0</v>
      </c>
      <c r="D89" s="118">
        <v>21.453172313918479</v>
      </c>
      <c r="E89" s="118">
        <v>20.094423948465014</v>
      </c>
      <c r="F89" s="118">
        <v>19.276583584159599</v>
      </c>
      <c r="G89" s="118">
        <v>18.654171229152396</v>
      </c>
      <c r="H89" s="118">
        <v>18.48176504707406</v>
      </c>
      <c r="I89" s="118">
        <f t="shared" si="43"/>
        <v>16.32668602046159</v>
      </c>
      <c r="J89" s="118">
        <f t="shared" si="44"/>
        <v>18.48176504707406</v>
      </c>
      <c r="K89" s="119">
        <f t="shared" si="45"/>
        <v>8.0721847831399884</v>
      </c>
      <c r="L89" s="13"/>
      <c r="M89" s="13"/>
      <c r="N89" s="13"/>
      <c r="O89" s="13"/>
      <c r="P89" s="13"/>
      <c r="Q89" s="13"/>
    </row>
    <row r="90" spans="1:17">
      <c r="C90" s="13"/>
      <c r="D90" s="13"/>
      <c r="E90" s="13"/>
      <c r="F90" s="13"/>
      <c r="G90" s="13"/>
    </row>
    <row r="91" spans="1:17" ht="13.5" thickBot="1"/>
    <row r="92" spans="1:17" ht="51.75" thickBot="1">
      <c r="A92" s="2" t="s">
        <v>39</v>
      </c>
      <c r="C92" s="3" t="s">
        <v>22</v>
      </c>
      <c r="D92" s="3" t="s">
        <v>23</v>
      </c>
      <c r="E92" s="3" t="s">
        <v>3</v>
      </c>
      <c r="F92" s="3" t="s">
        <v>24</v>
      </c>
      <c r="G92" s="3" t="s">
        <v>25</v>
      </c>
      <c r="H92" s="3" t="s">
        <v>26</v>
      </c>
      <c r="I92" s="3" t="s">
        <v>27</v>
      </c>
      <c r="J92" s="3" t="s">
        <v>28</v>
      </c>
      <c r="K92" s="14" t="s">
        <v>29</v>
      </c>
      <c r="L92" s="18" t="s">
        <v>32</v>
      </c>
    </row>
    <row r="93" spans="1:17">
      <c r="A93" s="1" t="s">
        <v>18</v>
      </c>
      <c r="C93" s="13">
        <f t="shared" ref="C93:C107" si="46">C4/($W4-C4)</f>
        <v>0.11756954930054568</v>
      </c>
      <c r="D93" s="13">
        <f t="shared" ref="D93:D107" si="47">E4/($W4-E4)</f>
        <v>1.130316263049078E-2</v>
      </c>
      <c r="E93" s="13">
        <f t="shared" ref="E93:E107" si="48">G4/($W4-G4)</f>
        <v>0.35453073042729694</v>
      </c>
      <c r="F93" s="13">
        <f t="shared" ref="F93:F107" si="49">I4/($W4-I4)</f>
        <v>8.348905512542526E-3</v>
      </c>
      <c r="G93" s="13">
        <f t="shared" ref="G93:G107" si="50">K4/($W4-K4)</f>
        <v>3.3595018725032781E-2</v>
      </c>
      <c r="H93" s="13">
        <f t="shared" ref="H93:H107" si="51">M4/($W4-M4)</f>
        <v>0.10768720022992677</v>
      </c>
      <c r="I93" s="13">
        <f t="shared" ref="I93:I107" si="52">O4/($W4-O4)</f>
        <v>6.9648029492766064E-2</v>
      </c>
      <c r="J93" s="13">
        <f t="shared" ref="J93:J107" si="53">Q4/($W4-Q4)</f>
        <v>8.867269529408485E-2</v>
      </c>
      <c r="K93" s="13">
        <f t="shared" ref="K93:K107" si="54">S4/($W4-S4)</f>
        <v>0.25368707493347237</v>
      </c>
      <c r="L93" s="19">
        <f>AVERAGE(C93:K93)</f>
        <v>0.11611581850512875</v>
      </c>
      <c r="M93" s="13"/>
    </row>
    <row r="94" spans="1:17">
      <c r="A94" s="1" t="s">
        <v>54</v>
      </c>
      <c r="C94" s="13">
        <f t="shared" si="46"/>
        <v>0.11573602141219848</v>
      </c>
      <c r="D94" s="13">
        <f t="shared" si="47"/>
        <v>9.4199006067271825E-3</v>
      </c>
      <c r="E94" s="13">
        <f t="shared" si="48"/>
        <v>0.32959126208731238</v>
      </c>
      <c r="F94" s="13">
        <f t="shared" si="49"/>
        <v>8.3497347947946755E-3</v>
      </c>
      <c r="G94" s="13">
        <f t="shared" si="50"/>
        <v>3.4504667023062943E-2</v>
      </c>
      <c r="H94" s="13">
        <f t="shared" si="51"/>
        <v>0.11052931024829155</v>
      </c>
      <c r="I94" s="13">
        <f t="shared" si="52"/>
        <v>7.0337064490421611E-2</v>
      </c>
      <c r="J94" s="13">
        <f t="shared" si="53"/>
        <v>9.2890032679467188E-2</v>
      </c>
      <c r="K94" s="13">
        <f t="shared" si="54"/>
        <v>0.27395944747781698</v>
      </c>
      <c r="L94" s="19">
        <f t="shared" ref="L94:L107" si="55">AVERAGE(C94:K94)</f>
        <v>0.11614638231334368</v>
      </c>
      <c r="M94" s="13"/>
    </row>
    <row r="95" spans="1:17">
      <c r="A95" s="1" t="s">
        <v>55</v>
      </c>
      <c r="C95" s="13">
        <f t="shared" si="46"/>
        <v>0.11417118735484907</v>
      </c>
      <c r="D95" s="13">
        <f t="shared" si="47"/>
        <v>8.374137285593523E-3</v>
      </c>
      <c r="E95" s="13">
        <f t="shared" si="48"/>
        <v>0.31330975511430054</v>
      </c>
      <c r="F95" s="13">
        <f t="shared" si="49"/>
        <v>8.0438689630370382E-3</v>
      </c>
      <c r="G95" s="13">
        <f t="shared" si="50"/>
        <v>3.2237268179843209E-2</v>
      </c>
      <c r="H95" s="13">
        <f t="shared" si="51"/>
        <v>0.11737318454900129</v>
      </c>
      <c r="I95" s="13">
        <f t="shared" si="52"/>
        <v>6.6473544292141945E-2</v>
      </c>
      <c r="J95" s="13">
        <f t="shared" si="53"/>
        <v>9.5119728940551193E-2</v>
      </c>
      <c r="K95" s="13">
        <f t="shared" si="54"/>
        <v>0.29399856813964742</v>
      </c>
      <c r="L95" s="19">
        <f t="shared" si="55"/>
        <v>0.1165668047576628</v>
      </c>
      <c r="M95" s="13"/>
    </row>
    <row r="96" spans="1:17">
      <c r="A96" s="1" t="s">
        <v>35</v>
      </c>
      <c r="C96" s="13">
        <f t="shared" si="46"/>
        <v>0.11350774178654581</v>
      </c>
      <c r="D96" s="13">
        <f t="shared" si="47"/>
        <v>6.4027835310610237E-3</v>
      </c>
      <c r="E96" s="13">
        <f t="shared" si="48"/>
        <v>0.29900202806869208</v>
      </c>
      <c r="F96" s="13">
        <f t="shared" si="49"/>
        <v>7.829689650006251E-3</v>
      </c>
      <c r="G96" s="13">
        <f t="shared" si="50"/>
        <v>3.0922212739867408E-2</v>
      </c>
      <c r="H96" s="13">
        <f t="shared" si="51"/>
        <v>0.12668776764333575</v>
      </c>
      <c r="I96" s="13">
        <f t="shared" si="52"/>
        <v>6.4924554885545049E-2</v>
      </c>
      <c r="J96" s="13">
        <f t="shared" si="53"/>
        <v>9.696949856748617E-2</v>
      </c>
      <c r="K96" s="13">
        <f t="shared" si="54"/>
        <v>0.30638755924674171</v>
      </c>
      <c r="L96" s="19">
        <f t="shared" si="55"/>
        <v>0.11695931512436458</v>
      </c>
      <c r="M96" s="13"/>
    </row>
    <row r="97" spans="1:13">
      <c r="A97" s="1" t="s">
        <v>56</v>
      </c>
      <c r="C97" s="13">
        <f t="shared" si="46"/>
        <v>0.11237174453749642</v>
      </c>
      <c r="D97" s="13">
        <f t="shared" si="47"/>
        <v>5.5305387718465552E-3</v>
      </c>
      <c r="E97" s="13">
        <f t="shared" si="48"/>
        <v>0.29356466004767084</v>
      </c>
      <c r="F97" s="13">
        <f t="shared" si="49"/>
        <v>7.7804276548733807E-3</v>
      </c>
      <c r="G97" s="13">
        <f t="shared" si="50"/>
        <v>3.239196537555121E-2</v>
      </c>
      <c r="H97" s="13">
        <f t="shared" si="51"/>
        <v>0.1239352520343398</v>
      </c>
      <c r="I97" s="13">
        <f t="shared" si="52"/>
        <v>6.2513558465221455E-2</v>
      </c>
      <c r="J97" s="13">
        <f t="shared" si="53"/>
        <v>0.10114036897903193</v>
      </c>
      <c r="K97" s="13">
        <f t="shared" si="54"/>
        <v>0.31912229589357538</v>
      </c>
      <c r="L97" s="19">
        <f t="shared" si="55"/>
        <v>0.11759453463995634</v>
      </c>
      <c r="M97" s="13"/>
    </row>
    <row r="98" spans="1:13">
      <c r="A98" s="1" t="s">
        <v>57</v>
      </c>
      <c r="C98" s="13">
        <f t="shared" si="46"/>
        <v>0.12008500303452654</v>
      </c>
      <c r="D98" s="13">
        <f t="shared" si="47"/>
        <v>5.0414324061295989E-3</v>
      </c>
      <c r="E98" s="13">
        <f t="shared" si="48"/>
        <v>0.28412329647161699</v>
      </c>
      <c r="F98" s="13">
        <f t="shared" si="49"/>
        <v>7.7025827776414273E-3</v>
      </c>
      <c r="G98" s="13">
        <f t="shared" si="50"/>
        <v>3.1283741314179755E-2</v>
      </c>
      <c r="H98" s="13">
        <f t="shared" si="51"/>
        <v>0.12675689863811315</v>
      </c>
      <c r="I98" s="13">
        <f t="shared" si="52"/>
        <v>5.9854293460976135E-2</v>
      </c>
      <c r="J98" s="13">
        <f t="shared" si="53"/>
        <v>0.11069896808305731</v>
      </c>
      <c r="K98" s="13">
        <f t="shared" si="54"/>
        <v>0.31291258983693915</v>
      </c>
      <c r="L98" s="19">
        <f t="shared" si="55"/>
        <v>0.11760653400257556</v>
      </c>
      <c r="M98" s="13"/>
    </row>
    <row r="99" spans="1:13">
      <c r="A99" s="1" t="s">
        <v>58</v>
      </c>
      <c r="C99" s="13">
        <f t="shared" si="46"/>
        <v>0.12064867886759507</v>
      </c>
      <c r="D99" s="13">
        <f t="shared" si="47"/>
        <v>4.987035940438431E-3</v>
      </c>
      <c r="E99" s="13">
        <f t="shared" si="48"/>
        <v>0.28004732459045911</v>
      </c>
      <c r="F99" s="13">
        <f t="shared" si="49"/>
        <v>7.7382380812546373E-3</v>
      </c>
      <c r="G99" s="13">
        <f t="shared" si="50"/>
        <v>3.0632568525470024E-2</v>
      </c>
      <c r="H99" s="13">
        <f t="shared" si="51"/>
        <v>0.12432564520122365</v>
      </c>
      <c r="I99" s="13">
        <f t="shared" si="52"/>
        <v>5.8714227055172555E-2</v>
      </c>
      <c r="J99" s="13">
        <f t="shared" si="53"/>
        <v>0.11753632192752062</v>
      </c>
      <c r="K99" s="13">
        <f t="shared" si="54"/>
        <v>0.31710801481642498</v>
      </c>
      <c r="L99" s="19">
        <f t="shared" si="55"/>
        <v>0.11797089500061768</v>
      </c>
      <c r="M99" s="13"/>
    </row>
    <row r="100" spans="1:13">
      <c r="A100" s="1" t="s">
        <v>36</v>
      </c>
      <c r="C100" s="13">
        <f t="shared" si="46"/>
        <v>0.11537632191839775</v>
      </c>
      <c r="D100" s="13">
        <f t="shared" si="47"/>
        <v>5.4355222578396992E-3</v>
      </c>
      <c r="E100" s="13">
        <f t="shared" si="48"/>
        <v>0.26674787228470026</v>
      </c>
      <c r="F100" s="13">
        <f t="shared" si="49"/>
        <v>7.1879891409002182E-3</v>
      </c>
      <c r="G100" s="13">
        <f t="shared" si="50"/>
        <v>3.353149647294966E-2</v>
      </c>
      <c r="H100" s="13">
        <f t="shared" si="51"/>
        <v>0.13192800910100475</v>
      </c>
      <c r="I100" s="13">
        <f t="shared" si="52"/>
        <v>5.5049703214382267E-2</v>
      </c>
      <c r="J100" s="13">
        <f t="shared" si="53"/>
        <v>0.11677734638490532</v>
      </c>
      <c r="K100" s="13">
        <f t="shared" si="54"/>
        <v>0.32737582152955697</v>
      </c>
      <c r="L100" s="19">
        <f t="shared" si="55"/>
        <v>0.11771223136718187</v>
      </c>
      <c r="M100" s="13"/>
    </row>
    <row r="101" spans="1:13">
      <c r="A101" s="1" t="s">
        <v>59</v>
      </c>
      <c r="C101" s="13">
        <f t="shared" si="46"/>
        <v>0.10065151865692888</v>
      </c>
      <c r="D101" s="13">
        <f t="shared" si="47"/>
        <v>6.675441061700458E-3</v>
      </c>
      <c r="E101" s="13">
        <f t="shared" si="48"/>
        <v>0.2705745716954629</v>
      </c>
      <c r="F101" s="13">
        <f t="shared" si="49"/>
        <v>7.0526807434888377E-3</v>
      </c>
      <c r="G101" s="13">
        <f t="shared" si="50"/>
        <v>3.9423281702180533E-2</v>
      </c>
      <c r="H101" s="13">
        <f t="shared" si="51"/>
        <v>0.13735244696072987</v>
      </c>
      <c r="I101" s="13">
        <f t="shared" si="52"/>
        <v>5.6294752409641879E-2</v>
      </c>
      <c r="J101" s="13">
        <f t="shared" si="53"/>
        <v>0.12413094436024531</v>
      </c>
      <c r="K101" s="13">
        <f t="shared" si="54"/>
        <v>0.32374276209224712</v>
      </c>
      <c r="L101" s="19">
        <f t="shared" si="55"/>
        <v>0.11843315552029174</v>
      </c>
      <c r="M101" s="13"/>
    </row>
    <row r="102" spans="1:13">
      <c r="A102" s="1" t="s">
        <v>60</v>
      </c>
      <c r="C102" s="13">
        <f t="shared" si="46"/>
        <v>9.1411868713855635E-2</v>
      </c>
      <c r="D102" s="13">
        <f t="shared" si="47"/>
        <v>6.6166948050159057E-3</v>
      </c>
      <c r="E102" s="13">
        <f t="shared" si="48"/>
        <v>0.26196414412561198</v>
      </c>
      <c r="F102" s="13">
        <f t="shared" si="49"/>
        <v>6.9731323982843577E-3</v>
      </c>
      <c r="G102" s="13">
        <f t="shared" si="50"/>
        <v>4.5542747992239688E-2</v>
      </c>
      <c r="H102" s="13">
        <f t="shared" si="51"/>
        <v>0.1491912054681761</v>
      </c>
      <c r="I102" s="13">
        <f t="shared" si="52"/>
        <v>5.6484112615276985E-2</v>
      </c>
      <c r="J102" s="13">
        <f t="shared" si="53"/>
        <v>0.13198081289255947</v>
      </c>
      <c r="K102" s="13">
        <f t="shared" si="54"/>
        <v>0.31416670126905782</v>
      </c>
      <c r="L102" s="19">
        <f t="shared" si="55"/>
        <v>0.11825904669778645</v>
      </c>
      <c r="M102" s="13"/>
    </row>
    <row r="103" spans="1:13">
      <c r="A103" s="1" t="s">
        <v>37</v>
      </c>
      <c r="C103" s="13">
        <f t="shared" si="46"/>
        <v>8.6170482940276169E-2</v>
      </c>
      <c r="D103" s="13">
        <f t="shared" si="47"/>
        <v>7.8076253435581033E-3</v>
      </c>
      <c r="E103" s="13">
        <f t="shared" si="48"/>
        <v>0.26116579075848889</v>
      </c>
      <c r="F103" s="13">
        <f t="shared" si="49"/>
        <v>6.7351972841222466E-3</v>
      </c>
      <c r="G103" s="13">
        <f t="shared" si="50"/>
        <v>4.4328907235088422E-2</v>
      </c>
      <c r="H103" s="13">
        <f t="shared" si="51"/>
        <v>0.15888901548289</v>
      </c>
      <c r="I103" s="13">
        <f t="shared" si="52"/>
        <v>5.3503694896577032E-2</v>
      </c>
      <c r="J103" s="13">
        <f t="shared" si="53"/>
        <v>0.1377445396120173</v>
      </c>
      <c r="K103" s="13">
        <f t="shared" si="54"/>
        <v>0.30843637011372665</v>
      </c>
      <c r="L103" s="19">
        <f t="shared" si="55"/>
        <v>0.11830906929630497</v>
      </c>
      <c r="M103" s="13"/>
    </row>
    <row r="104" spans="1:13">
      <c r="A104" s="1" t="s">
        <v>61</v>
      </c>
      <c r="C104" s="13">
        <f t="shared" si="46"/>
        <v>8.8738174257727245E-2</v>
      </c>
      <c r="D104" s="13">
        <f t="shared" si="47"/>
        <v>7.7913387440100802E-3</v>
      </c>
      <c r="E104" s="13">
        <f t="shared" si="48"/>
        <v>0.24700910675931587</v>
      </c>
      <c r="F104" s="13">
        <f t="shared" si="49"/>
        <v>6.5652437496089063E-3</v>
      </c>
      <c r="G104" s="13">
        <f t="shared" si="50"/>
        <v>4.3389117913127752E-2</v>
      </c>
      <c r="H104" s="13">
        <f t="shared" si="51"/>
        <v>0.15517860316037382</v>
      </c>
      <c r="I104" s="13">
        <f t="shared" si="52"/>
        <v>5.0514292486405606E-2</v>
      </c>
      <c r="J104" s="13">
        <f t="shared" si="53"/>
        <v>0.14395178755090349</v>
      </c>
      <c r="K104" s="13">
        <f t="shared" si="54"/>
        <v>0.31175874296953776</v>
      </c>
      <c r="L104" s="19">
        <f t="shared" si="55"/>
        <v>0.11721071195455673</v>
      </c>
      <c r="M104" s="13"/>
    </row>
    <row r="105" spans="1:13">
      <c r="A105" s="1" t="s">
        <v>38</v>
      </c>
      <c r="C105" s="13">
        <f t="shared" si="46"/>
        <v>8.2059732385399278E-2</v>
      </c>
      <c r="D105" s="13">
        <f t="shared" si="47"/>
        <v>7.8835697967146682E-3</v>
      </c>
      <c r="E105" s="13">
        <f t="shared" si="48"/>
        <v>0.24511721758320149</v>
      </c>
      <c r="F105" s="13">
        <f t="shared" si="49"/>
        <v>5.9559330856475915E-3</v>
      </c>
      <c r="G105" s="13">
        <f t="shared" si="50"/>
        <v>4.3371767778210522E-2</v>
      </c>
      <c r="H105" s="13">
        <f t="shared" si="51"/>
        <v>0.14776244111063053</v>
      </c>
      <c r="I105" s="13">
        <f t="shared" si="52"/>
        <v>5.474321176157556E-2</v>
      </c>
      <c r="J105" s="13">
        <f t="shared" si="53"/>
        <v>0.14743183372107638</v>
      </c>
      <c r="K105" s="13">
        <f t="shared" si="54"/>
        <v>0.31580210058693214</v>
      </c>
      <c r="L105" s="19">
        <f t="shared" si="55"/>
        <v>0.11668086753437645</v>
      </c>
      <c r="M105" s="13"/>
    </row>
    <row r="106" spans="1:13">
      <c r="A106" s="1" t="s">
        <v>62</v>
      </c>
      <c r="C106" s="13">
        <f t="shared" si="46"/>
        <v>7.2004087408726811E-2</v>
      </c>
      <c r="D106" s="13">
        <f t="shared" si="47"/>
        <v>7.9891507653594915E-3</v>
      </c>
      <c r="E106" s="13">
        <f t="shared" si="48"/>
        <v>0.25020508398792468</v>
      </c>
      <c r="F106" s="13">
        <f t="shared" si="49"/>
        <v>5.7583644203401656E-3</v>
      </c>
      <c r="G106" s="13">
        <f t="shared" si="50"/>
        <v>4.2687867844773332E-2</v>
      </c>
      <c r="H106" s="13">
        <f t="shared" si="51"/>
        <v>0.14175499400801841</v>
      </c>
      <c r="I106" s="13">
        <f t="shared" si="52"/>
        <v>5.3918308779249025E-2</v>
      </c>
      <c r="J106" s="13">
        <f t="shared" si="53"/>
        <v>0.15423423081201496</v>
      </c>
      <c r="K106" s="13">
        <f t="shared" si="54"/>
        <v>0.32869792454985758</v>
      </c>
      <c r="L106" s="19">
        <f t="shared" si="55"/>
        <v>0.11747222361958493</v>
      </c>
      <c r="M106" s="13"/>
    </row>
    <row r="107" spans="1:13" ht="13.5" thickBot="1">
      <c r="A107" s="1" t="s">
        <v>63</v>
      </c>
      <c r="C107" s="13">
        <f t="shared" si="46"/>
        <v>7.0887410442450935E-2</v>
      </c>
      <c r="D107" s="13">
        <f t="shared" si="47"/>
        <v>8.0699592567646701E-3</v>
      </c>
      <c r="E107" s="13">
        <f t="shared" si="48"/>
        <v>0.24689574319929655</v>
      </c>
      <c r="F107" s="13">
        <f t="shared" si="49"/>
        <v>5.4125633669778322E-3</v>
      </c>
      <c r="G107" s="13">
        <f t="shared" si="50"/>
        <v>4.2929807067380671E-2</v>
      </c>
      <c r="H107" s="13">
        <f t="shared" si="51"/>
        <v>0.14141742140003938</v>
      </c>
      <c r="I107" s="13">
        <f t="shared" si="52"/>
        <v>5.5031512039983563E-2</v>
      </c>
      <c r="J107" s="13">
        <f t="shared" si="53"/>
        <v>0.15347856118473796</v>
      </c>
      <c r="K107" s="13">
        <f t="shared" si="54"/>
        <v>0.33601906337529119</v>
      </c>
      <c r="L107" s="20">
        <f t="shared" si="55"/>
        <v>0.11779356014810254</v>
      </c>
      <c r="M107" s="13"/>
    </row>
    <row r="109" spans="1:13">
      <c r="A109" s="21" t="s">
        <v>32</v>
      </c>
      <c r="B109" s="21"/>
      <c r="C109" s="15">
        <f>AVERAGE(C93:C107)</f>
        <v>0.10142596820116799</v>
      </c>
      <c r="D109" s="15">
        <f t="shared" ref="D109:K109" si="56">AVERAGE(D93:D107)</f>
        <v>7.2885528802166784E-3</v>
      </c>
      <c r="E109" s="15">
        <f t="shared" si="56"/>
        <v>0.28025657248009012</v>
      </c>
      <c r="F109" s="15">
        <f t="shared" si="56"/>
        <v>7.1623034415680071E-3</v>
      </c>
      <c r="G109" s="15">
        <f t="shared" si="56"/>
        <v>3.7384829059263866E-2</v>
      </c>
      <c r="H109" s="15">
        <f t="shared" si="56"/>
        <v>0.133384626349073</v>
      </c>
      <c r="I109" s="15">
        <f t="shared" si="56"/>
        <v>5.9200324023022451E-2</v>
      </c>
      <c r="J109" s="15">
        <f t="shared" si="56"/>
        <v>0.12085051139931065</v>
      </c>
      <c r="K109" s="15">
        <f t="shared" si="56"/>
        <v>0.30954500245538835</v>
      </c>
    </row>
    <row r="110" spans="1:13">
      <c r="A110" s="21" t="s">
        <v>33</v>
      </c>
      <c r="B110" s="21"/>
      <c r="C110" s="15">
        <f>C107-C93</f>
        <v>-4.6682138858094746E-2</v>
      </c>
      <c r="D110" s="15">
        <f t="shared" ref="D110:K110" si="57">D107-D93</f>
        <v>-3.2332033737261096E-3</v>
      </c>
      <c r="E110" s="15">
        <f t="shared" si="57"/>
        <v>-0.10763498722800038</v>
      </c>
      <c r="F110" s="15">
        <f t="shared" si="57"/>
        <v>-2.9363421455646938E-3</v>
      </c>
      <c r="G110" s="15">
        <f t="shared" si="57"/>
        <v>9.3347883423478897E-3</v>
      </c>
      <c r="H110" s="15">
        <f t="shared" si="57"/>
        <v>3.3730221170112609E-2</v>
      </c>
      <c r="I110" s="15">
        <f t="shared" si="57"/>
        <v>-1.4616517452782501E-2</v>
      </c>
      <c r="J110" s="15">
        <f t="shared" si="57"/>
        <v>6.4805865890653111E-2</v>
      </c>
      <c r="K110" s="15">
        <f t="shared" si="57"/>
        <v>8.2331988441818826E-2</v>
      </c>
    </row>
    <row r="111" spans="1:13">
      <c r="A111" s="21" t="s">
        <v>34</v>
      </c>
      <c r="B111" s="21"/>
      <c r="C111" s="15">
        <f>STDEV(C93:C107)</f>
        <v>1.787614301626364E-2</v>
      </c>
      <c r="D111" s="15">
        <f t="shared" ref="D111:K111" si="58">STDEV(D93:D107)</f>
        <v>1.7381987769852644E-3</v>
      </c>
      <c r="E111" s="15">
        <f t="shared" si="58"/>
        <v>3.2643167947435742E-2</v>
      </c>
      <c r="F111" s="15">
        <f t="shared" si="58"/>
        <v>9.3049859470089929E-4</v>
      </c>
      <c r="G111" s="15">
        <f t="shared" si="58"/>
        <v>5.7520494219773398E-3</v>
      </c>
      <c r="H111" s="15">
        <f t="shared" si="58"/>
        <v>1.5660904310785449E-2</v>
      </c>
      <c r="I111" s="15">
        <f t="shared" si="58"/>
        <v>6.1908956073372457E-3</v>
      </c>
      <c r="J111" s="15">
        <f t="shared" si="58"/>
        <v>2.3003175684803336E-2</v>
      </c>
      <c r="K111" s="15">
        <f t="shared" si="58"/>
        <v>2.1467968018149011E-2</v>
      </c>
    </row>
    <row r="113" spans="1:23" ht="13.5" thickBot="1"/>
    <row r="114" spans="1:23" ht="13.5" thickBot="1">
      <c r="A114" s="2" t="s">
        <v>40</v>
      </c>
      <c r="B114" s="281" t="s">
        <v>1</v>
      </c>
      <c r="C114" s="281"/>
      <c r="D114" s="281" t="s">
        <v>2</v>
      </c>
      <c r="E114" s="281"/>
      <c r="F114" s="281" t="s">
        <v>3</v>
      </c>
      <c r="G114" s="281"/>
      <c r="H114" s="281" t="s">
        <v>4</v>
      </c>
      <c r="I114" s="281"/>
      <c r="J114" s="281" t="s">
        <v>5</v>
      </c>
      <c r="K114" s="281"/>
      <c r="L114" s="281" t="s">
        <v>6</v>
      </c>
      <c r="M114" s="281"/>
      <c r="N114" s="281" t="s">
        <v>7</v>
      </c>
      <c r="O114" s="281"/>
      <c r="P114" s="281" t="s">
        <v>8</v>
      </c>
      <c r="Q114" s="281"/>
      <c r="R114" s="281" t="s">
        <v>9</v>
      </c>
      <c r="S114" s="281"/>
      <c r="T114" s="281"/>
      <c r="U114" s="281"/>
      <c r="V114" s="282" t="s">
        <v>11</v>
      </c>
      <c r="W114" s="283"/>
    </row>
    <row r="115" spans="1:23">
      <c r="A115" s="11" t="s">
        <v>41</v>
      </c>
      <c r="B115" s="6" t="s">
        <v>16</v>
      </c>
      <c r="C115" s="6" t="s">
        <v>73</v>
      </c>
      <c r="D115" s="6" t="s">
        <v>16</v>
      </c>
      <c r="E115" s="6" t="str">
        <f>C115</f>
        <v>KZN</v>
      </c>
      <c r="F115" s="6" t="s">
        <v>16</v>
      </c>
      <c r="G115" s="6" t="str">
        <f>E115</f>
        <v>KZN</v>
      </c>
      <c r="H115" s="6" t="s">
        <v>16</v>
      </c>
      <c r="I115" s="6" t="str">
        <f>G115</f>
        <v>KZN</v>
      </c>
      <c r="J115" s="6" t="s">
        <v>16</v>
      </c>
      <c r="K115" s="6" t="str">
        <f>I115</f>
        <v>KZN</v>
      </c>
      <c r="L115" s="6" t="s">
        <v>16</v>
      </c>
      <c r="M115" s="6" t="str">
        <f>K115</f>
        <v>KZN</v>
      </c>
      <c r="N115" s="6" t="s">
        <v>16</v>
      </c>
      <c r="O115" s="6" t="str">
        <f>M115</f>
        <v>KZN</v>
      </c>
      <c r="P115" s="6" t="s">
        <v>16</v>
      </c>
      <c r="Q115" s="6" t="str">
        <f>O115</f>
        <v>KZN</v>
      </c>
      <c r="R115" s="6" t="s">
        <v>16</v>
      </c>
      <c r="S115" s="6" t="str">
        <f>Q115</f>
        <v>KZN</v>
      </c>
      <c r="T115" s="6"/>
      <c r="U115" s="6"/>
      <c r="V115" s="105" t="s">
        <v>16</v>
      </c>
      <c r="W115" s="128" t="s">
        <v>17</v>
      </c>
    </row>
    <row r="116" spans="1:23">
      <c r="A116" s="1" t="str">
        <f>A93</f>
        <v>1996</v>
      </c>
      <c r="B116" s="7">
        <v>16812880.000000019</v>
      </c>
      <c r="C116" s="7">
        <v>4059773.1350252079</v>
      </c>
      <c r="D116" s="7">
        <v>18798620.000000048</v>
      </c>
      <c r="E116" s="7">
        <v>1090729.2256143386</v>
      </c>
      <c r="F116" s="7">
        <v>54160040.000000015</v>
      </c>
      <c r="G116" s="7">
        <v>12530670.837534314</v>
      </c>
      <c r="H116" s="7">
        <v>12503810.000000011</v>
      </c>
      <c r="I116" s="7">
        <v>2092445.7693373889</v>
      </c>
      <c r="J116" s="7">
        <v>6216861.5699872989</v>
      </c>
      <c r="K116" s="7">
        <v>1090419.6214471699</v>
      </c>
      <c r="L116" s="7">
        <v>41045679.99999997</v>
      </c>
      <c r="M116" s="7">
        <v>6679014.6280954909</v>
      </c>
      <c r="N116" s="7">
        <v>26492460.000000119</v>
      </c>
      <c r="O116" s="7">
        <v>6324494.1026162943</v>
      </c>
      <c r="P116" s="7">
        <v>62446520.00000006</v>
      </c>
      <c r="Q116" s="7">
        <v>9057138.3639987484</v>
      </c>
      <c r="R116" s="7">
        <v>18876070</v>
      </c>
      <c r="S116" s="7">
        <v>2742445.2102503199</v>
      </c>
      <c r="T116" s="7"/>
      <c r="U116" s="7"/>
      <c r="V116" s="107">
        <f>B116+D116+F116+H116+J116+L116+N116+P116+R116+T116</f>
        <v>257352941.56998754</v>
      </c>
      <c r="W116" s="108">
        <f>C116+E116+G116+I116+K116+M116+O116+Q116+S116+U116</f>
        <v>45667130.893919267</v>
      </c>
    </row>
    <row r="117" spans="1:23">
      <c r="A117" s="1" t="str">
        <f t="shared" ref="A117:A130" si="59">A94</f>
        <v>1997</v>
      </c>
      <c r="B117" s="7">
        <v>17735190.000000007</v>
      </c>
      <c r="C117" s="7">
        <v>4410603.9281403776</v>
      </c>
      <c r="D117" s="7">
        <v>18463559.999999996</v>
      </c>
      <c r="E117" s="7">
        <v>1127512.9078283599</v>
      </c>
      <c r="F117" s="7">
        <v>61071069.999999911</v>
      </c>
      <c r="G117" s="7">
        <v>14116229.118641168</v>
      </c>
      <c r="H117" s="7">
        <v>13266030.000000041</v>
      </c>
      <c r="I117" s="7">
        <v>2216463.3272612281</v>
      </c>
      <c r="J117" s="7">
        <v>7544450.9829964004</v>
      </c>
      <c r="K117" s="7">
        <v>1351070.8547108299</v>
      </c>
      <c r="L117" s="7">
        <v>43726380.000000007</v>
      </c>
      <c r="M117" s="7">
        <v>7126392.4795248993</v>
      </c>
      <c r="N117" s="7">
        <v>30338690.000000097</v>
      </c>
      <c r="O117" s="7">
        <v>7099854.2235041307</v>
      </c>
      <c r="P117" s="7">
        <v>73799079.99999997</v>
      </c>
      <c r="Q117" s="7">
        <v>10538973.129690785</v>
      </c>
      <c r="R117" s="7">
        <v>21145674.999999896</v>
      </c>
      <c r="S117" s="7">
        <v>2980688.0177886412</v>
      </c>
      <c r="T117" s="7"/>
      <c r="U117" s="7"/>
      <c r="V117" s="107">
        <f t="shared" ref="V117:W128" si="60">B117+D117+F117+H117+J117+L117+N117+P117+R117+T117</f>
        <v>287090125.98299634</v>
      </c>
      <c r="W117" s="108">
        <f t="shared" si="60"/>
        <v>50967787.987090416</v>
      </c>
    </row>
    <row r="118" spans="1:23">
      <c r="A118" s="1" t="str">
        <f t="shared" si="59"/>
        <v>1998</v>
      </c>
      <c r="B118" s="7">
        <v>17119700.000000011</v>
      </c>
      <c r="C118" s="7">
        <v>4697509.7069929577</v>
      </c>
      <c r="D118" s="7">
        <v>22383200</v>
      </c>
      <c r="E118" s="7">
        <v>1352171.0352020694</v>
      </c>
      <c r="F118" s="7">
        <v>58746995.999999955</v>
      </c>
      <c r="G118" s="7">
        <v>13594233.085383782</v>
      </c>
      <c r="H118" s="7">
        <v>13736900</v>
      </c>
      <c r="I118" s="7">
        <v>2330688.005977585</v>
      </c>
      <c r="J118" s="7">
        <v>7545400</v>
      </c>
      <c r="K118" s="7">
        <v>1269886.2525868698</v>
      </c>
      <c r="L118" s="7">
        <v>44879900</v>
      </c>
      <c r="M118" s="7">
        <v>7271897.2513825642</v>
      </c>
      <c r="N118" s="7">
        <v>33884100</v>
      </c>
      <c r="O118" s="7">
        <v>7750033.0399371795</v>
      </c>
      <c r="P118" s="7">
        <v>79841800</v>
      </c>
      <c r="Q118" s="7">
        <v>11513721.902622452</v>
      </c>
      <c r="R118" s="7">
        <v>24193999.999999881</v>
      </c>
      <c r="S118" s="7">
        <v>3477673.5978727825</v>
      </c>
      <c r="T118" s="7"/>
      <c r="U118" s="7"/>
      <c r="V118" s="107">
        <f t="shared" si="60"/>
        <v>302331995.99999988</v>
      </c>
      <c r="W118" s="108">
        <f t="shared" si="60"/>
        <v>53257813.877958253</v>
      </c>
    </row>
    <row r="119" spans="1:23">
      <c r="A119" s="1" t="str">
        <f t="shared" si="59"/>
        <v>1999</v>
      </c>
      <c r="B119" s="7">
        <v>17367400.000000015</v>
      </c>
      <c r="C119" s="7">
        <v>4248717.1432930697</v>
      </c>
      <c r="D119" s="7">
        <v>26153400</v>
      </c>
      <c r="E119" s="7">
        <v>1351391.8353109758</v>
      </c>
      <c r="F119" s="7">
        <v>61353000</v>
      </c>
      <c r="G119" s="7">
        <v>14288717.046616094</v>
      </c>
      <c r="H119" s="7">
        <v>13439999.999999989</v>
      </c>
      <c r="I119" s="7">
        <v>2297207.971499552</v>
      </c>
      <c r="J119" s="7">
        <v>7726900</v>
      </c>
      <c r="K119" s="7">
        <v>1245240.9955787999</v>
      </c>
      <c r="L119" s="7">
        <v>48733100</v>
      </c>
      <c r="M119" s="7">
        <v>7818049.455875108</v>
      </c>
      <c r="N119" s="7">
        <v>38979300</v>
      </c>
      <c r="O119" s="7">
        <v>8809984.3000776619</v>
      </c>
      <c r="P119" s="7">
        <v>93114599.99999997</v>
      </c>
      <c r="Q119" s="7">
        <v>13442104.005935548</v>
      </c>
      <c r="R119" s="7">
        <v>27589000</v>
      </c>
      <c r="S119" s="7">
        <v>3891199.5357691534</v>
      </c>
      <c r="T119" s="7"/>
      <c r="U119" s="7"/>
      <c r="V119" s="107">
        <f t="shared" si="60"/>
        <v>334456700</v>
      </c>
      <c r="W119" s="108">
        <f t="shared" si="60"/>
        <v>57392612.289955959</v>
      </c>
    </row>
    <row r="120" spans="1:23">
      <c r="A120" s="1" t="str">
        <f t="shared" si="59"/>
        <v>2000</v>
      </c>
      <c r="B120" s="7">
        <v>18042000.000000045</v>
      </c>
      <c r="C120" s="7">
        <v>4606965.4936632235</v>
      </c>
      <c r="D120" s="7">
        <v>35133200</v>
      </c>
      <c r="E120" s="7">
        <v>1765643.1680723648</v>
      </c>
      <c r="F120" s="7">
        <v>76113660.00000006</v>
      </c>
      <c r="G120" s="7">
        <v>17787797.540428218</v>
      </c>
      <c r="H120" s="7">
        <v>14621999.999999989</v>
      </c>
      <c r="I120" s="7">
        <v>2512845.7278930126</v>
      </c>
      <c r="J120" s="7">
        <v>8317000</v>
      </c>
      <c r="K120" s="7">
        <v>1320063.15049621</v>
      </c>
      <c r="L120" s="7">
        <v>61187350.000000007</v>
      </c>
      <c r="M120" s="7">
        <v>9780814.0527653955</v>
      </c>
      <c r="N120" s="7">
        <v>47245799.999999985</v>
      </c>
      <c r="O120" s="7">
        <v>10457518.562254632</v>
      </c>
      <c r="P120" s="7">
        <v>102965600.00000001</v>
      </c>
      <c r="Q120" s="7">
        <v>14633459.467921296</v>
      </c>
      <c r="R120" s="7">
        <v>32289799.999999791</v>
      </c>
      <c r="S120" s="7">
        <v>4588295.1495669894</v>
      </c>
      <c r="T120" s="7"/>
      <c r="U120" s="7"/>
      <c r="V120" s="107">
        <f t="shared" si="60"/>
        <v>395916409.99999988</v>
      </c>
      <c r="W120" s="108">
        <f t="shared" si="60"/>
        <v>67453402.313061342</v>
      </c>
    </row>
    <row r="121" spans="1:23">
      <c r="A121" s="1" t="str">
        <f t="shared" si="59"/>
        <v>2001</v>
      </c>
      <c r="B121" s="7">
        <v>22610199.999999993</v>
      </c>
      <c r="C121" s="7">
        <v>5845325.9255362507</v>
      </c>
      <c r="D121" s="7">
        <v>45932200</v>
      </c>
      <c r="E121" s="7">
        <v>2144559.4443247914</v>
      </c>
      <c r="F121" s="7">
        <v>88179400.00000003</v>
      </c>
      <c r="G121" s="7">
        <v>20124340.400851879</v>
      </c>
      <c r="H121" s="7">
        <v>14814900</v>
      </c>
      <c r="I121" s="7">
        <v>2640763.8169138785</v>
      </c>
      <c r="J121" s="7">
        <v>9360000</v>
      </c>
      <c r="K121" s="7">
        <v>1893649.0634626704</v>
      </c>
      <c r="L121" s="7">
        <v>68374000</v>
      </c>
      <c r="M121" s="7">
        <v>11573188.830901206</v>
      </c>
      <c r="N121" s="7">
        <v>53276900</v>
      </c>
      <c r="O121" s="7">
        <v>11783490.756641809</v>
      </c>
      <c r="P121" s="7">
        <v>115041000</v>
      </c>
      <c r="Q121" s="7">
        <v>16321385.081189061</v>
      </c>
      <c r="R121" s="7">
        <v>35631000</v>
      </c>
      <c r="S121" s="7">
        <v>5108142.6959324405</v>
      </c>
      <c r="T121" s="7"/>
      <c r="U121" s="7"/>
      <c r="V121" s="107">
        <f t="shared" si="60"/>
        <v>453219600</v>
      </c>
      <c r="W121" s="108">
        <f t="shared" si="60"/>
        <v>77434846.015753984</v>
      </c>
    </row>
    <row r="122" spans="1:23">
      <c r="A122" s="1" t="str">
        <f t="shared" si="59"/>
        <v>2002</v>
      </c>
      <c r="B122" s="7">
        <v>29630100.000000007</v>
      </c>
      <c r="C122" s="7">
        <v>6624836.9591054963</v>
      </c>
      <c r="D122" s="7">
        <v>58274499.999999978</v>
      </c>
      <c r="E122" s="7">
        <v>2266946.1721198349</v>
      </c>
      <c r="F122" s="7">
        <v>104776500</v>
      </c>
      <c r="G122" s="7">
        <v>24027706.380738828</v>
      </c>
      <c r="H122" s="7">
        <v>16623100</v>
      </c>
      <c r="I122" s="7">
        <v>3190840.0780854151</v>
      </c>
      <c r="J122" s="7">
        <v>10380735.5</v>
      </c>
      <c r="K122" s="7">
        <v>1545305.58843478</v>
      </c>
      <c r="L122" s="7">
        <v>76234400</v>
      </c>
      <c r="M122" s="7">
        <v>12985336.012583384</v>
      </c>
      <c r="N122" s="7">
        <v>63332600</v>
      </c>
      <c r="O122" s="7">
        <v>14053382.38349043</v>
      </c>
      <c r="P122" s="7">
        <v>134816900</v>
      </c>
      <c r="Q122" s="7">
        <v>19081262.625535376</v>
      </c>
      <c r="R122" s="7">
        <v>42763299.999999881</v>
      </c>
      <c r="S122" s="7">
        <v>6192880.2739645727</v>
      </c>
      <c r="T122" s="7"/>
      <c r="U122" s="7"/>
      <c r="V122" s="107">
        <f t="shared" si="60"/>
        <v>536832135.49999988</v>
      </c>
      <c r="W122" s="108">
        <f t="shared" si="60"/>
        <v>89968496.474058107</v>
      </c>
    </row>
    <row r="123" spans="1:23">
      <c r="A123" s="1" t="str">
        <f t="shared" si="59"/>
        <v>2003</v>
      </c>
      <c r="B123" s="7">
        <v>26189400</v>
      </c>
      <c r="C123" s="7">
        <v>6103127.7256523548</v>
      </c>
      <c r="D123" s="7">
        <v>50576600</v>
      </c>
      <c r="E123" s="7">
        <v>2110991.0028017089</v>
      </c>
      <c r="F123" s="7">
        <v>118710100.00000001</v>
      </c>
      <c r="G123" s="7">
        <v>26786426.562624872</v>
      </c>
      <c r="H123" s="7">
        <v>18829300.000000022</v>
      </c>
      <c r="I123" s="7">
        <v>3096472.4511266667</v>
      </c>
      <c r="J123" s="7">
        <v>11358800</v>
      </c>
      <c r="K123" s="7">
        <v>1676697.5313859596</v>
      </c>
      <c r="L123" s="7">
        <v>84656800.000000119</v>
      </c>
      <c r="M123" s="7">
        <v>14339136.452402882</v>
      </c>
      <c r="N123" s="7">
        <v>70857900</v>
      </c>
      <c r="O123" s="7">
        <v>15508161.671985749</v>
      </c>
      <c r="P123" s="7">
        <v>147555900</v>
      </c>
      <c r="Q123" s="7">
        <v>21666299.120629422</v>
      </c>
      <c r="R123" s="7">
        <v>47427000.00000003</v>
      </c>
      <c r="S123" s="7">
        <v>6845015.4862654507</v>
      </c>
      <c r="T123" s="7"/>
      <c r="U123" s="7"/>
      <c r="V123" s="107">
        <f t="shared" si="60"/>
        <v>576161800.00000012</v>
      </c>
      <c r="W123" s="108">
        <f t="shared" si="60"/>
        <v>98132328.004875064</v>
      </c>
    </row>
    <row r="124" spans="1:23">
      <c r="A124" s="1" t="str">
        <f t="shared" si="59"/>
        <v>2004</v>
      </c>
      <c r="B124" s="7">
        <v>26577500</v>
      </c>
      <c r="C124" s="7">
        <v>6448034.7920723408</v>
      </c>
      <c r="D124" s="7">
        <v>53293400</v>
      </c>
      <c r="E124" s="7">
        <v>2170317.3674016064</v>
      </c>
      <c r="F124" s="7">
        <v>131414600</v>
      </c>
      <c r="G124" s="7">
        <v>29487750.326123655</v>
      </c>
      <c r="H124" s="7">
        <v>18975000.000000007</v>
      </c>
      <c r="I124" s="7">
        <v>3198296.544454237</v>
      </c>
      <c r="J124" s="7">
        <v>14998500</v>
      </c>
      <c r="K124" s="7">
        <v>2531659.8918650597</v>
      </c>
      <c r="L124" s="7">
        <v>93654399.999999866</v>
      </c>
      <c r="M124" s="7">
        <v>15484495.362363584</v>
      </c>
      <c r="N124" s="7">
        <v>78745199.999999911</v>
      </c>
      <c r="O124" s="7">
        <v>17103736.418843511</v>
      </c>
      <c r="P124" s="7">
        <v>164340300.00000009</v>
      </c>
      <c r="Q124" s="7">
        <v>23566949.730762105</v>
      </c>
      <c r="R124" s="7">
        <v>51646800.00000006</v>
      </c>
      <c r="S124" s="7">
        <v>7680189.0290584192</v>
      </c>
      <c r="T124" s="7"/>
      <c r="U124" s="7"/>
      <c r="V124" s="107">
        <f t="shared" si="60"/>
        <v>633645700</v>
      </c>
      <c r="W124" s="108">
        <f t="shared" si="60"/>
        <v>107671429.46294454</v>
      </c>
    </row>
    <row r="125" spans="1:23">
      <c r="A125" s="1" t="str">
        <f t="shared" si="59"/>
        <v>2005</v>
      </c>
      <c r="B125" s="7">
        <v>25259000</v>
      </c>
      <c r="C125" s="7">
        <v>6309398.1806710921</v>
      </c>
      <c r="D125" s="7">
        <v>65114599.999999993</v>
      </c>
      <c r="E125" s="7">
        <v>2604422.863195885</v>
      </c>
      <c r="F125" s="7">
        <v>138358400</v>
      </c>
      <c r="G125" s="7">
        <v>31255236.756397001</v>
      </c>
      <c r="H125" s="7">
        <v>20719000</v>
      </c>
      <c r="I125" s="7">
        <v>3485411.1608703439</v>
      </c>
      <c r="J125" s="7">
        <v>19102929.999999903</v>
      </c>
      <c r="K125" s="7">
        <v>2863964.3733108002</v>
      </c>
      <c r="L125" s="7">
        <v>104162800.00000001</v>
      </c>
      <c r="M125" s="7">
        <v>17776274.951739982</v>
      </c>
      <c r="N125" s="7">
        <v>88957000</v>
      </c>
      <c r="O125" s="7">
        <v>19039192.50432732</v>
      </c>
      <c r="P125" s="7">
        <v>182570200.00000012</v>
      </c>
      <c r="Q125" s="7">
        <v>27012029.025820337</v>
      </c>
      <c r="R125" s="7">
        <v>57804995.999999911</v>
      </c>
      <c r="S125" s="7">
        <v>8238730.1929225922</v>
      </c>
      <c r="T125" s="7"/>
      <c r="U125" s="7"/>
      <c r="V125" s="107">
        <f t="shared" si="60"/>
        <v>702048925.99999988</v>
      </c>
      <c r="W125" s="108">
        <f t="shared" si="60"/>
        <v>118584660.00925535</v>
      </c>
    </row>
    <row r="126" spans="1:23">
      <c r="A126" s="1" t="str">
        <f t="shared" si="59"/>
        <v>2006</v>
      </c>
      <c r="B126" s="7">
        <v>32510999.999999993</v>
      </c>
      <c r="C126" s="7">
        <v>7735462.1872081291</v>
      </c>
      <c r="D126" s="7">
        <v>83970100</v>
      </c>
      <c r="E126" s="7">
        <v>3408042.5991605427</v>
      </c>
      <c r="F126" s="7">
        <v>140874300</v>
      </c>
      <c r="G126" s="7">
        <v>32170463.125184353</v>
      </c>
      <c r="H126" s="7">
        <v>23287000</v>
      </c>
      <c r="I126" s="7">
        <v>3913273.9101876635</v>
      </c>
      <c r="J126" s="7">
        <v>24274390</v>
      </c>
      <c r="K126" s="7">
        <v>3559730.1400422803</v>
      </c>
      <c r="L126" s="7">
        <v>115025699.99999988</v>
      </c>
      <c r="M126" s="7">
        <v>19360322.603876077</v>
      </c>
      <c r="N126" s="7">
        <v>99715000</v>
      </c>
      <c r="O126" s="7">
        <v>21777553.377332062</v>
      </c>
      <c r="P126" s="7">
        <v>210641999.99999976</v>
      </c>
      <c r="Q126" s="7">
        <v>31091515.616299741</v>
      </c>
      <c r="R126" s="7">
        <v>64466600</v>
      </c>
      <c r="S126" s="7">
        <v>9554200.4904214367</v>
      </c>
      <c r="T126" s="7"/>
      <c r="U126" s="7"/>
      <c r="V126" s="107">
        <f t="shared" si="60"/>
        <v>794766089.99999964</v>
      </c>
      <c r="W126" s="108">
        <f t="shared" si="60"/>
        <v>132570564.0497123</v>
      </c>
    </row>
    <row r="127" spans="1:23">
      <c r="A127" s="1" t="str">
        <f t="shared" si="59"/>
        <v>2007</v>
      </c>
      <c r="B127" s="7">
        <v>39181500.000000022</v>
      </c>
      <c r="C127" s="7">
        <v>9382394.1345003229</v>
      </c>
      <c r="D127" s="7">
        <v>99954480.000000075</v>
      </c>
      <c r="E127" s="7">
        <v>4106314.5931786019</v>
      </c>
      <c r="F127" s="7">
        <v>151829269.99999955</v>
      </c>
      <c r="G127" s="7">
        <v>35350782.189040378</v>
      </c>
      <c r="H127" s="7">
        <v>26597000.00000003</v>
      </c>
      <c r="I127" s="7">
        <v>4523349.2613144591</v>
      </c>
      <c r="J127" s="7">
        <v>27076998.3400001</v>
      </c>
      <c r="K127" s="7">
        <v>3964458.4935644101</v>
      </c>
      <c r="L127" s="7">
        <v>130224499.9999999</v>
      </c>
      <c r="M127" s="7">
        <v>22019999.849908892</v>
      </c>
      <c r="N127" s="7">
        <v>106487700</v>
      </c>
      <c r="O127" s="7">
        <v>23620683.189424444</v>
      </c>
      <c r="P127" s="7">
        <v>255727999.99999982</v>
      </c>
      <c r="Q127" s="7">
        <v>37272886.642518088</v>
      </c>
      <c r="R127" s="7">
        <v>72596630.000000238</v>
      </c>
      <c r="S127" s="7">
        <v>10829083.862522088</v>
      </c>
      <c r="T127" s="7"/>
      <c r="U127" s="7"/>
      <c r="V127" s="107">
        <f t="shared" si="60"/>
        <v>909676078.33999968</v>
      </c>
      <c r="W127" s="108">
        <f t="shared" si="60"/>
        <v>151069952.21597168</v>
      </c>
    </row>
    <row r="128" spans="1:23">
      <c r="A128" s="1" t="str">
        <f t="shared" si="59"/>
        <v>2008</v>
      </c>
      <c r="B128" s="7">
        <v>46742270.00000003</v>
      </c>
      <c r="C128" s="7">
        <v>11420866.009909021</v>
      </c>
      <c r="D128" s="7">
        <v>132455190.00000004</v>
      </c>
      <c r="E128" s="7">
        <v>5600724.931394916</v>
      </c>
      <c r="F128" s="7">
        <v>166783470.00000018</v>
      </c>
      <c r="G128" s="7">
        <v>38181673.269243315</v>
      </c>
      <c r="H128" s="7">
        <v>28345939.99999997</v>
      </c>
      <c r="I128" s="7">
        <v>4367642.5609931182</v>
      </c>
      <c r="J128" s="7">
        <v>38048997.359999895</v>
      </c>
      <c r="K128" s="7">
        <v>5512787.9858003706</v>
      </c>
      <c r="L128" s="7">
        <v>149528599.99999988</v>
      </c>
      <c r="M128" s="7">
        <v>25170987.235931702</v>
      </c>
      <c r="N128" s="7">
        <v>126839399.9999997</v>
      </c>
      <c r="O128" s="7">
        <v>28204153.37121512</v>
      </c>
      <c r="P128" s="7">
        <v>274506000.00000066</v>
      </c>
      <c r="Q128" s="7">
        <v>39772854.213294759</v>
      </c>
      <c r="R128" s="7">
        <v>81388750.000000954</v>
      </c>
      <c r="S128" s="7">
        <v>12185107.05620341</v>
      </c>
      <c r="T128" s="7"/>
      <c r="U128" s="7"/>
      <c r="V128" s="107">
        <f t="shared" si="60"/>
        <v>1044638617.3600013</v>
      </c>
      <c r="W128" s="108">
        <f t="shared" si="60"/>
        <v>170416796.63398576</v>
      </c>
    </row>
    <row r="129" spans="1:23">
      <c r="A129" s="1" t="str">
        <f t="shared" si="59"/>
        <v>2009</v>
      </c>
      <c r="B129" s="7">
        <v>46253519.999999978</v>
      </c>
      <c r="C129" s="7">
        <v>11521307.248919655</v>
      </c>
      <c r="D129" s="7">
        <v>123569710.00000019</v>
      </c>
      <c r="E129" s="7">
        <v>5066320.7413868736</v>
      </c>
      <c r="F129" s="7">
        <v>148606940.00000003</v>
      </c>
      <c r="G129" s="7">
        <v>34731128.012519285</v>
      </c>
      <c r="H129" s="7">
        <v>40603109.99999997</v>
      </c>
      <c r="I129" s="7">
        <v>6233873.5269530481</v>
      </c>
      <c r="J129" s="7">
        <v>47182559.530000106</v>
      </c>
      <c r="K129" s="7">
        <v>7421575.0538020097</v>
      </c>
      <c r="L129" s="7">
        <v>163959700.00000006</v>
      </c>
      <c r="M129" s="7">
        <v>27693458.7015865</v>
      </c>
      <c r="N129" s="7">
        <v>134726799.99999988</v>
      </c>
      <c r="O129" s="7">
        <v>30284131.489364147</v>
      </c>
      <c r="P129" s="7">
        <v>295306000.00000048</v>
      </c>
      <c r="Q129" s="7">
        <v>43031256.648483686</v>
      </c>
      <c r="R129" s="7">
        <v>92656900.000001132</v>
      </c>
      <c r="S129" s="7">
        <v>13953423.1959785</v>
      </c>
      <c r="T129" s="7"/>
      <c r="U129" s="7"/>
      <c r="V129" s="107">
        <f t="shared" ref="V129:V130" si="61">B129+D129+F129+H129+J129+L129+N129+P129+R129+T129</f>
        <v>1092865239.5300019</v>
      </c>
      <c r="W129" s="108">
        <f t="shared" ref="W129:W130" si="62">C129+E129+G129+I129+K129+M129+O129+Q129+S129+U129</f>
        <v>179936474.6189937</v>
      </c>
    </row>
    <row r="130" spans="1:23" ht="13.5" thickBot="1">
      <c r="A130" s="1" t="str">
        <f t="shared" si="59"/>
        <v>2010</v>
      </c>
      <c r="B130" s="7">
        <v>40932999.999999933</v>
      </c>
      <c r="C130" s="7">
        <v>10068193.351005035</v>
      </c>
      <c r="D130" s="7">
        <v>147545999.99999988</v>
      </c>
      <c r="E130" s="7">
        <v>5946418.5889825076</v>
      </c>
      <c r="F130" s="7">
        <v>157052999.99999994</v>
      </c>
      <c r="G130" s="7">
        <v>36882581.549997069</v>
      </c>
      <c r="H130" s="7">
        <v>44185999.999999896</v>
      </c>
      <c r="I130" s="7">
        <v>6807582.4763924591</v>
      </c>
      <c r="J130" s="7">
        <v>43931999.999999896</v>
      </c>
      <c r="K130" s="7">
        <v>6909746.2931823405</v>
      </c>
      <c r="L130" s="7">
        <v>194769000.00000033</v>
      </c>
      <c r="M130" s="7">
        <v>32846785.674952641</v>
      </c>
      <c r="N130" s="7">
        <v>147406000.00000021</v>
      </c>
      <c r="O130" s="7">
        <v>33116427.95507209</v>
      </c>
      <c r="P130" s="7">
        <v>326174000.00000036</v>
      </c>
      <c r="Q130" s="7">
        <v>47210558.147303462</v>
      </c>
      <c r="R130" s="7">
        <v>105988000.00000155</v>
      </c>
      <c r="S130" s="7">
        <v>16348337.021846592</v>
      </c>
      <c r="T130" s="7"/>
      <c r="U130" s="7"/>
      <c r="V130" s="109">
        <f t="shared" si="61"/>
        <v>1207987000.0000019</v>
      </c>
      <c r="W130" s="110">
        <f t="shared" si="62"/>
        <v>196136631.05873418</v>
      </c>
    </row>
    <row r="132" spans="1:23" ht="13.5" thickBot="1"/>
    <row r="133" spans="1:23" ht="51.75" thickBot="1">
      <c r="A133" s="2" t="s">
        <v>42</v>
      </c>
      <c r="C133" s="3" t="s">
        <v>22</v>
      </c>
      <c r="D133" s="3" t="s">
        <v>23</v>
      </c>
      <c r="E133" s="3" t="s">
        <v>3</v>
      </c>
      <c r="F133" s="3" t="s">
        <v>24</v>
      </c>
      <c r="G133" s="3" t="s">
        <v>25</v>
      </c>
      <c r="H133" s="3" t="s">
        <v>26</v>
      </c>
      <c r="I133" s="3" t="s">
        <v>27</v>
      </c>
      <c r="J133" s="3" t="s">
        <v>28</v>
      </c>
      <c r="K133" s="14" t="s">
        <v>29</v>
      </c>
      <c r="L133" s="18" t="s">
        <v>32</v>
      </c>
    </row>
    <row r="134" spans="1:23">
      <c r="A134" s="5" t="str">
        <f>A116</f>
        <v>1996</v>
      </c>
      <c r="C134" s="13">
        <f t="shared" ref="C134:C148" si="63">(C116*1000/C4)/(B116*1000/B4)</f>
        <v>1.7875773536762058</v>
      </c>
      <c r="D134" s="13">
        <f t="shared" ref="D134:D148" si="64">(E116*1000/E4)/(D116*1000/D4)</f>
        <v>2.5887316756253695</v>
      </c>
      <c r="E134" s="13">
        <f t="shared" ref="E134:E148" si="65">(G116*1000/G4)/(F116*1000/F4)</f>
        <v>1.12980052290658</v>
      </c>
      <c r="F134" s="13">
        <f t="shared" ref="F134:F148" si="66">(I116*1000/I4)/(H116*1000/H4)</f>
        <v>1.363844848075934</v>
      </c>
      <c r="G134" s="13">
        <f t="shared" ref="G134:G148" si="67">(K116*1000/K4)/(J116*1000/J4)</f>
        <v>1.6369058269896142</v>
      </c>
      <c r="H134" s="13">
        <f t="shared" ref="H134:H148" si="68">(M116*1000/M4)/(L116*1000/L4)</f>
        <v>1.594394652636123</v>
      </c>
      <c r="I134" s="13">
        <f t="shared" ref="I134:I148" si="69">(O116*1000/O4)/(N116*1000/N4)</f>
        <v>1.5420171107107845</v>
      </c>
      <c r="J134" s="13">
        <f t="shared" ref="J134:J148" si="70">(Q116*1000/Q4)/(P116*1000/P4)</f>
        <v>1.1138532182414518</v>
      </c>
      <c r="K134" s="13">
        <f t="shared" ref="K134:K148" si="71">(S116*1000/S4)/(R116*1000/R4)</f>
        <v>0.99395757913064176</v>
      </c>
      <c r="L134" s="19">
        <f>AVERAGE(C134:K134)</f>
        <v>1.527898087554745</v>
      </c>
    </row>
    <row r="135" spans="1:23">
      <c r="A135" s="5" t="str">
        <f t="shared" ref="A135:A148" si="72">A117</f>
        <v>1997</v>
      </c>
      <c r="C135" s="13">
        <f t="shared" si="63"/>
        <v>1.8386803803729288</v>
      </c>
      <c r="D135" s="13">
        <f t="shared" si="64"/>
        <v>3.1423916091577802</v>
      </c>
      <c r="E135" s="13">
        <f t="shared" si="65"/>
        <v>1.1322616827244207</v>
      </c>
      <c r="F135" s="13">
        <f t="shared" si="66"/>
        <v>1.3577427684585703</v>
      </c>
      <c r="G135" s="13">
        <f t="shared" si="67"/>
        <v>1.6701334318820245</v>
      </c>
      <c r="H135" s="13">
        <f t="shared" si="68"/>
        <v>1.5953277317449557</v>
      </c>
      <c r="I135" s="13">
        <f t="shared" si="69"/>
        <v>1.5077002589362409</v>
      </c>
      <c r="J135" s="13">
        <f t="shared" si="70"/>
        <v>1.0928022151512213</v>
      </c>
      <c r="K135" s="13">
        <f t="shared" si="71"/>
        <v>0.95967052531475305</v>
      </c>
      <c r="L135" s="19">
        <f t="shared" ref="L135:L148" si="73">AVERAGE(C135:K135)</f>
        <v>1.5885234004158775</v>
      </c>
    </row>
    <row r="136" spans="1:23">
      <c r="A136" s="5" t="str">
        <f t="shared" si="72"/>
        <v>1998</v>
      </c>
      <c r="C136" s="13">
        <f t="shared" si="63"/>
        <v>2.0280045689139667</v>
      </c>
      <c r="D136" s="13">
        <f t="shared" si="64"/>
        <v>2.9570676358595671</v>
      </c>
      <c r="E136" s="13">
        <f t="shared" si="65"/>
        <v>1.1433295803521695</v>
      </c>
      <c r="F136" s="13">
        <f t="shared" si="66"/>
        <v>1.3975335557277326</v>
      </c>
      <c r="G136" s="13">
        <f t="shared" si="67"/>
        <v>1.5830195050638862</v>
      </c>
      <c r="H136" s="13">
        <f t="shared" si="68"/>
        <v>1.6011257050056578</v>
      </c>
      <c r="I136" s="13">
        <f t="shared" si="69"/>
        <v>1.4765032908422548</v>
      </c>
      <c r="J136" s="13">
        <f t="shared" si="70"/>
        <v>1.1206205977629953</v>
      </c>
      <c r="K136" s="13">
        <f t="shared" si="71"/>
        <v>0.97831163982497249</v>
      </c>
      <c r="L136" s="19">
        <f t="shared" si="73"/>
        <v>1.5872795643725781</v>
      </c>
    </row>
    <row r="137" spans="1:23">
      <c r="A137" s="5" t="str">
        <f t="shared" si="72"/>
        <v>1999</v>
      </c>
      <c r="C137" s="13">
        <f t="shared" si="63"/>
        <v>1.807387270688896</v>
      </c>
      <c r="D137" s="13">
        <f t="shared" si="64"/>
        <v>3.0796827726000169</v>
      </c>
      <c r="E137" s="13">
        <f t="shared" si="65"/>
        <v>1.1570918810312099</v>
      </c>
      <c r="F137" s="13">
        <f t="shared" si="66"/>
        <v>1.4245379809834586</v>
      </c>
      <c r="G137" s="13">
        <f t="shared" si="67"/>
        <v>1.5507358925830683</v>
      </c>
      <c r="H137" s="13">
        <f t="shared" si="68"/>
        <v>1.6219295147761585</v>
      </c>
      <c r="I137" s="13">
        <f t="shared" si="69"/>
        <v>1.4910209471445519</v>
      </c>
      <c r="J137" s="13">
        <f t="shared" si="70"/>
        <v>1.1531828316155674</v>
      </c>
      <c r="K137" s="13">
        <f t="shared" si="71"/>
        <v>0.96021722508032903</v>
      </c>
      <c r="L137" s="19">
        <f t="shared" si="73"/>
        <v>1.5828651462781398</v>
      </c>
    </row>
    <row r="138" spans="1:23">
      <c r="A138" s="5" t="str">
        <f t="shared" si="72"/>
        <v>2000</v>
      </c>
      <c r="C138" s="13">
        <f t="shared" si="63"/>
        <v>1.883730532404861</v>
      </c>
      <c r="D138" s="13">
        <f t="shared" si="64"/>
        <v>3.3201956455973147</v>
      </c>
      <c r="E138" s="13">
        <f t="shared" si="65"/>
        <v>1.1611086752278064</v>
      </c>
      <c r="F138" s="13">
        <f t="shared" si="66"/>
        <v>1.4426468114960127</v>
      </c>
      <c r="G138" s="13">
        <f t="shared" si="67"/>
        <v>1.5438109929425898</v>
      </c>
      <c r="H138" s="13">
        <f t="shared" si="68"/>
        <v>1.6398884467126575</v>
      </c>
      <c r="I138" s="13">
        <f t="shared" si="69"/>
        <v>1.4955311470044577</v>
      </c>
      <c r="J138" s="13">
        <f t="shared" si="70"/>
        <v>1.1471279061023765</v>
      </c>
      <c r="K138" s="13">
        <f t="shared" si="71"/>
        <v>0.96718153303350685</v>
      </c>
      <c r="L138" s="19">
        <f t="shared" si="73"/>
        <v>1.6223579656135092</v>
      </c>
    </row>
    <row r="139" spans="1:23">
      <c r="A139" s="5" t="str">
        <f t="shared" si="72"/>
        <v>2001</v>
      </c>
      <c r="C139" s="13">
        <f t="shared" si="63"/>
        <v>1.9259189762607558</v>
      </c>
      <c r="D139" s="13">
        <f t="shared" si="64"/>
        <v>3.2990366187683229</v>
      </c>
      <c r="E139" s="13">
        <f t="shared" si="65"/>
        <v>1.1351138079636598</v>
      </c>
      <c r="F139" s="13">
        <f t="shared" si="66"/>
        <v>1.5103840895553962</v>
      </c>
      <c r="G139" s="13">
        <f t="shared" si="67"/>
        <v>1.9571097724780602</v>
      </c>
      <c r="H139" s="13">
        <f t="shared" si="68"/>
        <v>1.7304940556058472</v>
      </c>
      <c r="I139" s="13">
        <f t="shared" si="69"/>
        <v>1.503229198647374</v>
      </c>
      <c r="J139" s="13">
        <f t="shared" si="70"/>
        <v>1.1552085207365919</v>
      </c>
      <c r="K139" s="13">
        <f t="shared" si="71"/>
        <v>0.98531038902540047</v>
      </c>
      <c r="L139" s="19">
        <f t="shared" si="73"/>
        <v>1.689089492115712</v>
      </c>
    </row>
    <row r="140" spans="1:23">
      <c r="A140" s="5" t="str">
        <f t="shared" si="72"/>
        <v>2002</v>
      </c>
      <c r="C140" s="13">
        <f t="shared" si="63"/>
        <v>1.6652571229507502</v>
      </c>
      <c r="D140" s="13">
        <f t="shared" si="64"/>
        <v>2.8007341223612237</v>
      </c>
      <c r="E140" s="13">
        <f t="shared" si="65"/>
        <v>1.1434210472553579</v>
      </c>
      <c r="F140" s="13">
        <f t="shared" si="66"/>
        <v>1.6095048075600142</v>
      </c>
      <c r="G140" s="13">
        <f t="shared" si="67"/>
        <v>1.4457517262966002</v>
      </c>
      <c r="H140" s="13">
        <f t="shared" si="68"/>
        <v>1.746483875550312</v>
      </c>
      <c r="I140" s="13">
        <f t="shared" si="69"/>
        <v>1.5345073135940213</v>
      </c>
      <c r="J140" s="13">
        <f t="shared" si="70"/>
        <v>1.1661789123257786</v>
      </c>
      <c r="K140" s="13">
        <f t="shared" si="71"/>
        <v>1.0041789747980774</v>
      </c>
      <c r="L140" s="19">
        <f t="shared" si="73"/>
        <v>1.5684464336324595</v>
      </c>
    </row>
    <row r="141" spans="1:23">
      <c r="A141" s="5" t="str">
        <f t="shared" si="72"/>
        <v>2003</v>
      </c>
      <c r="C141" s="13">
        <f t="shared" si="63"/>
        <v>1.728267628977882</v>
      </c>
      <c r="D141" s="13">
        <f t="shared" si="64"/>
        <v>2.8383483900456343</v>
      </c>
      <c r="E141" s="13">
        <f t="shared" si="65"/>
        <v>1.1254303643777541</v>
      </c>
      <c r="F141" s="13">
        <f t="shared" si="66"/>
        <v>1.4033879148976067</v>
      </c>
      <c r="G141" s="13">
        <f t="shared" si="67"/>
        <v>1.4430932166774528</v>
      </c>
      <c r="H141" s="13">
        <f t="shared" si="68"/>
        <v>1.7442000514034517</v>
      </c>
      <c r="I141" s="13">
        <f t="shared" si="69"/>
        <v>1.5115175740193096</v>
      </c>
      <c r="J141" s="13">
        <f t="shared" si="70"/>
        <v>1.2233114194550887</v>
      </c>
      <c r="K141" s="13">
        <f t="shared" si="71"/>
        <v>1.0166894942564941</v>
      </c>
      <c r="L141" s="19">
        <f t="shared" si="73"/>
        <v>1.5593606726789639</v>
      </c>
    </row>
    <row r="142" spans="1:23">
      <c r="A142" s="5" t="str">
        <f t="shared" si="72"/>
        <v>2004</v>
      </c>
      <c r="C142" s="13">
        <f t="shared" si="63"/>
        <v>1.8260534403057089</v>
      </c>
      <c r="D142" s="13">
        <f t="shared" si="64"/>
        <v>2.3364833117946371</v>
      </c>
      <c r="E142" s="13">
        <f t="shared" si="65"/>
        <v>1.1397099058231162</v>
      </c>
      <c r="F142" s="13">
        <f t="shared" si="66"/>
        <v>1.4569991384592498</v>
      </c>
      <c r="G142" s="13">
        <f t="shared" si="67"/>
        <v>1.6589911711262486</v>
      </c>
      <c r="H142" s="13">
        <f t="shared" si="68"/>
        <v>1.7058423246037617</v>
      </c>
      <c r="I142" s="13">
        <f t="shared" si="69"/>
        <v>1.4930520401413863</v>
      </c>
      <c r="J142" s="13">
        <f t="shared" si="70"/>
        <v>1.2045517617796484</v>
      </c>
      <c r="K142" s="13">
        <f t="shared" si="71"/>
        <v>1.0407887214787253</v>
      </c>
      <c r="L142" s="19">
        <f t="shared" si="73"/>
        <v>1.5402746461680534</v>
      </c>
    </row>
    <row r="143" spans="1:23">
      <c r="A143" s="5" t="str">
        <f t="shared" si="72"/>
        <v>2005</v>
      </c>
      <c r="C143" s="13">
        <f t="shared" si="63"/>
        <v>1.8978486951060463</v>
      </c>
      <c r="D143" s="13">
        <f t="shared" si="64"/>
        <v>2.213472380952104</v>
      </c>
      <c r="E143" s="13">
        <f t="shared" si="65"/>
        <v>1.1739650644831137</v>
      </c>
      <c r="F143" s="13">
        <f t="shared" si="66"/>
        <v>1.4779599328172706</v>
      </c>
      <c r="G143" s="13">
        <f t="shared" si="67"/>
        <v>1.4873859181949145</v>
      </c>
      <c r="H143" s="13">
        <f t="shared" si="68"/>
        <v>1.773503356032375</v>
      </c>
      <c r="I143" s="13">
        <f t="shared" si="69"/>
        <v>1.4794515028959083</v>
      </c>
      <c r="J143" s="13">
        <f t="shared" si="70"/>
        <v>1.258047207947331</v>
      </c>
      <c r="K143" s="13">
        <f t="shared" si="71"/>
        <v>0.99447978691946703</v>
      </c>
      <c r="L143" s="19">
        <f t="shared" si="73"/>
        <v>1.5284570939276145</v>
      </c>
    </row>
    <row r="144" spans="1:23">
      <c r="A144" s="5" t="str">
        <f t="shared" si="72"/>
        <v>2006</v>
      </c>
      <c r="C144" s="13">
        <f t="shared" si="63"/>
        <v>1.7996585009593447</v>
      </c>
      <c r="D144" s="13">
        <f t="shared" si="64"/>
        <v>1.8996504009861823</v>
      </c>
      <c r="E144" s="13">
        <f t="shared" si="65"/>
        <v>1.1956932938288802</v>
      </c>
      <c r="F144" s="13">
        <f t="shared" si="66"/>
        <v>1.4962750777097562</v>
      </c>
      <c r="G144" s="13">
        <f t="shared" si="67"/>
        <v>1.4565530062237042</v>
      </c>
      <c r="H144" s="13">
        <f t="shared" si="68"/>
        <v>1.7473394996076463</v>
      </c>
      <c r="I144" s="13">
        <f t="shared" si="69"/>
        <v>1.5111122064257396</v>
      </c>
      <c r="J144" s="13">
        <f t="shared" si="70"/>
        <v>1.2573660259724939</v>
      </c>
      <c r="K144" s="13">
        <f t="shared" si="71"/>
        <v>1.0267690363266684</v>
      </c>
      <c r="L144" s="19">
        <f t="shared" si="73"/>
        <v>1.487824116448935</v>
      </c>
    </row>
    <row r="145" spans="1:14">
      <c r="A145" s="5" t="str">
        <f t="shared" si="72"/>
        <v>2007</v>
      </c>
      <c r="C145" s="13">
        <f t="shared" si="63"/>
        <v>1.8045524290402053</v>
      </c>
      <c r="D145" s="13">
        <f t="shared" si="64"/>
        <v>1.9736496729830715</v>
      </c>
      <c r="E145" s="13">
        <f t="shared" si="65"/>
        <v>1.231891644100594</v>
      </c>
      <c r="F145" s="13">
        <f t="shared" si="66"/>
        <v>1.5164131648973487</v>
      </c>
      <c r="G145" s="13">
        <f t="shared" si="67"/>
        <v>1.448330999890695</v>
      </c>
      <c r="H145" s="13">
        <f t="shared" si="68"/>
        <v>1.744538508164075</v>
      </c>
      <c r="I145" s="13">
        <f t="shared" si="69"/>
        <v>1.5405508809900572</v>
      </c>
      <c r="J145" s="13">
        <f t="shared" si="70"/>
        <v>1.2375217927687319</v>
      </c>
      <c r="K145" s="13">
        <f t="shared" si="71"/>
        <v>1.0231661747999059</v>
      </c>
      <c r="L145" s="19">
        <f t="shared" si="73"/>
        <v>1.5022905852927426</v>
      </c>
    </row>
    <row r="146" spans="1:14">
      <c r="A146" s="5" t="str">
        <f t="shared" si="72"/>
        <v>2008</v>
      </c>
      <c r="C146" s="13">
        <f t="shared" si="63"/>
        <v>1.8331002622031409</v>
      </c>
      <c r="D146" s="13">
        <f t="shared" si="64"/>
        <v>1.9600062696553728</v>
      </c>
      <c r="E146" s="13">
        <f t="shared" si="65"/>
        <v>1.2015753676880301</v>
      </c>
      <c r="F146" s="13">
        <f t="shared" si="66"/>
        <v>1.3597836647871486</v>
      </c>
      <c r="G146" s="13">
        <f t="shared" si="67"/>
        <v>1.4111502078731164</v>
      </c>
      <c r="H146" s="13">
        <f t="shared" si="68"/>
        <v>1.7093978815956625</v>
      </c>
      <c r="I146" s="13">
        <f t="shared" si="69"/>
        <v>1.5150909949994391</v>
      </c>
      <c r="J146" s="13">
        <f t="shared" si="70"/>
        <v>1.2126550297564622</v>
      </c>
      <c r="K146" s="13">
        <f t="shared" si="71"/>
        <v>1.0064034385731491</v>
      </c>
      <c r="L146" s="19">
        <f t="shared" si="73"/>
        <v>1.4676847907923911</v>
      </c>
    </row>
    <row r="147" spans="1:14">
      <c r="A147" s="5" t="str">
        <f t="shared" si="72"/>
        <v>2009</v>
      </c>
      <c r="C147" s="13">
        <f t="shared" si="63"/>
        <v>1.8727906904044898</v>
      </c>
      <c r="D147" s="13">
        <f t="shared" si="64"/>
        <v>1.7970091783816551</v>
      </c>
      <c r="E147" s="13">
        <f t="shared" si="65"/>
        <v>1.1790054885784631</v>
      </c>
      <c r="F147" s="13">
        <f t="shared" si="66"/>
        <v>1.3413019336791925</v>
      </c>
      <c r="G147" s="13">
        <f t="shared" si="67"/>
        <v>1.5081485405572386</v>
      </c>
      <c r="H147" s="13">
        <f t="shared" si="68"/>
        <v>1.6879884328133024</v>
      </c>
      <c r="I147" s="13">
        <f t="shared" si="69"/>
        <v>1.5230147525878073</v>
      </c>
      <c r="J147" s="13">
        <f t="shared" si="70"/>
        <v>1.2027393231565522</v>
      </c>
      <c r="K147" s="13">
        <f t="shared" si="71"/>
        <v>0.99695697967712082</v>
      </c>
      <c r="L147" s="19">
        <f t="shared" si="73"/>
        <v>1.4565505910928689</v>
      </c>
    </row>
    <row r="148" spans="1:14" ht="13.5" thickBot="1">
      <c r="A148" s="5" t="str">
        <f t="shared" si="72"/>
        <v>2010</v>
      </c>
      <c r="C148" s="13">
        <f t="shared" si="63"/>
        <v>1.8384141495451192</v>
      </c>
      <c r="D148" s="13">
        <f t="shared" si="64"/>
        <v>1.7674110135205479</v>
      </c>
      <c r="E148" s="13">
        <f t="shared" si="65"/>
        <v>1.1678354525221986</v>
      </c>
      <c r="F148" s="13">
        <f t="shared" si="66"/>
        <v>1.3235304845107934</v>
      </c>
      <c r="G148" s="13">
        <f t="shared" si="67"/>
        <v>1.4866336779043157</v>
      </c>
      <c r="H148" s="13">
        <f t="shared" si="68"/>
        <v>1.6666381337902134</v>
      </c>
      <c r="I148" s="13">
        <f t="shared" si="69"/>
        <v>1.5023497865251281</v>
      </c>
      <c r="J148" s="13">
        <f t="shared" si="70"/>
        <v>1.1801032923984525</v>
      </c>
      <c r="K148" s="13">
        <f t="shared" si="71"/>
        <v>1.0049812437305512</v>
      </c>
      <c r="L148" s="20">
        <f t="shared" si="73"/>
        <v>1.4375441371608133</v>
      </c>
    </row>
    <row r="150" spans="1:14">
      <c r="A150" s="21" t="s">
        <v>32</v>
      </c>
      <c r="B150" s="21"/>
      <c r="C150" s="15">
        <f>AVERAGE(C134:C148)</f>
        <v>1.8358161334540199</v>
      </c>
      <c r="D150" s="15">
        <f t="shared" ref="D150:K150" si="74">AVERAGE(D134:D148)</f>
        <v>2.5315913798859202</v>
      </c>
      <c r="E150" s="15">
        <f t="shared" si="74"/>
        <v>1.1611489185908901</v>
      </c>
      <c r="F150" s="15">
        <f t="shared" si="74"/>
        <v>1.4321230782410326</v>
      </c>
      <c r="G150" s="15">
        <f t="shared" si="74"/>
        <v>1.5525169257789018</v>
      </c>
      <c r="H150" s="15">
        <f t="shared" si="74"/>
        <v>1.687272811336147</v>
      </c>
      <c r="I150" s="15">
        <f t="shared" si="74"/>
        <v>1.508443267030964</v>
      </c>
      <c r="J150" s="15">
        <f t="shared" si="74"/>
        <v>1.1816846703447164</v>
      </c>
      <c r="K150" s="15">
        <f t="shared" si="74"/>
        <v>0.99727084946465072</v>
      </c>
    </row>
    <row r="151" spans="1:14">
      <c r="A151" s="21" t="s">
        <v>33</v>
      </c>
      <c r="B151" s="21"/>
      <c r="C151" s="15">
        <f>C148-C134</f>
        <v>5.083679586891332E-2</v>
      </c>
      <c r="D151" s="15">
        <f t="shared" ref="D151:K151" si="75">D148-D134</f>
        <v>-0.82132066210482169</v>
      </c>
      <c r="E151" s="15">
        <f t="shared" si="75"/>
        <v>3.8034929615618607E-2</v>
      </c>
      <c r="F151" s="15">
        <f t="shared" si="75"/>
        <v>-4.0314363565140621E-2</v>
      </c>
      <c r="G151" s="15">
        <f t="shared" si="75"/>
        <v>-0.15027214908529851</v>
      </c>
      <c r="H151" s="15">
        <f t="shared" si="75"/>
        <v>7.2243481154090405E-2</v>
      </c>
      <c r="I151" s="15">
        <f t="shared" si="75"/>
        <v>-3.9667324185656438E-2</v>
      </c>
      <c r="J151" s="15">
        <f t="shared" si="75"/>
        <v>6.6250074157000682E-2</v>
      </c>
      <c r="K151" s="15">
        <f t="shared" si="75"/>
        <v>1.1023664599909444E-2</v>
      </c>
    </row>
    <row r="152" spans="1:14">
      <c r="A152" s="21" t="s">
        <v>34</v>
      </c>
      <c r="B152" s="21"/>
      <c r="C152" s="15">
        <f>STDEV(C134:C148)</f>
        <v>8.3990022164614431E-2</v>
      </c>
      <c r="D152" s="15">
        <f t="shared" ref="D152:K152" si="76">STDEV(D134:D148)</f>
        <v>0.5691717102512649</v>
      </c>
      <c r="E152" s="15">
        <f t="shared" si="76"/>
        <v>3.0750958603559017E-2</v>
      </c>
      <c r="F152" s="15">
        <f t="shared" si="76"/>
        <v>7.9815767388436543E-2</v>
      </c>
      <c r="G152" s="15">
        <f t="shared" si="76"/>
        <v>0.13912187060999739</v>
      </c>
      <c r="H152" s="15">
        <f t="shared" si="76"/>
        <v>6.2800737378072083E-2</v>
      </c>
      <c r="I152" s="15">
        <f t="shared" si="76"/>
        <v>2.0254161718084609E-2</v>
      </c>
      <c r="J152" s="15">
        <f t="shared" si="76"/>
        <v>5.1765473122577114E-2</v>
      </c>
      <c r="K152" s="15">
        <f t="shared" si="76"/>
        <v>2.4224647100450782E-2</v>
      </c>
    </row>
    <row r="154" spans="1:14" ht="13.5" thickBot="1"/>
    <row r="155" spans="1:14" ht="64.5" thickBot="1">
      <c r="A155" s="2" t="s">
        <v>43</v>
      </c>
      <c r="B155" s="14" t="s">
        <v>44</v>
      </c>
      <c r="C155" s="3" t="s">
        <v>22</v>
      </c>
      <c r="D155" s="3" t="s">
        <v>23</v>
      </c>
      <c r="E155" s="3" t="s">
        <v>3</v>
      </c>
      <c r="F155" s="3" t="s">
        <v>24</v>
      </c>
      <c r="G155" s="3" t="s">
        <v>25</v>
      </c>
      <c r="H155" s="3" t="s">
        <v>26</v>
      </c>
      <c r="I155" s="3" t="s">
        <v>27</v>
      </c>
      <c r="J155" s="3" t="s">
        <v>28</v>
      </c>
      <c r="K155" s="14" t="s">
        <v>29</v>
      </c>
      <c r="L155" s="120" t="s">
        <v>11</v>
      </c>
      <c r="M155" s="121" t="str">
        <f>X20</f>
        <v>Year-on-Year MA</v>
      </c>
    </row>
    <row r="156" spans="1:14">
      <c r="A156" s="5" t="str">
        <f>A134</f>
        <v>1996</v>
      </c>
      <c r="B156" s="1">
        <v>2</v>
      </c>
      <c r="L156" s="122"/>
      <c r="M156" s="123"/>
    </row>
    <row r="157" spans="1:14">
      <c r="A157" s="5" t="str">
        <f t="shared" ref="A157:A170" si="77">A135</f>
        <v>1997</v>
      </c>
      <c r="B157" s="1">
        <v>2.9</v>
      </c>
      <c r="D157" s="15">
        <f>$B157+(E5-E4)/E4*100</f>
        <v>-12.87817215890613</v>
      </c>
      <c r="E157" s="15">
        <f>$B157+(G5-G4)/G4*100</f>
        <v>-1.5652591934233349</v>
      </c>
      <c r="F157" s="15">
        <f>$B157+(I5-I4)/I4*100</f>
        <v>3.7815146093459613</v>
      </c>
      <c r="G157" s="15">
        <f>$B157+(K5-K4)/K4*100</f>
        <v>6.4117669820512084</v>
      </c>
      <c r="H157" s="15">
        <f>$B157+(M5-M4)/M4*100</f>
        <v>6.1688406667459708</v>
      </c>
      <c r="I157" s="15">
        <f>$B157+(O5-O4)/O4*100</f>
        <v>4.703931877057304</v>
      </c>
      <c r="J157" s="15">
        <f>$B157+(Q5-Q4)/Q4*100</f>
        <v>8.1613382780058306</v>
      </c>
      <c r="K157" s="15">
        <f>$B157+(S5-S4)/S4*100</f>
        <v>10.098893082227349</v>
      </c>
      <c r="L157" s="124">
        <f>$B157+(W5-W4)/W4*100</f>
        <v>3.7715781776359245</v>
      </c>
      <c r="M157" s="125">
        <f>X23</f>
        <v>1.9323697331555736</v>
      </c>
    </row>
    <row r="158" spans="1:14">
      <c r="A158" s="5" t="str">
        <f t="shared" si="77"/>
        <v>1998</v>
      </c>
      <c r="B158" s="1">
        <v>3.2</v>
      </c>
      <c r="D158" s="15">
        <f t="shared" ref="D158:D170" si="78">$B158+(E6-E5)/E5*100</f>
        <v>-8.1205142493800224</v>
      </c>
      <c r="E158" s="15">
        <f t="shared" ref="E158:E170" si="79">$B158+(G6-G5)/G5*100</f>
        <v>-0.89782525446383143</v>
      </c>
      <c r="F158" s="15">
        <f t="shared" ref="F158:F170" si="80">$B158+(I6-I5)/I5*100</f>
        <v>-0.77080079530479972</v>
      </c>
      <c r="G158" s="15">
        <f t="shared" ref="G158:G170" si="81">$B158+(K6-K5)/K5*100</f>
        <v>-3.4933587327249365</v>
      </c>
      <c r="H158" s="15">
        <f t="shared" ref="H158:H170" si="82">$B158+(M6-M5)/M5*100</f>
        <v>8.3725622828601907</v>
      </c>
      <c r="I158" s="15">
        <f t="shared" ref="I158:I170" si="83">$B158+(O6-O5)/O5*100</f>
        <v>-2.28204417441437</v>
      </c>
      <c r="J158" s="15">
        <f t="shared" ref="J158:J170" si="84">$B158+(Q6-Q5)/Q5*100</f>
        <v>5.0346549739839439</v>
      </c>
      <c r="K158" s="15">
        <f t="shared" ref="K158:K170" si="85">$B158+(S6-S5)/S5*100</f>
        <v>8.4834208340562398</v>
      </c>
      <c r="L158" s="124">
        <f t="shared" ref="L158:L170" si="86">$B158+(W6-W5)/W5*100</f>
        <v>2.850445770541254</v>
      </c>
      <c r="M158" s="125">
        <f t="shared" ref="M158:M170" si="87">X24</f>
        <v>1.0221360499891641</v>
      </c>
      <c r="N158" s="15"/>
    </row>
    <row r="159" spans="1:14">
      <c r="A159" s="5" t="str">
        <f t="shared" si="77"/>
        <v>1999</v>
      </c>
      <c r="B159" s="1">
        <v>3.5</v>
      </c>
      <c r="D159" s="15">
        <f t="shared" si="78"/>
        <v>-19.588488648179194</v>
      </c>
      <c r="E159" s="15">
        <f t="shared" si="79"/>
        <v>0.36576031211354776</v>
      </c>
      <c r="F159" s="15">
        <f t="shared" si="80"/>
        <v>1.2427556673609224</v>
      </c>
      <c r="G159" s="15">
        <f t="shared" si="81"/>
        <v>-7.7429960941242548E-2</v>
      </c>
      <c r="H159" s="15">
        <f t="shared" si="82"/>
        <v>10.966522226965427</v>
      </c>
      <c r="I159" s="15">
        <f t="shared" si="83"/>
        <v>1.698335074445509</v>
      </c>
      <c r="J159" s="15">
        <f t="shared" si="84"/>
        <v>5.6749256633437675</v>
      </c>
      <c r="K159" s="15">
        <f t="shared" si="85"/>
        <v>7.1335571291840072</v>
      </c>
      <c r="L159" s="124">
        <f t="shared" si="86"/>
        <v>3.895150173270153</v>
      </c>
      <c r="M159" s="125">
        <f t="shared" si="87"/>
        <v>1.2668155346606671</v>
      </c>
      <c r="N159" s="15"/>
    </row>
    <row r="160" spans="1:14">
      <c r="A160" s="5" t="str">
        <f t="shared" si="77"/>
        <v>2000</v>
      </c>
      <c r="B160" s="1">
        <v>6</v>
      </c>
      <c r="D160" s="15">
        <f t="shared" si="78"/>
        <v>-7.6192178790272926</v>
      </c>
      <c r="E160" s="15">
        <f t="shared" si="79"/>
        <v>4.5129380177109102</v>
      </c>
      <c r="F160" s="15">
        <f t="shared" si="80"/>
        <v>5.2937916278242643</v>
      </c>
      <c r="G160" s="15">
        <f t="shared" si="81"/>
        <v>10.517728528793644</v>
      </c>
      <c r="H160" s="15">
        <f t="shared" si="82"/>
        <v>3.9860842486945991</v>
      </c>
      <c r="I160" s="15">
        <f t="shared" si="83"/>
        <v>2.4254215387651867</v>
      </c>
      <c r="J160" s="15">
        <f t="shared" si="84"/>
        <v>9.8205193143860097</v>
      </c>
      <c r="K160" s="15">
        <f t="shared" si="85"/>
        <v>9.0658861261949433</v>
      </c>
      <c r="L160" s="124">
        <f t="shared" si="86"/>
        <v>5.9175889053463182</v>
      </c>
      <c r="M160" s="125">
        <f t="shared" si="87"/>
        <v>4.913291387059787</v>
      </c>
      <c r="N160" s="15"/>
    </row>
    <row r="161" spans="1:14">
      <c r="A161" s="5" t="str">
        <f t="shared" si="77"/>
        <v>2001</v>
      </c>
      <c r="B161" s="1">
        <v>3.9</v>
      </c>
      <c r="D161" s="15">
        <f t="shared" si="78"/>
        <v>-5.0761817969175755</v>
      </c>
      <c r="E161" s="15">
        <f t="shared" si="79"/>
        <v>1.2064730160673278</v>
      </c>
      <c r="F161" s="15">
        <f t="shared" si="80"/>
        <v>2.7151867319184113</v>
      </c>
      <c r="G161" s="15">
        <f t="shared" si="81"/>
        <v>0.39505853516332889</v>
      </c>
      <c r="H161" s="15">
        <f t="shared" si="82"/>
        <v>5.7228057839887638</v>
      </c>
      <c r="I161" s="15">
        <f t="shared" si="83"/>
        <v>-0.29974894542181252</v>
      </c>
      <c r="J161" s="15">
        <f t="shared" si="84"/>
        <v>12.198538896519064</v>
      </c>
      <c r="K161" s="15">
        <f t="shared" si="85"/>
        <v>2.2269073422822907</v>
      </c>
      <c r="L161" s="124">
        <f t="shared" si="86"/>
        <v>3.7061360426054684</v>
      </c>
      <c r="M161" s="125">
        <f t="shared" si="87"/>
        <v>4.2119337207625787</v>
      </c>
      <c r="N161" s="15"/>
    </row>
    <row r="162" spans="1:14">
      <c r="A162" s="5" t="str">
        <f t="shared" si="77"/>
        <v>2002</v>
      </c>
      <c r="B162" s="1">
        <v>3</v>
      </c>
      <c r="D162" s="15">
        <f t="shared" si="78"/>
        <v>3.4349910766246383</v>
      </c>
      <c r="E162" s="15">
        <f t="shared" si="79"/>
        <v>3.38718395566175</v>
      </c>
      <c r="F162" s="15">
        <f t="shared" si="80"/>
        <v>4.9913491322783168</v>
      </c>
      <c r="G162" s="15">
        <f t="shared" si="81"/>
        <v>2.4745598155565913</v>
      </c>
      <c r="H162" s="15">
        <f t="shared" si="82"/>
        <v>2.7930314679323458</v>
      </c>
      <c r="I162" s="15">
        <f t="shared" si="83"/>
        <v>2.6984584704221124</v>
      </c>
      <c r="J162" s="15">
        <f t="shared" si="84"/>
        <v>10.136199018565108</v>
      </c>
      <c r="K162" s="15">
        <f t="shared" si="85"/>
        <v>5.5584838346969239</v>
      </c>
      <c r="L162" s="124">
        <f t="shared" si="86"/>
        <v>4.5249980205523137</v>
      </c>
      <c r="M162" s="125">
        <f t="shared" si="87"/>
        <v>2.9326911834295859</v>
      </c>
      <c r="N162" s="15"/>
    </row>
    <row r="163" spans="1:14">
      <c r="A163" s="5" t="str">
        <f t="shared" si="77"/>
        <v>2003</v>
      </c>
      <c r="B163" s="1">
        <v>4.7</v>
      </c>
      <c r="D163" s="15">
        <f t="shared" si="78"/>
        <v>15.035857125134459</v>
      </c>
      <c r="E163" s="15">
        <f t="shared" si="79"/>
        <v>2.1803403328183784</v>
      </c>
      <c r="F163" s="15">
        <f t="shared" si="80"/>
        <v>-1.1730074443233578</v>
      </c>
      <c r="G163" s="15">
        <f t="shared" si="81"/>
        <v>15.250656631024352</v>
      </c>
      <c r="H163" s="15">
        <f t="shared" si="82"/>
        <v>11.448370742587578</v>
      </c>
      <c r="I163" s="15">
        <f t="shared" si="83"/>
        <v>-1.3994415310870423E-2</v>
      </c>
      <c r="J163" s="15">
        <f t="shared" si="84"/>
        <v>5.3915939374970927</v>
      </c>
      <c r="K163" s="15">
        <f t="shared" si="85"/>
        <v>8.4477126364479762</v>
      </c>
      <c r="L163" s="124">
        <f t="shared" si="86"/>
        <v>5.9771935052018028</v>
      </c>
      <c r="M163" s="125">
        <f t="shared" si="87"/>
        <v>2.8720637874916655</v>
      </c>
      <c r="N163" s="15"/>
    </row>
    <row r="164" spans="1:14">
      <c r="A164" s="5" t="str">
        <f t="shared" si="77"/>
        <v>2004</v>
      </c>
      <c r="B164" s="1">
        <v>2.4</v>
      </c>
      <c r="D164" s="15">
        <f t="shared" si="78"/>
        <v>26.848084477360501</v>
      </c>
      <c r="E164" s="15">
        <f t="shared" si="79"/>
        <v>5.0031791215801782</v>
      </c>
      <c r="F164" s="15">
        <f t="shared" si="80"/>
        <v>1.9611578254268678</v>
      </c>
      <c r="G164" s="15">
        <f t="shared" si="81"/>
        <v>21.008521141272741</v>
      </c>
      <c r="H164" s="15">
        <f t="shared" si="82"/>
        <v>7.5254602285708163</v>
      </c>
      <c r="I164" s="15">
        <f t="shared" si="83"/>
        <v>6.0300020073963418</v>
      </c>
      <c r="J164" s="15">
        <f t="shared" si="84"/>
        <v>9.5410572739637303</v>
      </c>
      <c r="K164" s="15">
        <f t="shared" si="85"/>
        <v>3.0070809049858491</v>
      </c>
      <c r="L164" s="124">
        <f t="shared" si="86"/>
        <v>3.8576450687998975</v>
      </c>
      <c r="M164" s="125">
        <f t="shared" si="87"/>
        <v>4.4564994452771876</v>
      </c>
      <c r="N164" s="15"/>
    </row>
    <row r="165" spans="1:14">
      <c r="A165" s="5" t="str">
        <f t="shared" si="77"/>
        <v>2005</v>
      </c>
      <c r="B165" s="1">
        <v>4.3</v>
      </c>
      <c r="D165" s="15">
        <f t="shared" si="78"/>
        <v>5.2195720038441369</v>
      </c>
      <c r="E165" s="15">
        <f t="shared" si="79"/>
        <v>3.5423259126124016</v>
      </c>
      <c r="F165" s="15">
        <f t="shared" si="80"/>
        <v>4.9692680495467165</v>
      </c>
      <c r="G165" s="15">
        <f t="shared" si="81"/>
        <v>21.224634912676969</v>
      </c>
      <c r="H165" s="15">
        <f t="shared" si="82"/>
        <v>13.745651942173104</v>
      </c>
      <c r="I165" s="15">
        <f t="shared" si="83"/>
        <v>6.4337943037557341</v>
      </c>
      <c r="J165" s="15">
        <f t="shared" si="84"/>
        <v>11.797284762130104</v>
      </c>
      <c r="K165" s="15">
        <f t="shared" si="85"/>
        <v>3.8181151347338864</v>
      </c>
      <c r="L165" s="124">
        <f t="shared" si="86"/>
        <v>6.1096437629949722</v>
      </c>
      <c r="M165" s="125">
        <f t="shared" si="87"/>
        <v>5.9008047311080887</v>
      </c>
      <c r="N165" s="15"/>
    </row>
    <row r="166" spans="1:14">
      <c r="A166" s="5" t="str">
        <f t="shared" si="77"/>
        <v>2006</v>
      </c>
      <c r="B166" s="1">
        <v>2.8</v>
      </c>
      <c r="D166" s="15">
        <f t="shared" si="78"/>
        <v>25.125393726637629</v>
      </c>
      <c r="E166" s="15">
        <f t="shared" si="79"/>
        <v>6.3384222056376922</v>
      </c>
      <c r="F166" s="15">
        <f t="shared" si="80"/>
        <v>3.0714539226868713</v>
      </c>
      <c r="G166" s="15">
        <f t="shared" si="81"/>
        <v>3.9403750430510818</v>
      </c>
      <c r="H166" s="15">
        <f t="shared" si="82"/>
        <v>12.41080564643995</v>
      </c>
      <c r="I166" s="15">
        <f t="shared" si="83"/>
        <v>1.3908574232004456</v>
      </c>
      <c r="J166" s="15">
        <f t="shared" si="84"/>
        <v>10.573049136483062</v>
      </c>
      <c r="K166" s="15">
        <f t="shared" si="85"/>
        <v>5.1423898392380503</v>
      </c>
      <c r="L166" s="124">
        <f t="shared" si="86"/>
        <v>6.5892255935705828</v>
      </c>
      <c r="M166" s="125">
        <f t="shared" si="87"/>
        <v>5.4208679417961108</v>
      </c>
      <c r="N166" s="15"/>
    </row>
    <row r="167" spans="1:14">
      <c r="A167" s="5" t="str">
        <f t="shared" si="77"/>
        <v>2007</v>
      </c>
      <c r="B167" s="1">
        <v>2.9</v>
      </c>
      <c r="D167" s="15">
        <f t="shared" si="78"/>
        <v>8.1591954577719772</v>
      </c>
      <c r="E167" s="15">
        <f t="shared" si="79"/>
        <v>3.7925593118369259</v>
      </c>
      <c r="F167" s="15">
        <f t="shared" si="80"/>
        <v>5.7332974420077232</v>
      </c>
      <c r="G167" s="15">
        <f t="shared" si="81"/>
        <v>6.2343468017178783</v>
      </c>
      <c r="H167" s="15">
        <f t="shared" si="82"/>
        <v>6.2452644367617731</v>
      </c>
      <c r="I167" s="15">
        <f t="shared" si="83"/>
        <v>2.7675748231985238</v>
      </c>
      <c r="J167" s="15">
        <f t="shared" si="84"/>
        <v>12.532575130372292</v>
      </c>
      <c r="K167" s="15">
        <f t="shared" si="85"/>
        <v>9.2436603405884714</v>
      </c>
      <c r="L167" s="124">
        <f t="shared" si="86"/>
        <v>8.3775190848258401</v>
      </c>
      <c r="M167" s="125">
        <f t="shared" si="87"/>
        <v>6.0106567832590709</v>
      </c>
      <c r="N167" s="15"/>
    </row>
    <row r="168" spans="1:14">
      <c r="A168" s="5" t="str">
        <f t="shared" si="77"/>
        <v>2008</v>
      </c>
      <c r="B168" s="1">
        <v>1.6</v>
      </c>
      <c r="D168" s="15">
        <f t="shared" si="78"/>
        <v>9.4786694584842088</v>
      </c>
      <c r="E168" s="15">
        <f t="shared" si="79"/>
        <v>7.5704392132859972</v>
      </c>
      <c r="F168" s="15">
        <f t="shared" si="80"/>
        <v>-1.6109061953441803</v>
      </c>
      <c r="G168" s="15">
        <f t="shared" si="81"/>
        <v>8.1854736172431188</v>
      </c>
      <c r="H168" s="15">
        <f t="shared" si="82"/>
        <v>3.7865745090324299</v>
      </c>
      <c r="I168" s="15">
        <f t="shared" si="83"/>
        <v>16.689504568513929</v>
      </c>
      <c r="J168" s="15">
        <f t="shared" si="84"/>
        <v>10.472833689273299</v>
      </c>
      <c r="K168" s="15">
        <f t="shared" si="85"/>
        <v>9.2773254491977255</v>
      </c>
      <c r="L168" s="124">
        <f t="shared" si="86"/>
        <v>8.2263382357509673</v>
      </c>
      <c r="M168" s="125">
        <f t="shared" si="87"/>
        <v>4.1233697313413105</v>
      </c>
      <c r="N168" s="15"/>
    </row>
    <row r="169" spans="1:14">
      <c r="A169" s="5" t="str">
        <f t="shared" si="77"/>
        <v>2009</v>
      </c>
      <c r="B169" s="1">
        <v>1.5</v>
      </c>
      <c r="D169" s="15">
        <f t="shared" si="78"/>
        <v>2.4375162438316211</v>
      </c>
      <c r="E169" s="15">
        <f t="shared" si="79"/>
        <v>2.7678747963988686</v>
      </c>
      <c r="F169" s="15">
        <f t="shared" si="80"/>
        <v>-2.1714450095255335</v>
      </c>
      <c r="G169" s="15">
        <f t="shared" si="81"/>
        <v>-0.39243280392598079</v>
      </c>
      <c r="H169" s="15">
        <f t="shared" si="82"/>
        <v>-2.4330935068190147</v>
      </c>
      <c r="I169" s="15">
        <f t="shared" si="83"/>
        <v>-0.3102433366915287</v>
      </c>
      <c r="J169" s="15">
        <f t="shared" si="84"/>
        <v>5.0959686350697089</v>
      </c>
      <c r="K169" s="15">
        <f t="shared" si="85"/>
        <v>4.1754635763343773</v>
      </c>
      <c r="L169" s="124">
        <f t="shared" si="86"/>
        <v>1.114006102104345</v>
      </c>
      <c r="M169" s="125">
        <f t="shared" si="87"/>
        <v>-1.6723344244160183</v>
      </c>
      <c r="N169" s="15"/>
    </row>
    <row r="170" spans="1:14" ht="13.5" thickBot="1">
      <c r="A170" s="5" t="str">
        <f t="shared" si="77"/>
        <v>2010</v>
      </c>
      <c r="B170" s="1">
        <v>1.4</v>
      </c>
      <c r="D170" s="15">
        <f t="shared" si="78"/>
        <v>2.5297602226809066</v>
      </c>
      <c r="E170" s="15">
        <f t="shared" si="79"/>
        <v>0.46304154546454401</v>
      </c>
      <c r="F170" s="15">
        <f t="shared" si="80"/>
        <v>-4.4552165603429721</v>
      </c>
      <c r="G170" s="15">
        <f t="shared" si="81"/>
        <v>2.0692380101462553</v>
      </c>
      <c r="H170" s="15">
        <f t="shared" si="82"/>
        <v>1.3162294389991438</v>
      </c>
      <c r="I170" s="15">
        <f t="shared" si="83"/>
        <v>3.4844913775582729</v>
      </c>
      <c r="J170" s="15">
        <f t="shared" si="84"/>
        <v>1.0998345561088345</v>
      </c>
      <c r="K170" s="15">
        <f t="shared" si="85"/>
        <v>3.1943384145358369</v>
      </c>
      <c r="L170" s="126">
        <f t="shared" si="86"/>
        <v>1.5251241295020563</v>
      </c>
      <c r="M170" s="127">
        <f t="shared" si="87"/>
        <v>2.6704160144065114</v>
      </c>
      <c r="N170" s="15"/>
    </row>
    <row r="172" spans="1:14" ht="13.5" thickBot="1"/>
    <row r="173" spans="1:14" ht="13.5" thickBot="1">
      <c r="A173" s="2" t="s">
        <v>45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4" ht="13.5" thickBot="1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4" ht="51">
      <c r="A175" s="11" t="s">
        <v>46</v>
      </c>
      <c r="C175" s="3" t="s">
        <v>22</v>
      </c>
      <c r="D175" s="3" t="s">
        <v>23</v>
      </c>
      <c r="E175" s="3" t="s">
        <v>3</v>
      </c>
      <c r="F175" s="3" t="s">
        <v>24</v>
      </c>
      <c r="G175" s="3" t="s">
        <v>25</v>
      </c>
      <c r="H175" s="3" t="s">
        <v>26</v>
      </c>
      <c r="I175" s="3" t="s">
        <v>27</v>
      </c>
      <c r="J175" s="3" t="s">
        <v>28</v>
      </c>
      <c r="K175" s="14" t="s">
        <v>29</v>
      </c>
      <c r="L175" s="18" t="s">
        <v>47</v>
      </c>
    </row>
    <row r="176" spans="1:14">
      <c r="A176" s="5" t="s">
        <v>18</v>
      </c>
      <c r="L176" s="19"/>
    </row>
    <row r="177" spans="1:12">
      <c r="A177" s="5">
        <f>A176+1</f>
        <v>1997</v>
      </c>
      <c r="C177" s="15">
        <f t="shared" ref="C177:C190" si="88">C4*($Y5/$Y4-1)</f>
        <v>1858.6792118752962</v>
      </c>
      <c r="D177" s="15">
        <f t="shared" ref="D177:D190" si="89">E4*($Y5/$Y4-1)</f>
        <v>197.47074250218571</v>
      </c>
      <c r="E177" s="15">
        <f t="shared" ref="E177:E190" si="90">G4*($Y5/$Y4-1)</f>
        <v>4624.3337565889933</v>
      </c>
      <c r="F177" s="15">
        <f t="shared" ref="F177:F190" si="91">I4*($Y5/$Y4-1)</f>
        <v>146.28603307092496</v>
      </c>
      <c r="G177" s="15">
        <f t="shared" ref="G177:G190" si="92">K4*($Y5/$Y4-1)</f>
        <v>574.26008132054221</v>
      </c>
      <c r="H177" s="15">
        <f t="shared" ref="H177:H190" si="93">M4*($Y5/$Y4-1)</f>
        <v>1717.6358532081492</v>
      </c>
      <c r="I177" s="15">
        <f t="shared" ref="I177:I190" si="94">O4*($Y5/$Y4-1)</f>
        <v>1150.4085122143047</v>
      </c>
      <c r="J177" s="15">
        <f t="shared" ref="J177:J190" si="95">Q4*($Y5/$Y4-1)</f>
        <v>1439.052794210563</v>
      </c>
      <c r="K177" s="15">
        <f t="shared" ref="K177:K190" si="96">S4*($Y5/$Y4-1)</f>
        <v>3575.1423677551711</v>
      </c>
      <c r="L177" s="19">
        <f>SUM(C177:K177)</f>
        <v>15283.269352746131</v>
      </c>
    </row>
    <row r="178" spans="1:12">
      <c r="A178" s="5">
        <f t="shared" ref="A178:A190" si="97">A177+1</f>
        <v>1998</v>
      </c>
      <c r="B178" s="15"/>
      <c r="C178" s="15">
        <f t="shared" si="88"/>
        <v>-194.35534870132844</v>
      </c>
      <c r="D178" s="15">
        <f t="shared" si="89"/>
        <v>-17.484928491480012</v>
      </c>
      <c r="E178" s="15">
        <f t="shared" si="90"/>
        <v>-464.4585262258741</v>
      </c>
      <c r="F178" s="15">
        <f t="shared" si="91"/>
        <v>-15.514968416834767</v>
      </c>
      <c r="G178" s="15">
        <f t="shared" si="92"/>
        <v>-62.493491475562422</v>
      </c>
      <c r="H178" s="15">
        <f t="shared" si="93"/>
        <v>-186.48196513892765</v>
      </c>
      <c r="I178" s="15">
        <f t="shared" si="94"/>
        <v>-123.12693735127668</v>
      </c>
      <c r="J178" s="15">
        <f t="shared" si="95"/>
        <v>-159.25095785120604</v>
      </c>
      <c r="K178" s="15">
        <f t="shared" si="96"/>
        <v>-402.92116454507533</v>
      </c>
      <c r="L178" s="19">
        <f t="shared" ref="L178:L185" si="98">SUM(C178:K178)</f>
        <v>-1626.0882881975656</v>
      </c>
    </row>
    <row r="179" spans="1:12">
      <c r="A179" s="5">
        <f t="shared" si="97"/>
        <v>1999</v>
      </c>
      <c r="B179" s="15"/>
      <c r="C179" s="15">
        <f t="shared" si="88"/>
        <v>2452.7448262034677</v>
      </c>
      <c r="D179" s="15">
        <f t="shared" si="89"/>
        <v>198.77700925409869</v>
      </c>
      <c r="E179" s="15">
        <f t="shared" si="90"/>
        <v>5710.2420912745656</v>
      </c>
      <c r="F179" s="15">
        <f t="shared" si="91"/>
        <v>190.99998302435711</v>
      </c>
      <c r="G179" s="15">
        <f t="shared" si="92"/>
        <v>747.52629015843593</v>
      </c>
      <c r="H179" s="15">
        <f t="shared" si="93"/>
        <v>2514.3076529670166</v>
      </c>
      <c r="I179" s="15">
        <f t="shared" si="94"/>
        <v>1491.9233906689215</v>
      </c>
      <c r="J179" s="15">
        <f t="shared" si="95"/>
        <v>2079.0109417820695</v>
      </c>
      <c r="K179" s="15">
        <f t="shared" si="96"/>
        <v>5438.2503127483678</v>
      </c>
      <c r="L179" s="19">
        <f t="shared" si="98"/>
        <v>20823.782498081298</v>
      </c>
    </row>
    <row r="180" spans="1:12">
      <c r="A180" s="5">
        <f t="shared" si="97"/>
        <v>2000</v>
      </c>
      <c r="B180" s="15"/>
      <c r="C180" s="15">
        <f t="shared" si="88"/>
        <v>841.32032250631937</v>
      </c>
      <c r="D180" s="15">
        <f t="shared" si="89"/>
        <v>52.508078621993469</v>
      </c>
      <c r="E180" s="15">
        <f t="shared" si="90"/>
        <v>1899.7368276314958</v>
      </c>
      <c r="F180" s="15">
        <f t="shared" si="91"/>
        <v>64.118969939115217</v>
      </c>
      <c r="G180" s="15">
        <f t="shared" si="92"/>
        <v>247.55619759871431</v>
      </c>
      <c r="H180" s="15">
        <f t="shared" si="93"/>
        <v>928.0262082444948</v>
      </c>
      <c r="I180" s="15">
        <f t="shared" si="94"/>
        <v>503.17525658755858</v>
      </c>
      <c r="J180" s="15">
        <f t="shared" si="95"/>
        <v>729.57464870670185</v>
      </c>
      <c r="K180" s="15">
        <f t="shared" si="96"/>
        <v>1935.6562221855531</v>
      </c>
      <c r="L180" s="19">
        <f t="shared" si="98"/>
        <v>7201.6727320219461</v>
      </c>
    </row>
    <row r="181" spans="1:12">
      <c r="A181" s="5">
        <f t="shared" si="97"/>
        <v>2001</v>
      </c>
      <c r="B181" s="15"/>
      <c r="C181" s="15">
        <f t="shared" si="88"/>
        <v>1062.2285714905968</v>
      </c>
      <c r="D181" s="15">
        <f t="shared" si="89"/>
        <v>57.833966702615172</v>
      </c>
      <c r="E181" s="15">
        <f t="shared" si="90"/>
        <v>2386.3076592635912</v>
      </c>
      <c r="F181" s="15">
        <f t="shared" si="91"/>
        <v>81.179870392044606</v>
      </c>
      <c r="G181" s="15">
        <f t="shared" si="92"/>
        <v>329.91608338504727</v>
      </c>
      <c r="H181" s="15">
        <f t="shared" si="93"/>
        <v>1159.482946851188</v>
      </c>
      <c r="I181" s="15">
        <f t="shared" si="94"/>
        <v>618.65787376676997</v>
      </c>
      <c r="J181" s="15">
        <f t="shared" si="95"/>
        <v>965.81212514652714</v>
      </c>
      <c r="K181" s="15">
        <f t="shared" si="96"/>
        <v>2543.79957982425</v>
      </c>
      <c r="L181" s="19">
        <f t="shared" si="98"/>
        <v>9205.2186768226293</v>
      </c>
    </row>
    <row r="182" spans="1:12">
      <c r="A182" s="5">
        <f t="shared" si="97"/>
        <v>2002</v>
      </c>
      <c r="B182" s="15"/>
      <c r="C182" s="15">
        <f t="shared" si="88"/>
        <v>3030.8161861058993</v>
      </c>
      <c r="D182" s="15">
        <f t="shared" si="89"/>
        <v>141.80508024267996</v>
      </c>
      <c r="E182" s="15">
        <f t="shared" si="90"/>
        <v>6254.9224106237707</v>
      </c>
      <c r="F182" s="15">
        <f t="shared" si="91"/>
        <v>216.08559166037043</v>
      </c>
      <c r="G182" s="15">
        <f t="shared" si="92"/>
        <v>857.55566871234635</v>
      </c>
      <c r="H182" s="15">
        <f t="shared" si="93"/>
        <v>3180.2640944239465</v>
      </c>
      <c r="I182" s="15">
        <f t="shared" si="94"/>
        <v>1596.5074597678579</v>
      </c>
      <c r="J182" s="15">
        <f t="shared" si="95"/>
        <v>2817.5329982824519</v>
      </c>
      <c r="K182" s="15">
        <f t="shared" si="96"/>
        <v>6737.6590629216225</v>
      </c>
      <c r="L182" s="19">
        <f t="shared" si="98"/>
        <v>24833.148552740946</v>
      </c>
    </row>
    <row r="183" spans="1:12">
      <c r="A183" s="5">
        <f t="shared" si="97"/>
        <v>2003</v>
      </c>
      <c r="B183" s="15"/>
      <c r="C183" s="15">
        <f t="shared" si="88"/>
        <v>3049.282565492339</v>
      </c>
      <c r="D183" s="15">
        <f t="shared" si="89"/>
        <v>140.54863174807392</v>
      </c>
      <c r="E183" s="15">
        <f t="shared" si="90"/>
        <v>6196.5503840524289</v>
      </c>
      <c r="F183" s="15">
        <f t="shared" si="91"/>
        <v>217.48981958978911</v>
      </c>
      <c r="G183" s="15">
        <f t="shared" si="92"/>
        <v>841.8294891187478</v>
      </c>
      <c r="H183" s="15">
        <f t="shared" si="93"/>
        <v>3131.9382328525389</v>
      </c>
      <c r="I183" s="15">
        <f t="shared" si="94"/>
        <v>1570.7576455082915</v>
      </c>
      <c r="J183" s="15">
        <f t="shared" si="95"/>
        <v>2978.8938806551942</v>
      </c>
      <c r="K183" s="15">
        <f t="shared" si="96"/>
        <v>6819.1526087718885</v>
      </c>
      <c r="L183" s="19">
        <f t="shared" si="98"/>
        <v>24946.443257789291</v>
      </c>
    </row>
    <row r="184" spans="1:12">
      <c r="A184" s="5">
        <f t="shared" si="97"/>
        <v>2004</v>
      </c>
      <c r="B184" s="15"/>
      <c r="C184" s="15">
        <f t="shared" si="88"/>
        <v>3673.8878742229554</v>
      </c>
      <c r="D184" s="15">
        <f t="shared" si="89"/>
        <v>192.0072740721254</v>
      </c>
      <c r="E184" s="15">
        <f t="shared" si="90"/>
        <v>7478.9634163961227</v>
      </c>
      <c r="F184" s="15">
        <f t="shared" si="91"/>
        <v>253.47054733113382</v>
      </c>
      <c r="G184" s="15">
        <f t="shared" si="92"/>
        <v>1152.2848401851936</v>
      </c>
      <c r="H184" s="15">
        <f t="shared" si="93"/>
        <v>4139.5089940717562</v>
      </c>
      <c r="I184" s="15">
        <f t="shared" si="94"/>
        <v>1853.1590321455778</v>
      </c>
      <c r="J184" s="15">
        <f t="shared" si="95"/>
        <v>3713.8352570412176</v>
      </c>
      <c r="K184" s="15">
        <f t="shared" si="96"/>
        <v>8759.580882147673</v>
      </c>
      <c r="L184" s="19">
        <f t="shared" si="98"/>
        <v>31216.698117613756</v>
      </c>
    </row>
    <row r="185" spans="1:12">
      <c r="A185" s="5">
        <f t="shared" si="97"/>
        <v>2005</v>
      </c>
      <c r="B185" s="15"/>
      <c r="C185" s="15">
        <f t="shared" si="88"/>
        <v>3851.7146198529094</v>
      </c>
      <c r="D185" s="15">
        <f t="shared" si="89"/>
        <v>279.30203456343548</v>
      </c>
      <c r="E185" s="15">
        <f t="shared" si="90"/>
        <v>8969.5452953656677</v>
      </c>
      <c r="F185" s="15">
        <f t="shared" si="91"/>
        <v>294.97529367564289</v>
      </c>
      <c r="G185" s="15">
        <f t="shared" si="92"/>
        <v>1597.5113052359586</v>
      </c>
      <c r="H185" s="15">
        <f t="shared" si="93"/>
        <v>5086.5690183166207</v>
      </c>
      <c r="I185" s="15">
        <f t="shared" si="94"/>
        <v>2244.7418234189377</v>
      </c>
      <c r="J185" s="15">
        <f t="shared" si="95"/>
        <v>4651.0045417896954</v>
      </c>
      <c r="K185" s="15">
        <f t="shared" si="96"/>
        <v>10301.016346240511</v>
      </c>
      <c r="L185" s="19">
        <f t="shared" si="98"/>
        <v>37276.380278459379</v>
      </c>
    </row>
    <row r="186" spans="1:12">
      <c r="A186" s="5">
        <f t="shared" si="97"/>
        <v>2006</v>
      </c>
      <c r="B186" s="15"/>
      <c r="C186" s="15">
        <f t="shared" si="88"/>
        <v>4130.9688720585491</v>
      </c>
      <c r="D186" s="15">
        <f t="shared" si="89"/>
        <v>324.20147161292499</v>
      </c>
      <c r="E186" s="15">
        <f t="shared" si="90"/>
        <v>10238.417709612009</v>
      </c>
      <c r="F186" s="15">
        <f t="shared" si="91"/>
        <v>341.54508157160512</v>
      </c>
      <c r="G186" s="15">
        <f t="shared" si="92"/>
        <v>2148.4014920171921</v>
      </c>
      <c r="H186" s="15">
        <f t="shared" si="93"/>
        <v>6403.0801311314244</v>
      </c>
      <c r="I186" s="15">
        <f t="shared" si="94"/>
        <v>2636.9466734466782</v>
      </c>
      <c r="J186" s="15">
        <f t="shared" si="95"/>
        <v>5750.5547259495297</v>
      </c>
      <c r="K186" s="15">
        <f t="shared" si="96"/>
        <v>11790.920218424861</v>
      </c>
      <c r="L186" s="19">
        <f t="shared" ref="L186:L190" si="99">SUM(C186:K186)</f>
        <v>43765.036375824769</v>
      </c>
    </row>
    <row r="187" spans="1:12">
      <c r="A187" s="5">
        <f t="shared" si="97"/>
        <v>2007</v>
      </c>
      <c r="B187" s="15"/>
      <c r="C187" s="15">
        <f t="shared" si="88"/>
        <v>4802.4231701608778</v>
      </c>
      <c r="D187" s="15">
        <f t="shared" si="89"/>
        <v>468.96585186070752</v>
      </c>
      <c r="E187" s="15">
        <f t="shared" si="90"/>
        <v>12535.567588488249</v>
      </c>
      <c r="F187" s="15">
        <f t="shared" si="91"/>
        <v>404.98129431383524</v>
      </c>
      <c r="G187" s="15">
        <f t="shared" si="92"/>
        <v>2569.505911850355</v>
      </c>
      <c r="H187" s="15">
        <f t="shared" si="93"/>
        <v>8299.4998777669753</v>
      </c>
      <c r="I187" s="15">
        <f t="shared" si="94"/>
        <v>3074.3096409280593</v>
      </c>
      <c r="J187" s="15">
        <f t="shared" si="95"/>
        <v>7328.7435876502614</v>
      </c>
      <c r="K187" s="15">
        <f t="shared" si="96"/>
        <v>14269.635216783936</v>
      </c>
      <c r="L187" s="19">
        <f t="shared" si="99"/>
        <v>53753.63213980326</v>
      </c>
    </row>
    <row r="188" spans="1:12">
      <c r="A188" s="5">
        <f t="shared" si="97"/>
        <v>2008</v>
      </c>
      <c r="B188" s="15"/>
      <c r="C188" s="15">
        <f t="shared" si="88"/>
        <v>4691.3997819611968</v>
      </c>
      <c r="D188" s="15">
        <f t="shared" si="89"/>
        <v>444.99678163278895</v>
      </c>
      <c r="E188" s="15">
        <f t="shared" si="90"/>
        <v>11401.414770789939</v>
      </c>
      <c r="F188" s="15">
        <f t="shared" si="91"/>
        <v>375.42598561262025</v>
      </c>
      <c r="G188" s="15">
        <f t="shared" si="92"/>
        <v>2393.590890032865</v>
      </c>
      <c r="H188" s="15">
        <f t="shared" si="93"/>
        <v>7732.1114843496134</v>
      </c>
      <c r="I188" s="15">
        <f t="shared" si="94"/>
        <v>2767.7554468778312</v>
      </c>
      <c r="J188" s="15">
        <f t="shared" si="95"/>
        <v>7243.104415080008</v>
      </c>
      <c r="K188" s="15">
        <f t="shared" si="96"/>
        <v>13679.810433299514</v>
      </c>
      <c r="L188" s="19">
        <f t="shared" si="99"/>
        <v>50729.609989636374</v>
      </c>
    </row>
    <row r="189" spans="1:12">
      <c r="A189" s="5">
        <f t="shared" si="97"/>
        <v>2009</v>
      </c>
      <c r="B189" s="15"/>
      <c r="C189" s="15">
        <f t="shared" si="88"/>
        <v>-2621.9004063482071</v>
      </c>
      <c r="D189" s="15">
        <f t="shared" si="89"/>
        <v>-270.42689493361053</v>
      </c>
      <c r="E189" s="15">
        <f t="shared" si="90"/>
        <v>-6806.140493711936</v>
      </c>
      <c r="F189" s="15">
        <f t="shared" si="91"/>
        <v>-204.69544733144346</v>
      </c>
      <c r="G189" s="15">
        <f t="shared" si="92"/>
        <v>-1437.1608328401687</v>
      </c>
      <c r="H189" s="15">
        <f t="shared" si="93"/>
        <v>-4450.9157978907115</v>
      </c>
      <c r="I189" s="15">
        <f t="shared" si="94"/>
        <v>-1794.4066284717328</v>
      </c>
      <c r="J189" s="15">
        <f t="shared" si="95"/>
        <v>-4442.2367720172897</v>
      </c>
      <c r="K189" s="15">
        <f t="shared" si="96"/>
        <v>-8297.7771919420502</v>
      </c>
      <c r="L189" s="19">
        <f t="shared" si="99"/>
        <v>-30325.660465487148</v>
      </c>
    </row>
    <row r="190" spans="1:12" ht="13.5" thickBot="1">
      <c r="A190" s="5">
        <f t="shared" si="97"/>
        <v>2010</v>
      </c>
      <c r="B190" s="15"/>
      <c r="C190" s="15">
        <f t="shared" si="88"/>
        <v>-887.74722892771592</v>
      </c>
      <c r="D190" s="15">
        <f t="shared" si="89"/>
        <v>-104.7546657308383</v>
      </c>
      <c r="E190" s="15">
        <f t="shared" si="90"/>
        <v>-2645.1084659975859</v>
      </c>
      <c r="F190" s="15">
        <f t="shared" si="91"/>
        <v>-75.671807730851</v>
      </c>
      <c r="G190" s="15">
        <f t="shared" si="92"/>
        <v>-541.10152660509902</v>
      </c>
      <c r="H190" s="15">
        <f t="shared" si="93"/>
        <v>-1640.9451485905699</v>
      </c>
      <c r="I190" s="15">
        <f t="shared" si="94"/>
        <v>-676.17316091709688</v>
      </c>
      <c r="J190" s="15">
        <f t="shared" si="95"/>
        <v>-1766.100600374855</v>
      </c>
      <c r="K190" s="15">
        <f t="shared" si="96"/>
        <v>-3269.6353596077251</v>
      </c>
      <c r="L190" s="20">
        <f t="shared" si="99"/>
        <v>-11607.237964482338</v>
      </c>
    </row>
    <row r="192" spans="1:12">
      <c r="A192" s="21" t="s">
        <v>32</v>
      </c>
      <c r="B192" s="21"/>
      <c r="C192" s="15">
        <f>AVERAGE(C176:C190)</f>
        <v>2124.3902155680821</v>
      </c>
      <c r="D192" s="15">
        <f t="shared" ref="D192:K192" si="100">AVERAGE(D176:D190)</f>
        <v>150.41074526126428</v>
      </c>
      <c r="E192" s="15">
        <f t="shared" si="100"/>
        <v>4841.4496017251022</v>
      </c>
      <c r="F192" s="15">
        <f t="shared" si="100"/>
        <v>163.61973190730782</v>
      </c>
      <c r="G192" s="15">
        <f t="shared" si="100"/>
        <v>815.65588562104051</v>
      </c>
      <c r="H192" s="15">
        <f t="shared" si="100"/>
        <v>2715.2915416116798</v>
      </c>
      <c r="I192" s="15">
        <f t="shared" si="100"/>
        <v>1208.1882877564774</v>
      </c>
      <c r="J192" s="15">
        <f t="shared" si="100"/>
        <v>2380.6808275750618</v>
      </c>
      <c r="K192" s="15">
        <f t="shared" si="100"/>
        <v>5277.1635382148934</v>
      </c>
      <c r="L192" s="15">
        <f>AVERAGE(L176:L190)</f>
        <v>19676.850375240905</v>
      </c>
    </row>
    <row r="193" spans="1:12">
      <c r="A193" s="21" t="s">
        <v>33</v>
      </c>
      <c r="B193" s="21"/>
      <c r="C193" s="15">
        <f>C190-C176</f>
        <v>-887.74722892771592</v>
      </c>
      <c r="D193" s="15">
        <f t="shared" ref="D193:K193" si="101">D190-D176</f>
        <v>-104.7546657308383</v>
      </c>
      <c r="E193" s="15">
        <f t="shared" si="101"/>
        <v>-2645.1084659975859</v>
      </c>
      <c r="F193" s="15">
        <f t="shared" si="101"/>
        <v>-75.671807730851</v>
      </c>
      <c r="G193" s="15">
        <f t="shared" si="101"/>
        <v>-541.10152660509902</v>
      </c>
      <c r="H193" s="15">
        <f t="shared" si="101"/>
        <v>-1640.9451485905699</v>
      </c>
      <c r="I193" s="15">
        <f t="shared" si="101"/>
        <v>-676.17316091709688</v>
      </c>
      <c r="J193" s="15">
        <f t="shared" si="101"/>
        <v>-1766.100600374855</v>
      </c>
      <c r="K193" s="15">
        <f t="shared" si="101"/>
        <v>-3269.6353596077251</v>
      </c>
      <c r="L193" s="15">
        <f>L190-L176</f>
        <v>-11607.237964482338</v>
      </c>
    </row>
    <row r="194" spans="1:12">
      <c r="A194" s="21" t="s">
        <v>34</v>
      </c>
      <c r="B194" s="21"/>
      <c r="C194" s="15">
        <f>STDEV(C176:C190)</f>
        <v>2232.2648977049457</v>
      </c>
      <c r="D194" s="15">
        <f t="shared" ref="D194:K194" si="102">STDEV(D176:D190)</f>
        <v>201.9306915150533</v>
      </c>
      <c r="E194" s="15">
        <f t="shared" si="102"/>
        <v>5509.0318815789115</v>
      </c>
      <c r="F194" s="15">
        <f t="shared" si="102"/>
        <v>177.26760498907021</v>
      </c>
      <c r="G194" s="15">
        <f t="shared" si="102"/>
        <v>1122.423593487272</v>
      </c>
      <c r="H194" s="15">
        <f t="shared" si="102"/>
        <v>3545.2566392273125</v>
      </c>
      <c r="I194" s="15">
        <f t="shared" si="102"/>
        <v>1386.6372186039719</v>
      </c>
      <c r="J194" s="15">
        <f t="shared" si="102"/>
        <v>3315.0917712999485</v>
      </c>
      <c r="K194" s="15">
        <f t="shared" si="102"/>
        <v>6486.2284705076408</v>
      </c>
      <c r="L194" s="15">
        <f>STDEV(L176:L190)</f>
        <v>23893.471594926163</v>
      </c>
    </row>
    <row r="196" spans="1:12" ht="13.5" thickBot="1"/>
    <row r="197" spans="1:12" ht="51">
      <c r="A197" s="11" t="s">
        <v>48</v>
      </c>
      <c r="C197" s="3" t="s">
        <v>22</v>
      </c>
      <c r="D197" s="3" t="s">
        <v>23</v>
      </c>
      <c r="E197" s="3" t="s">
        <v>3</v>
      </c>
      <c r="F197" s="3" t="s">
        <v>24</v>
      </c>
      <c r="G197" s="3" t="s">
        <v>25</v>
      </c>
      <c r="H197" s="3" t="s">
        <v>26</v>
      </c>
      <c r="I197" s="3" t="s">
        <v>27</v>
      </c>
      <c r="J197" s="3" t="s">
        <v>28</v>
      </c>
      <c r="K197" s="14" t="s">
        <v>29</v>
      </c>
      <c r="L197" s="18" t="s">
        <v>47</v>
      </c>
    </row>
    <row r="198" spans="1:12">
      <c r="A198" s="5" t="str">
        <f>A176</f>
        <v>1996</v>
      </c>
      <c r="L198" s="19"/>
    </row>
    <row r="199" spans="1:12">
      <c r="A199" s="5">
        <f t="shared" ref="A199:A212" si="103">A177</f>
        <v>1997</v>
      </c>
      <c r="C199" s="24">
        <f t="shared" ref="C199:C212" si="104">C4*((B5/B4)-($Y5/$Y4))</f>
        <v>-2658.4045270019938</v>
      </c>
      <c r="D199" s="24">
        <f t="shared" ref="D199:D212" si="105">E4*((D5/D4)-($Y5/$Y4))</f>
        <v>-562.33528978057427</v>
      </c>
      <c r="E199" s="24">
        <f t="shared" ref="E199:E212" si="106">G4*((F5/F4)-($Y5/$Y4))</f>
        <v>-17056.239565644009</v>
      </c>
      <c r="F199" s="24">
        <f t="shared" ref="F199:F212" si="107">I4*((H5/H4)-($Y5/$Y4))</f>
        <v>-90.558476183694395</v>
      </c>
      <c r="G199" s="24">
        <f t="shared" ref="G199:G212" si="108">K4*((J5/J4)-($Y5/$Y4))</f>
        <v>700.50924812202049</v>
      </c>
      <c r="H199" s="24">
        <f t="shared" ref="H199:H212" si="109">M4*((L5/L4)-($Y5/$Y4))</f>
        <v>1792.8445367484553</v>
      </c>
      <c r="I199" s="24">
        <f t="shared" ref="I199:I212" si="110">O4*((N5/N4)-($Y5/$Y4))</f>
        <v>-6.5083358400532969</v>
      </c>
      <c r="J199" s="24">
        <f t="shared" ref="J199:J212" si="111">Q4*((P5/P4)-($Y5/$Y4))</f>
        <v>3098.0953198791194</v>
      </c>
      <c r="K199" s="24">
        <f t="shared" ref="K199:K212" si="112">S4*((R5/R4)-($Y5/$Y4))</f>
        <v>11831.316853111633</v>
      </c>
      <c r="L199" s="22">
        <f>SUM(C199:K199)</f>
        <v>-2951.280236589093</v>
      </c>
    </row>
    <row r="200" spans="1:12">
      <c r="A200" s="5">
        <f t="shared" si="103"/>
        <v>1998</v>
      </c>
      <c r="C200" s="24">
        <f t="shared" si="104"/>
        <v>-1704.8239206210019</v>
      </c>
      <c r="D200" s="24">
        <f t="shared" si="105"/>
        <v>-1661.2965388417645</v>
      </c>
      <c r="E200" s="24">
        <f t="shared" si="106"/>
        <v>-8853.5866826092515</v>
      </c>
      <c r="F200" s="24">
        <f t="shared" si="107"/>
        <v>-238.19630487969692</v>
      </c>
      <c r="G200" s="24">
        <f t="shared" si="108"/>
        <v>-2198.4033878329128</v>
      </c>
      <c r="H200" s="24">
        <f t="shared" si="109"/>
        <v>7250.3444527614911</v>
      </c>
      <c r="I200" s="24">
        <f t="shared" si="110"/>
        <v>-3877.4530255099012</v>
      </c>
      <c r="J200" s="24">
        <f t="shared" si="111"/>
        <v>3495.1213487488512</v>
      </c>
      <c r="K200" s="24">
        <f t="shared" si="112"/>
        <v>13390.355644898145</v>
      </c>
      <c r="L200" s="22">
        <f t="shared" ref="L200:L208" si="113">SUM(C200:K200)</f>
        <v>5602.0615861139595</v>
      </c>
    </row>
    <row r="201" spans="1:12">
      <c r="A201" s="5">
        <f t="shared" si="103"/>
        <v>1999</v>
      </c>
      <c r="C201" s="24">
        <f t="shared" si="104"/>
        <v>-2649.6437442681095</v>
      </c>
      <c r="D201" s="24">
        <f t="shared" si="105"/>
        <v>-803.41563548698582</v>
      </c>
      <c r="E201" s="24">
        <f t="shared" si="106"/>
        <v>-12806.529505176797</v>
      </c>
      <c r="F201" s="24">
        <f t="shared" si="107"/>
        <v>-291.70594797135419</v>
      </c>
      <c r="G201" s="24">
        <f t="shared" si="108"/>
        <v>-1233.3165460924386</v>
      </c>
      <c r="H201" s="24">
        <f t="shared" si="109"/>
        <v>9465.137962660734</v>
      </c>
      <c r="I201" s="24">
        <f t="shared" si="110"/>
        <v>-1241.4965171813876</v>
      </c>
      <c r="J201" s="24">
        <f t="shared" si="111"/>
        <v>2929.2748029243676</v>
      </c>
      <c r="K201" s="24">
        <f t="shared" si="112"/>
        <v>4100.5998596664303</v>
      </c>
      <c r="L201" s="22">
        <f t="shared" si="113"/>
        <v>-2531.0952709255425</v>
      </c>
    </row>
    <row r="202" spans="1:12">
      <c r="A202" s="5">
        <f t="shared" si="103"/>
        <v>2000</v>
      </c>
      <c r="C202" s="24">
        <f t="shared" si="104"/>
        <v>-2163.2050264486115</v>
      </c>
      <c r="D202" s="24">
        <f t="shared" si="105"/>
        <v>-363.52684961322063</v>
      </c>
      <c r="E202" s="24">
        <f t="shared" si="106"/>
        <v>-5836.0697469732995</v>
      </c>
      <c r="F202" s="24">
        <f t="shared" si="107"/>
        <v>-63.088198334106721</v>
      </c>
      <c r="G202" s="24">
        <f t="shared" si="108"/>
        <v>1701.9473905997334</v>
      </c>
      <c r="H202" s="24">
        <f t="shared" si="109"/>
        <v>-1668.2834238782398</v>
      </c>
      <c r="I202" s="24">
        <f t="shared" si="110"/>
        <v>-1373.283069709797</v>
      </c>
      <c r="J202" s="24">
        <f t="shared" si="111"/>
        <v>4257.7618857710104</v>
      </c>
      <c r="K202" s="24">
        <f t="shared" si="112"/>
        <v>6273.0011294117739</v>
      </c>
      <c r="L202" s="22">
        <f t="shared" si="113"/>
        <v>765.2540908252422</v>
      </c>
    </row>
    <row r="203" spans="1:12">
      <c r="A203" s="5">
        <f t="shared" si="103"/>
        <v>2001</v>
      </c>
      <c r="C203" s="24">
        <f t="shared" si="104"/>
        <v>7023.645796574302</v>
      </c>
      <c r="D203" s="24">
        <f t="shared" si="105"/>
        <v>-225.28755837981276</v>
      </c>
      <c r="E203" s="24">
        <f t="shared" si="106"/>
        <v>-9137.4753179915006</v>
      </c>
      <c r="F203" s="24">
        <f t="shared" si="107"/>
        <v>-104.05262576092726</v>
      </c>
      <c r="G203" s="24">
        <f t="shared" si="108"/>
        <v>-1783.8627298147214</v>
      </c>
      <c r="H203" s="24">
        <f t="shared" si="109"/>
        <v>708.19928603193819</v>
      </c>
      <c r="I203" s="24">
        <f t="shared" si="110"/>
        <v>-3076.0662484514155</v>
      </c>
      <c r="J203" s="24">
        <f t="shared" si="111"/>
        <v>8801.099409946235</v>
      </c>
      <c r="K203" s="24">
        <f t="shared" si="112"/>
        <v>-4529.1825438428905</v>
      </c>
      <c r="L203" s="22">
        <f t="shared" si="113"/>
        <v>-2322.9825316887927</v>
      </c>
    </row>
    <row r="204" spans="1:12">
      <c r="A204" s="5">
        <f t="shared" si="103"/>
        <v>2002</v>
      </c>
      <c r="C204" s="24">
        <f t="shared" si="104"/>
        <v>-659.16629106231983</v>
      </c>
      <c r="D204" s="24">
        <f t="shared" si="105"/>
        <v>-7.370314999762182</v>
      </c>
      <c r="E204" s="24">
        <f t="shared" si="106"/>
        <v>-4641.7064972977087</v>
      </c>
      <c r="F204" s="24">
        <f t="shared" si="107"/>
        <v>-134.8161947713478</v>
      </c>
      <c r="G204" s="24">
        <f t="shared" si="108"/>
        <v>-903.36839939519734</v>
      </c>
      <c r="H204" s="24">
        <f t="shared" si="109"/>
        <v>-3074.855394009564</v>
      </c>
      <c r="I204" s="24">
        <f t="shared" si="110"/>
        <v>-662.79586255112724</v>
      </c>
      <c r="J204" s="24">
        <f t="shared" si="111"/>
        <v>6803.0888499583134</v>
      </c>
      <c r="K204" s="24">
        <f t="shared" si="112"/>
        <v>2756.7092957080608</v>
      </c>
      <c r="L204" s="22">
        <f t="shared" si="113"/>
        <v>-524.28080842065219</v>
      </c>
    </row>
    <row r="205" spans="1:12">
      <c r="A205" s="5">
        <f t="shared" si="103"/>
        <v>2003</v>
      </c>
      <c r="C205" s="24">
        <f t="shared" si="104"/>
        <v>-6943.8531534604299</v>
      </c>
      <c r="D205" s="24">
        <f t="shared" si="105"/>
        <v>103.17275785511467</v>
      </c>
      <c r="E205" s="24">
        <f t="shared" si="106"/>
        <v>-12541.118184538054</v>
      </c>
      <c r="F205" s="24">
        <f t="shared" si="107"/>
        <v>-593.27520436284999</v>
      </c>
      <c r="G205" s="24">
        <f t="shared" si="108"/>
        <v>3064.2199822704597</v>
      </c>
      <c r="H205" s="24">
        <f t="shared" si="109"/>
        <v>6154.448088328968</v>
      </c>
      <c r="I205" s="24">
        <f t="shared" si="110"/>
        <v>-4697.2925100422271</v>
      </c>
      <c r="J205" s="24">
        <f t="shared" si="111"/>
        <v>-758.8053785853765</v>
      </c>
      <c r="K205" s="24">
        <f t="shared" si="112"/>
        <v>8316.5853876530855</v>
      </c>
      <c r="L205" s="22">
        <f t="shared" si="113"/>
        <v>-7895.918214881307</v>
      </c>
    </row>
    <row r="206" spans="1:12">
      <c r="A206" s="5">
        <f t="shared" si="103"/>
        <v>2004</v>
      </c>
      <c r="C206" s="24">
        <f t="shared" si="104"/>
        <v>-14622.176435966496</v>
      </c>
      <c r="D206" s="24">
        <f t="shared" si="105"/>
        <v>126.61037847876619</v>
      </c>
      <c r="E206" s="24">
        <f t="shared" si="106"/>
        <v>3669.5767982632328</v>
      </c>
      <c r="F206" s="24">
        <f t="shared" si="107"/>
        <v>-182.0697067766211</v>
      </c>
      <c r="G206" s="24">
        <f t="shared" si="108"/>
        <v>6212.4897939679868</v>
      </c>
      <c r="H206" s="24">
        <f t="shared" si="109"/>
        <v>3185.9513402080315</v>
      </c>
      <c r="I206" s="24">
        <f t="shared" si="110"/>
        <v>83.325978355943079</v>
      </c>
      <c r="J206" s="24">
        <f t="shared" si="111"/>
        <v>6182.2091290171838</v>
      </c>
      <c r="K206" s="24">
        <f t="shared" si="112"/>
        <v>-8878.0845685933764</v>
      </c>
      <c r="L206" s="22">
        <f t="shared" si="113"/>
        <v>-4222.1672930453487</v>
      </c>
    </row>
    <row r="207" spans="1:12">
      <c r="A207" s="5">
        <f t="shared" si="103"/>
        <v>2005</v>
      </c>
      <c r="C207" s="24">
        <f t="shared" si="104"/>
        <v>-10278.081311617541</v>
      </c>
      <c r="D207" s="24">
        <f t="shared" si="105"/>
        <v>-490.20586542734839</v>
      </c>
      <c r="E207" s="24">
        <f t="shared" si="106"/>
        <v>-5043.4833199863924</v>
      </c>
      <c r="F207" s="24">
        <f t="shared" si="107"/>
        <v>-100.67587041178454</v>
      </c>
      <c r="G207" s="24">
        <f t="shared" si="108"/>
        <v>6585.3218690910471</v>
      </c>
      <c r="H207" s="24">
        <f t="shared" si="109"/>
        <v>9712.2211083399343</v>
      </c>
      <c r="I207" s="24">
        <f t="shared" si="110"/>
        <v>-518.94028388111474</v>
      </c>
      <c r="J207" s="24">
        <f t="shared" si="111"/>
        <v>7003.5059157326968</v>
      </c>
      <c r="K207" s="24">
        <f t="shared" si="112"/>
        <v>-12604.381008963088</v>
      </c>
      <c r="L207" s="22">
        <f t="shared" si="113"/>
        <v>-5734.7187671235888</v>
      </c>
    </row>
    <row r="208" spans="1:12">
      <c r="A208" s="5">
        <f t="shared" si="103"/>
        <v>2006</v>
      </c>
      <c r="C208" s="24">
        <f t="shared" si="104"/>
        <v>-6306.3326014794502</v>
      </c>
      <c r="D208" s="24">
        <f t="shared" si="105"/>
        <v>-47.127588174490739</v>
      </c>
      <c r="E208" s="24">
        <f t="shared" si="106"/>
        <v>683.31410057263747</v>
      </c>
      <c r="F208" s="24">
        <f t="shared" si="107"/>
        <v>-204.73679585858616</v>
      </c>
      <c r="G208" s="24">
        <f t="shared" si="108"/>
        <v>-1481.0708779867143</v>
      </c>
      <c r="H208" s="24">
        <f t="shared" si="109"/>
        <v>8623.609329441535</v>
      </c>
      <c r="I208" s="24">
        <f t="shared" si="110"/>
        <v>-3493.471567563689</v>
      </c>
      <c r="J208" s="24">
        <f t="shared" si="111"/>
        <v>5573.6466149475273</v>
      </c>
      <c r="K208" s="24">
        <f t="shared" si="112"/>
        <v>-7079.5303471183834</v>
      </c>
      <c r="L208" s="22">
        <f t="shared" si="113"/>
        <v>-3731.6997332196142</v>
      </c>
    </row>
    <row r="209" spans="1:12">
      <c r="A209" s="5">
        <f t="shared" si="103"/>
        <v>2007</v>
      </c>
      <c r="C209" s="24">
        <f t="shared" si="104"/>
        <v>3190.9314756848412</v>
      </c>
      <c r="D209" s="24">
        <f t="shared" si="105"/>
        <v>318.85398509726582</v>
      </c>
      <c r="E209" s="24">
        <f t="shared" si="106"/>
        <v>-7424.3393742438966</v>
      </c>
      <c r="F209" s="24">
        <f t="shared" si="107"/>
        <v>-153.11267911349498</v>
      </c>
      <c r="G209" s="24">
        <f t="shared" si="108"/>
        <v>-1005.4993674729981</v>
      </c>
      <c r="H209" s="24">
        <f t="shared" si="109"/>
        <v>-3610.9109974938096</v>
      </c>
      <c r="I209" s="24">
        <f t="shared" si="110"/>
        <v>-2917.4317920291614</v>
      </c>
      <c r="J209" s="24">
        <f t="shared" si="111"/>
        <v>6870.0022051500946</v>
      </c>
      <c r="K209" s="24">
        <f t="shared" si="112"/>
        <v>1488.8320629307855</v>
      </c>
      <c r="L209" s="22">
        <f t="shared" ref="L209:L212" si="114">SUM(C209:K209)</f>
        <v>-3242.6744814903741</v>
      </c>
    </row>
    <row r="210" spans="1:12">
      <c r="A210" s="5">
        <f t="shared" si="103"/>
        <v>2008</v>
      </c>
      <c r="C210" s="24">
        <f t="shared" si="104"/>
        <v>-6030.9066956508814</v>
      </c>
      <c r="D210" s="24">
        <f t="shared" si="105"/>
        <v>-23.46017357447899</v>
      </c>
      <c r="E210" s="24">
        <f t="shared" si="106"/>
        <v>2140.2477676773869</v>
      </c>
      <c r="F210" s="24">
        <f t="shared" si="107"/>
        <v>-741.16599461881879</v>
      </c>
      <c r="G210" s="24">
        <f t="shared" si="108"/>
        <v>349.21940692277673</v>
      </c>
      <c r="H210" s="24">
        <f t="shared" si="109"/>
        <v>-6695.463791044489</v>
      </c>
      <c r="I210" s="24">
        <f t="shared" si="110"/>
        <v>5513.5487947333295</v>
      </c>
      <c r="J210" s="24">
        <f t="shared" si="111"/>
        <v>5046.1431837314203</v>
      </c>
      <c r="K210" s="24">
        <f t="shared" si="112"/>
        <v>3840.9950673405078</v>
      </c>
      <c r="L210" s="22">
        <f t="shared" si="114"/>
        <v>3399.1575655167539</v>
      </c>
    </row>
    <row r="211" spans="1:12">
      <c r="A211" s="5">
        <f t="shared" si="103"/>
        <v>2009</v>
      </c>
      <c r="C211" s="24">
        <f t="shared" si="104"/>
        <v>-9872.3498402483674</v>
      </c>
      <c r="D211" s="24">
        <f t="shared" si="105"/>
        <v>-236.6801152973247</v>
      </c>
      <c r="E211" s="24">
        <f t="shared" si="106"/>
        <v>-662.87312276179262</v>
      </c>
      <c r="F211" s="24">
        <f t="shared" si="107"/>
        <v>-186.01000078398957</v>
      </c>
      <c r="G211" s="24">
        <f t="shared" si="108"/>
        <v>-585.0543982564011</v>
      </c>
      <c r="H211" s="24">
        <f t="shared" si="109"/>
        <v>-5539.3009476929992</v>
      </c>
      <c r="I211" s="24">
        <f t="shared" si="110"/>
        <v>52.381095650044237</v>
      </c>
      <c r="J211" s="24">
        <f t="shared" si="111"/>
        <v>8398.2432798168265</v>
      </c>
      <c r="K211" s="24">
        <f t="shared" si="112"/>
        <v>12118.054168568829</v>
      </c>
      <c r="L211" s="22">
        <f t="shared" si="114"/>
        <v>3486.4101189948269</v>
      </c>
    </row>
    <row r="212" spans="1:12" ht="13.5" thickBot="1">
      <c r="A212" s="5">
        <f t="shared" si="103"/>
        <v>2010</v>
      </c>
      <c r="C212" s="24">
        <f t="shared" si="104"/>
        <v>-926.57375293227085</v>
      </c>
      <c r="D212" s="24">
        <f t="shared" si="105"/>
        <v>237.90413506973368</v>
      </c>
      <c r="E212" s="24">
        <f t="shared" si="106"/>
        <v>-4012.4164979847001</v>
      </c>
      <c r="F212" s="24">
        <f t="shared" si="107"/>
        <v>-526.66739794902321</v>
      </c>
      <c r="G212" s="24">
        <f t="shared" si="108"/>
        <v>100.67628481590469</v>
      </c>
      <c r="H212" s="24">
        <f t="shared" si="109"/>
        <v>-462.87101336114966</v>
      </c>
      <c r="I212" s="24">
        <f t="shared" si="110"/>
        <v>1222.2753925504041</v>
      </c>
      <c r="J212" s="24">
        <f t="shared" si="111"/>
        <v>-1104.548236857526</v>
      </c>
      <c r="K212" s="24">
        <f t="shared" si="112"/>
        <v>3908.8623773058703</v>
      </c>
      <c r="L212" s="23">
        <f t="shared" si="114"/>
        <v>-1563.3587093427564</v>
      </c>
    </row>
    <row r="213" spans="1:12">
      <c r="C213" s="24"/>
      <c r="D213" s="24"/>
      <c r="E213" s="24"/>
      <c r="F213" s="24"/>
      <c r="G213" s="24"/>
      <c r="H213" s="24"/>
      <c r="I213" s="24"/>
      <c r="J213" s="24"/>
      <c r="K213" s="24"/>
      <c r="L213" s="24"/>
    </row>
    <row r="214" spans="1:12">
      <c r="A214" s="21" t="s">
        <v>32</v>
      </c>
      <c r="C214" s="8">
        <f>AVERAGE(C198:C212)</f>
        <v>-3900.0671448927383</v>
      </c>
      <c r="D214" s="8">
        <f t="shared" ref="D214:K214" si="115">AVERAGE(D198:D212)</f>
        <v>-259.58319093392026</v>
      </c>
      <c r="E214" s="8">
        <f t="shared" si="115"/>
        <v>-5823.0499391924386</v>
      </c>
      <c r="F214" s="8">
        <f t="shared" si="115"/>
        <v>-257.86652841259257</v>
      </c>
      <c r="G214" s="8">
        <f t="shared" si="115"/>
        <v>680.27201920989603</v>
      </c>
      <c r="H214" s="8">
        <f t="shared" si="115"/>
        <v>1845.7907526457736</v>
      </c>
      <c r="I214" s="8">
        <f t="shared" si="115"/>
        <v>-1070.9434251050111</v>
      </c>
      <c r="J214" s="8">
        <f t="shared" si="115"/>
        <v>4756.7741664414816</v>
      </c>
      <c r="K214" s="8">
        <f t="shared" si="115"/>
        <v>2495.2952412912418</v>
      </c>
      <c r="L214" s="8">
        <f>AVERAGE(L198:L212)</f>
        <v>-1533.3780489483058</v>
      </c>
    </row>
    <row r="215" spans="1:12">
      <c r="A215" s="21" t="s">
        <v>33</v>
      </c>
      <c r="C215" s="8">
        <f>C212-C198</f>
        <v>-926.57375293227085</v>
      </c>
      <c r="D215" s="8">
        <f t="shared" ref="D215:K215" si="116">D212-D198</f>
        <v>237.90413506973368</v>
      </c>
      <c r="E215" s="8">
        <f t="shared" si="116"/>
        <v>-4012.4164979847001</v>
      </c>
      <c r="F215" s="8">
        <f t="shared" si="116"/>
        <v>-526.66739794902321</v>
      </c>
      <c r="G215" s="8">
        <f t="shared" si="116"/>
        <v>100.67628481590469</v>
      </c>
      <c r="H215" s="8">
        <f t="shared" si="116"/>
        <v>-462.87101336114966</v>
      </c>
      <c r="I215" s="8">
        <f t="shared" si="116"/>
        <v>1222.2753925504041</v>
      </c>
      <c r="J215" s="8">
        <f t="shared" si="116"/>
        <v>-1104.548236857526</v>
      </c>
      <c r="K215" s="8">
        <f t="shared" si="116"/>
        <v>3908.8623773058703</v>
      </c>
      <c r="L215" s="8">
        <f>L212-L198</f>
        <v>-1563.3587093427564</v>
      </c>
    </row>
    <row r="216" spans="1:12">
      <c r="A216" s="21" t="s">
        <v>34</v>
      </c>
      <c r="C216" s="8">
        <f>STDEV(C198:C212)</f>
        <v>5621.4014922998294</v>
      </c>
      <c r="D216" s="8">
        <f t="shared" ref="D216:K216" si="117">STDEV(D198:D212)</f>
        <v>514.79854679044479</v>
      </c>
      <c r="E216" s="8">
        <f t="shared" si="117"/>
        <v>6016.5528293972911</v>
      </c>
      <c r="F216" s="8">
        <f t="shared" si="117"/>
        <v>210.1295439262037</v>
      </c>
      <c r="G216" s="8">
        <f t="shared" si="117"/>
        <v>2805.0882592476646</v>
      </c>
      <c r="H216" s="8">
        <f t="shared" si="117"/>
        <v>5656.1761848963461</v>
      </c>
      <c r="I216" s="8">
        <f t="shared" si="117"/>
        <v>2590.79704102597</v>
      </c>
      <c r="J216" s="8">
        <f t="shared" si="117"/>
        <v>3023.1052868361053</v>
      </c>
      <c r="K216" s="8">
        <f t="shared" si="117"/>
        <v>8097.775400318058</v>
      </c>
      <c r="L216" s="8">
        <f>STDEV(L198:L212)</f>
        <v>3756.9628511264345</v>
      </c>
    </row>
    <row r="218" spans="1:12" ht="13.5" thickBot="1"/>
    <row r="219" spans="1:12" ht="51">
      <c r="A219" s="11" t="s">
        <v>49</v>
      </c>
      <c r="C219" s="3" t="s">
        <v>22</v>
      </c>
      <c r="D219" s="3" t="s">
        <v>23</v>
      </c>
      <c r="E219" s="3" t="s">
        <v>3</v>
      </c>
      <c r="F219" s="3" t="s">
        <v>24</v>
      </c>
      <c r="G219" s="3" t="s">
        <v>25</v>
      </c>
      <c r="H219" s="3" t="s">
        <v>26</v>
      </c>
      <c r="I219" s="3" t="s">
        <v>27</v>
      </c>
      <c r="J219" s="3" t="s">
        <v>28</v>
      </c>
      <c r="K219" s="14" t="s">
        <v>29</v>
      </c>
      <c r="L219" s="18" t="s">
        <v>47</v>
      </c>
    </row>
    <row r="220" spans="1:12">
      <c r="A220" s="5" t="str">
        <f>A198</f>
        <v>1996</v>
      </c>
      <c r="L220" s="19"/>
    </row>
    <row r="221" spans="1:12">
      <c r="A221" s="5">
        <f t="shared" ref="A221:A234" si="118">A199</f>
        <v>1997</v>
      </c>
      <c r="C221" s="15">
        <f t="shared" ref="C221:C234" si="119">C4*((C5/C4)-(B5/B4))</f>
        <v>154.03874319381751</v>
      </c>
      <c r="D221" s="15">
        <f t="shared" ref="D221:D234" si="120">E4*((E5/E4)-(D5/D4))</f>
        <v>-1645.6355076992568</v>
      </c>
      <c r="E221" s="15">
        <f t="shared" ref="E221:E234" si="121">G4*((G5/G4)-(F5/F4))</f>
        <v>-892.2739850723309</v>
      </c>
      <c r="F221" s="15">
        <f t="shared" ref="F221:F234" si="122">I4*((I5/I4)-(H5/H4))</f>
        <v>27.482729557707927</v>
      </c>
      <c r="G221" s="15">
        <f t="shared" ref="G221:G234" si="123">K4*((K5/K4)-(J5/J4))</f>
        <v>26.53525291743161</v>
      </c>
      <c r="H221" s="15">
        <f t="shared" ref="H221:H234" si="124">M4*((M5/M4)-(L5/L4))</f>
        <v>112.52924344860772</v>
      </c>
      <c r="I221" s="15">
        <f t="shared" ref="I221:I234" si="125">O4*((O5/O4)-(N5/N4))</f>
        <v>195.21169233407937</v>
      </c>
      <c r="J221" s="15">
        <f t="shared" ref="J221:J234" si="126">Q4*((Q5/Q4)-(P5/P4))</f>
        <v>348.44834824753269</v>
      </c>
      <c r="K221" s="15">
        <f t="shared" ref="K221:K234" si="127">S4*((S5/S4)-(R5/R4))</f>
        <v>1201.0194745887113</v>
      </c>
      <c r="L221" s="22">
        <f>SUM(C221:K221)</f>
        <v>-472.64400848369974</v>
      </c>
    </row>
    <row r="222" spans="1:12">
      <c r="A222" s="5">
        <f t="shared" si="118"/>
        <v>1998</v>
      </c>
      <c r="C222" s="15">
        <f t="shared" si="119"/>
        <v>39.642452665254702</v>
      </c>
      <c r="D222" s="15">
        <f t="shared" si="120"/>
        <v>463.88794310054215</v>
      </c>
      <c r="E222" s="15">
        <f t="shared" si="121"/>
        <v>-2363.7227494192398</v>
      </c>
      <c r="F222" s="15">
        <f t="shared" si="122"/>
        <v>-124.41529823409878</v>
      </c>
      <c r="G222" s="15">
        <f t="shared" si="123"/>
        <v>-306.46502019372366</v>
      </c>
      <c r="H222" s="15">
        <f t="shared" si="124"/>
        <v>-1143.4663482048854</v>
      </c>
      <c r="I222" s="15">
        <f t="shared" si="125"/>
        <v>-142.31391422572025</v>
      </c>
      <c r="J222" s="15">
        <f t="shared" si="126"/>
        <v>-1542.6046289378169</v>
      </c>
      <c r="K222" s="15">
        <f t="shared" si="127"/>
        <v>78.590550554087116</v>
      </c>
      <c r="L222" s="22">
        <f t="shared" ref="L222:L231" si="128">SUM(C222:K222)</f>
        <v>-5040.867012895601</v>
      </c>
    </row>
    <row r="223" spans="1:12">
      <c r="A223" s="5">
        <f t="shared" si="118"/>
        <v>1999</v>
      </c>
      <c r="C223" s="15">
        <f t="shared" si="119"/>
        <v>45.67901274062406</v>
      </c>
      <c r="D223" s="15">
        <f t="shared" si="120"/>
        <v>-1592.6683408329354</v>
      </c>
      <c r="E223" s="15">
        <f t="shared" si="121"/>
        <v>-1472.4296341608299</v>
      </c>
      <c r="F223" s="15">
        <f t="shared" si="122"/>
        <v>-105.70890265104215</v>
      </c>
      <c r="G223" s="15">
        <f t="shared" si="123"/>
        <v>-794.55379084659853</v>
      </c>
      <c r="H223" s="15">
        <f t="shared" si="124"/>
        <v>-2991.3878499475509</v>
      </c>
      <c r="I223" s="15">
        <f t="shared" si="125"/>
        <v>-1537.3411601606902</v>
      </c>
      <c r="J223" s="15">
        <f t="shared" si="126"/>
        <v>-2843.4234908119065</v>
      </c>
      <c r="K223" s="15">
        <f t="shared" si="127"/>
        <v>-78.215729898026098</v>
      </c>
      <c r="L223" s="22">
        <f t="shared" si="128"/>
        <v>-11370.049886568955</v>
      </c>
    </row>
    <row r="224" spans="1:12">
      <c r="A224" s="5">
        <f t="shared" si="118"/>
        <v>2000</v>
      </c>
      <c r="C224" s="15">
        <f t="shared" si="119"/>
        <v>170.93001821833491</v>
      </c>
      <c r="D224" s="15">
        <f t="shared" si="120"/>
        <v>-685.85172083996758</v>
      </c>
      <c r="E224" s="15">
        <f t="shared" si="121"/>
        <v>-1.7327935814226749</v>
      </c>
      <c r="F224" s="15">
        <f t="shared" si="122"/>
        <v>-64.152639918187361</v>
      </c>
      <c r="G224" s="15">
        <f t="shared" si="123"/>
        <v>-390.47391921584955</v>
      </c>
      <c r="H224" s="15">
        <f t="shared" si="124"/>
        <v>-1865.0682590715624</v>
      </c>
      <c r="I224" s="15">
        <f t="shared" si="125"/>
        <v>-1637.1821204201613</v>
      </c>
      <c r="J224" s="15">
        <f t="shared" si="126"/>
        <v>-1101.7858323161827</v>
      </c>
      <c r="K224" s="15">
        <f t="shared" si="127"/>
        <v>63.993480403899653</v>
      </c>
      <c r="L224" s="22">
        <f t="shared" si="128"/>
        <v>-5511.323786741099</v>
      </c>
    </row>
    <row r="225" spans="1:12">
      <c r="A225" s="5">
        <f t="shared" si="118"/>
        <v>2001</v>
      </c>
      <c r="C225" s="15">
        <f t="shared" si="119"/>
        <v>-1208.2687433441713</v>
      </c>
      <c r="D225" s="15">
        <f t="shared" si="120"/>
        <v>-400.08493030963126</v>
      </c>
      <c r="E225" s="15">
        <f t="shared" si="121"/>
        <v>-275.80866462259331</v>
      </c>
      <c r="F225" s="15">
        <f t="shared" si="122"/>
        <v>-82.279595588036813</v>
      </c>
      <c r="G225" s="15">
        <f t="shared" si="123"/>
        <v>189.77809698607027</v>
      </c>
      <c r="H225" s="15">
        <f t="shared" si="124"/>
        <v>442.92159213030828</v>
      </c>
      <c r="I225" s="15">
        <f t="shared" si="125"/>
        <v>-383.0903504843497</v>
      </c>
      <c r="J225" s="15">
        <f t="shared" si="126"/>
        <v>-1004.6742138700437</v>
      </c>
      <c r="K225" s="15">
        <f t="shared" si="127"/>
        <v>-2667.5158590450715</v>
      </c>
      <c r="L225" s="22">
        <f t="shared" si="128"/>
        <v>-5389.0226681475197</v>
      </c>
    </row>
    <row r="226" spans="1:12">
      <c r="A226" s="5">
        <f t="shared" si="118"/>
        <v>2002</v>
      </c>
      <c r="C226" s="15">
        <f t="shared" si="119"/>
        <v>27.273444498493919</v>
      </c>
      <c r="D226" s="15">
        <f t="shared" si="120"/>
        <v>-109.40025486398383</v>
      </c>
      <c r="E226" s="15">
        <f t="shared" si="121"/>
        <v>-630.32291048958734</v>
      </c>
      <c r="F226" s="15">
        <f t="shared" si="122"/>
        <v>93.369179635277064</v>
      </c>
      <c r="G226" s="15">
        <f t="shared" si="123"/>
        <v>-137.06152423244308</v>
      </c>
      <c r="H226" s="15">
        <f t="shared" si="124"/>
        <v>-372.54596185170578</v>
      </c>
      <c r="I226" s="15">
        <f t="shared" si="125"/>
        <v>-1129.0938216053614</v>
      </c>
      <c r="J226" s="15">
        <f t="shared" si="126"/>
        <v>-1460.3819120240212</v>
      </c>
      <c r="K226" s="15">
        <f t="shared" si="127"/>
        <v>-2498.2254440584115</v>
      </c>
      <c r="L226" s="22">
        <f t="shared" si="128"/>
        <v>-6216.3892049917431</v>
      </c>
    </row>
    <row r="227" spans="1:12">
      <c r="A227" s="5">
        <f t="shared" si="118"/>
        <v>2003</v>
      </c>
      <c r="C227" s="15">
        <f t="shared" si="119"/>
        <v>520.15547590103984</v>
      </c>
      <c r="D227" s="15">
        <f t="shared" si="120"/>
        <v>353.71310832758985</v>
      </c>
      <c r="E227" s="15">
        <f t="shared" si="121"/>
        <v>-76.526480350244967</v>
      </c>
      <c r="F227" s="15">
        <f t="shared" si="122"/>
        <v>-149.5258167111686</v>
      </c>
      <c r="G227" s="15">
        <f t="shared" si="123"/>
        <v>-253.29230556661511</v>
      </c>
      <c r="H227" s="15">
        <f t="shared" si="124"/>
        <v>-594.19454592299974</v>
      </c>
      <c r="I227" s="15">
        <f t="shared" si="125"/>
        <v>81.337654717776729</v>
      </c>
      <c r="J227" s="15">
        <f t="shared" si="126"/>
        <v>-1372.8154627694739</v>
      </c>
      <c r="K227" s="15">
        <f t="shared" si="127"/>
        <v>-4625.4680618241191</v>
      </c>
      <c r="L227" s="22">
        <f t="shared" si="128"/>
        <v>-6116.6164341982148</v>
      </c>
    </row>
    <row r="228" spans="1:12">
      <c r="A228" s="5">
        <f t="shared" si="118"/>
        <v>2004</v>
      </c>
      <c r="C228" s="15">
        <f t="shared" si="119"/>
        <v>-1629.0374880862873</v>
      </c>
      <c r="D228" s="15">
        <f t="shared" si="120"/>
        <v>1240.5948551981135</v>
      </c>
      <c r="E228" s="15">
        <f t="shared" si="121"/>
        <v>-4681.7577545689983</v>
      </c>
      <c r="F228" s="15">
        <f t="shared" si="122"/>
        <v>-108.34779554226094</v>
      </c>
      <c r="G228" s="15">
        <f t="shared" si="123"/>
        <v>-242.56915978338003</v>
      </c>
      <c r="H228" s="15">
        <f t="shared" si="124"/>
        <v>-278.13227276089697</v>
      </c>
      <c r="I228" s="15">
        <f t="shared" si="125"/>
        <v>297.92231385242991</v>
      </c>
      <c r="J228" s="15">
        <f t="shared" si="126"/>
        <v>-1087.0173767310519</v>
      </c>
      <c r="K228" s="15">
        <f t="shared" si="127"/>
        <v>1884.8371237774711</v>
      </c>
      <c r="L228" s="22">
        <f t="shared" si="128"/>
        <v>-4603.5075546448606</v>
      </c>
    </row>
    <row r="229" spans="1:12">
      <c r="A229" s="5">
        <f t="shared" si="118"/>
        <v>2005</v>
      </c>
      <c r="C229" s="15">
        <f t="shared" si="119"/>
        <v>-965.60644539119414</v>
      </c>
      <c r="D229" s="15">
        <f t="shared" si="120"/>
        <v>283.88896818656502</v>
      </c>
      <c r="E229" s="15">
        <f t="shared" si="121"/>
        <v>-5857.2628581479594</v>
      </c>
      <c r="F229" s="15">
        <f t="shared" si="122"/>
        <v>-138.19975100013858</v>
      </c>
      <c r="G229" s="15">
        <f t="shared" si="123"/>
        <v>-499.7092394147038</v>
      </c>
      <c r="H229" s="15">
        <f t="shared" si="124"/>
        <v>-1145.6838905676771</v>
      </c>
      <c r="I229" s="15">
        <f t="shared" si="125"/>
        <v>-364.69055429354177</v>
      </c>
      <c r="J229" s="15">
        <f t="shared" si="126"/>
        <v>-1745.612420374026</v>
      </c>
      <c r="K229" s="15">
        <f t="shared" si="127"/>
        <v>892.78391470947213</v>
      </c>
      <c r="L229" s="22">
        <f t="shared" si="128"/>
        <v>-9540.0922762932023</v>
      </c>
    </row>
    <row r="230" spans="1:12">
      <c r="A230" s="5">
        <f t="shared" si="118"/>
        <v>2006</v>
      </c>
      <c r="C230" s="15">
        <f t="shared" si="119"/>
        <v>450.80316603012284</v>
      </c>
      <c r="D230" s="15">
        <f t="shared" si="120"/>
        <v>1511.1554535913845</v>
      </c>
      <c r="E230" s="15">
        <f t="shared" si="121"/>
        <v>-1971.1430702903147</v>
      </c>
      <c r="F230" s="15">
        <f t="shared" si="122"/>
        <v>-113.90207431868896</v>
      </c>
      <c r="G230" s="15">
        <f t="shared" si="123"/>
        <v>-62.028408391870364</v>
      </c>
      <c r="H230" s="15">
        <f t="shared" si="124"/>
        <v>177.3097552476614</v>
      </c>
      <c r="I230" s="15">
        <f t="shared" si="125"/>
        <v>-61.523110992340854</v>
      </c>
      <c r="J230" s="15">
        <f t="shared" si="126"/>
        <v>-280.61169906305059</v>
      </c>
      <c r="K230" s="15">
        <f t="shared" si="127"/>
        <v>2112.2481927368144</v>
      </c>
      <c r="L230" s="22">
        <f t="shared" si="128"/>
        <v>1762.3082045497176</v>
      </c>
    </row>
    <row r="231" spans="1:12">
      <c r="A231" s="5">
        <f t="shared" si="118"/>
        <v>2007</v>
      </c>
      <c r="C231" s="15">
        <f t="shared" si="119"/>
        <v>399.1560671032961</v>
      </c>
      <c r="D231" s="15">
        <f t="shared" si="120"/>
        <v>-272.51997911726517</v>
      </c>
      <c r="E231" s="15">
        <f t="shared" si="121"/>
        <v>-2773.5723423485983</v>
      </c>
      <c r="F231" s="15">
        <f t="shared" si="122"/>
        <v>-12.136275360339193</v>
      </c>
      <c r="G231" s="15">
        <f t="shared" si="123"/>
        <v>226.02168583233458</v>
      </c>
      <c r="H231" s="15">
        <f t="shared" si="124"/>
        <v>1112.1306455190354</v>
      </c>
      <c r="I231" s="15">
        <f t="shared" si="125"/>
        <v>-241.93633702929253</v>
      </c>
      <c r="J231" s="15">
        <f t="shared" si="126"/>
        <v>550.55467043157932</v>
      </c>
      <c r="K231" s="15">
        <f t="shared" si="127"/>
        <v>3154.1782654099179</v>
      </c>
      <c r="L231" s="22">
        <f t="shared" si="128"/>
        <v>2141.876400440668</v>
      </c>
    </row>
    <row r="232" spans="1:12">
      <c r="A232" s="5">
        <f t="shared" si="118"/>
        <v>2008</v>
      </c>
      <c r="C232" s="15">
        <f t="shared" si="119"/>
        <v>480.76148513229441</v>
      </c>
      <c r="D232" s="15">
        <f t="shared" si="120"/>
        <v>391.02002085350068</v>
      </c>
      <c r="E232" s="15">
        <f t="shared" si="121"/>
        <v>2234.7739450079885</v>
      </c>
      <c r="F232" s="15">
        <f t="shared" si="122"/>
        <v>86.359673299618109</v>
      </c>
      <c r="G232" s="15">
        <f t="shared" si="123"/>
        <v>910.45174631595239</v>
      </c>
      <c r="H232" s="15">
        <f t="shared" si="124"/>
        <v>2881.729817528178</v>
      </c>
      <c r="I232" s="15">
        <f t="shared" si="125"/>
        <v>1398.0544098387097</v>
      </c>
      <c r="J232" s="15">
        <f t="shared" si="126"/>
        <v>2605.4254451708352</v>
      </c>
      <c r="K232" s="15">
        <f t="shared" si="127"/>
        <v>6819.9423550355004</v>
      </c>
      <c r="L232" s="22">
        <f t="shared" ref="L232:L234" si="129">SUM(C232:K232)</f>
        <v>17808.518898182578</v>
      </c>
    </row>
    <row r="233" spans="1:12">
      <c r="A233" s="5">
        <f t="shared" si="118"/>
        <v>2009</v>
      </c>
      <c r="C233" s="15">
        <f t="shared" si="119"/>
        <v>-205.17972174785183</v>
      </c>
      <c r="D233" s="15">
        <f t="shared" si="120"/>
        <v>611.41441494524122</v>
      </c>
      <c r="E233" s="15">
        <f t="shared" si="121"/>
        <v>11019.30284961124</v>
      </c>
      <c r="F233" s="15">
        <f t="shared" si="122"/>
        <v>81.511013408955009</v>
      </c>
      <c r="G233" s="15">
        <f t="shared" si="123"/>
        <v>903.26106550957172</v>
      </c>
      <c r="H233" s="15">
        <f t="shared" si="124"/>
        <v>2787.9349918578364</v>
      </c>
      <c r="I233" s="15">
        <f t="shared" si="125"/>
        <v>405.6014924179463</v>
      </c>
      <c r="J233" s="15">
        <f t="shared" si="126"/>
        <v>2616.0918558456792</v>
      </c>
      <c r="K233" s="15">
        <f t="shared" si="127"/>
        <v>5313.4340879310876</v>
      </c>
      <c r="L233" s="22">
        <f t="shared" si="129"/>
        <v>23533.372049779708</v>
      </c>
    </row>
    <row r="234" spans="1:12" ht="13.5" thickBot="1">
      <c r="A234" s="5">
        <f t="shared" si="118"/>
        <v>2010</v>
      </c>
      <c r="C234" s="15">
        <f t="shared" si="119"/>
        <v>553.41730947023075</v>
      </c>
      <c r="D234" s="15">
        <f t="shared" si="120"/>
        <v>-6.2747097847937434</v>
      </c>
      <c r="E234" s="15">
        <f t="shared" si="121"/>
        <v>4000.59934176552</v>
      </c>
      <c r="F234" s="15">
        <f t="shared" si="122"/>
        <v>127.34025683708359</v>
      </c>
      <c r="G234" s="15">
        <f t="shared" si="123"/>
        <v>828.6425871384896</v>
      </c>
      <c r="H234" s="15">
        <f t="shared" si="124"/>
        <v>1956.4488827959083</v>
      </c>
      <c r="I234" s="15">
        <f t="shared" si="125"/>
        <v>964.92958343465148</v>
      </c>
      <c r="J234" s="15">
        <f t="shared" si="126"/>
        <v>2302.3304484429555</v>
      </c>
      <c r="K234" s="15">
        <f t="shared" si="127"/>
        <v>5650.3183401593651</v>
      </c>
      <c r="L234" s="23">
        <f t="shared" si="129"/>
        <v>16377.752040259411</v>
      </c>
    </row>
    <row r="236" spans="1:12">
      <c r="A236" s="21" t="s">
        <v>32</v>
      </c>
      <c r="C236" s="15">
        <f>AVERAGE(C220:C234)</f>
        <v>-83.302515972571115</v>
      </c>
      <c r="D236" s="15">
        <f t="shared" ref="D236:K236" si="130">AVERAGE(D220:D234)</f>
        <v>10.231380053935956</v>
      </c>
      <c r="E236" s="15">
        <f t="shared" si="130"/>
        <v>-267.27693619052644</v>
      </c>
      <c r="F236" s="15">
        <f t="shared" si="130"/>
        <v>-34.471806898951407</v>
      </c>
      <c r="G236" s="15">
        <f t="shared" si="130"/>
        <v>28.466933361047559</v>
      </c>
      <c r="H236" s="15">
        <f t="shared" si="130"/>
        <v>77.180414300018342</v>
      </c>
      <c r="I236" s="15">
        <f t="shared" si="130"/>
        <v>-153.86530161541882</v>
      </c>
      <c r="J236" s="15">
        <f t="shared" si="130"/>
        <v>-286.86259062564233</v>
      </c>
      <c r="K236" s="15">
        <f t="shared" si="130"/>
        <v>1235.8514778914785</v>
      </c>
      <c r="L236" s="15">
        <f>AVERAGE(L220:L234)</f>
        <v>525.95105430337094</v>
      </c>
    </row>
    <row r="237" spans="1:12">
      <c r="A237" s="21" t="s">
        <v>33</v>
      </c>
      <c r="C237" s="15">
        <f>C234-C220</f>
        <v>553.41730947023075</v>
      </c>
      <c r="D237" s="15">
        <f t="shared" ref="D237:K237" si="131">D234-D220</f>
        <v>-6.2747097847937434</v>
      </c>
      <c r="E237" s="15">
        <f t="shared" si="131"/>
        <v>4000.59934176552</v>
      </c>
      <c r="F237" s="15">
        <f t="shared" si="131"/>
        <v>127.34025683708359</v>
      </c>
      <c r="G237" s="15">
        <f t="shared" si="131"/>
        <v>828.6425871384896</v>
      </c>
      <c r="H237" s="15">
        <f t="shared" si="131"/>
        <v>1956.4488827959083</v>
      </c>
      <c r="I237" s="15">
        <f t="shared" si="131"/>
        <v>964.92958343465148</v>
      </c>
      <c r="J237" s="15">
        <f t="shared" si="131"/>
        <v>2302.3304484429555</v>
      </c>
      <c r="K237" s="15">
        <f t="shared" si="131"/>
        <v>5650.3183401593651</v>
      </c>
      <c r="L237" s="15">
        <f>L234-L220</f>
        <v>16377.752040259411</v>
      </c>
    </row>
    <row r="238" spans="1:12">
      <c r="A238" s="21" t="s">
        <v>34</v>
      </c>
      <c r="C238" s="15">
        <f>STDEV(C220:C234)</f>
        <v>691.64690508509568</v>
      </c>
      <c r="D238" s="15">
        <f t="shared" ref="D238:K238" si="132">STDEV(D220:D234)</f>
        <v>908.51811588377473</v>
      </c>
      <c r="E238" s="15">
        <f t="shared" si="132"/>
        <v>4097.4574081322544</v>
      </c>
      <c r="F238" s="15">
        <f t="shared" si="132"/>
        <v>98.843620148703423</v>
      </c>
      <c r="G238" s="15">
        <f t="shared" si="132"/>
        <v>532.1189793963573</v>
      </c>
      <c r="H238" s="15">
        <f t="shared" si="132"/>
        <v>1685.1058791474402</v>
      </c>
      <c r="I238" s="15">
        <f t="shared" si="132"/>
        <v>856.3410733879324</v>
      </c>
      <c r="J238" s="15">
        <f t="shared" si="132"/>
        <v>1736.8895060481639</v>
      </c>
      <c r="K238" s="15">
        <f t="shared" si="132"/>
        <v>3284.6772329309147</v>
      </c>
      <c r="L238" s="15">
        <f>STDEV(L220:L234)</f>
        <v>10903.790748226047</v>
      </c>
    </row>
    <row r="240" spans="1:12" ht="13.5" thickBot="1"/>
    <row r="241" spans="1:3" ht="16.5" thickBot="1">
      <c r="A241" s="284" t="s">
        <v>50</v>
      </c>
      <c r="B241" s="285"/>
      <c r="C241" s="286"/>
    </row>
    <row r="243" spans="1:3">
      <c r="A243" s="5" t="str">
        <f>A220</f>
        <v>1996</v>
      </c>
    </row>
    <row r="244" spans="1:3">
      <c r="A244" s="5">
        <f t="shared" ref="A244:A257" si="133">A221</f>
        <v>1997</v>
      </c>
      <c r="B244" s="8">
        <f t="shared" ref="B244:B257" si="134">L177+L199+L221</f>
        <v>11859.345107673338</v>
      </c>
      <c r="C244" s="8">
        <f t="shared" ref="C244:C257" si="135">Z5-Z4</f>
        <v>11859.345107673085</v>
      </c>
    </row>
    <row r="245" spans="1:3">
      <c r="A245" s="5">
        <f t="shared" si="133"/>
        <v>1998</v>
      </c>
      <c r="B245" s="8">
        <f t="shared" si="134"/>
        <v>-1064.8937149792073</v>
      </c>
      <c r="C245" s="8">
        <f t="shared" si="135"/>
        <v>-1064.8937149789417</v>
      </c>
    </row>
    <row r="246" spans="1:3">
      <c r="A246" s="5">
        <f t="shared" si="133"/>
        <v>1999</v>
      </c>
      <c r="B246" s="8">
        <f t="shared" si="134"/>
        <v>6922.6373405867998</v>
      </c>
      <c r="C246" s="8">
        <f t="shared" si="135"/>
        <v>6922.6373405866325</v>
      </c>
    </row>
    <row r="247" spans="1:3">
      <c r="A247" s="5">
        <f t="shared" si="133"/>
        <v>2000</v>
      </c>
      <c r="B247" s="8">
        <f t="shared" si="134"/>
        <v>2455.6030361060893</v>
      </c>
      <c r="C247" s="8">
        <f t="shared" si="135"/>
        <v>2455.6030361063313</v>
      </c>
    </row>
    <row r="248" spans="1:3">
      <c r="A248" s="5">
        <f t="shared" si="133"/>
        <v>2001</v>
      </c>
      <c r="B248" s="8">
        <f t="shared" si="134"/>
        <v>1493.2134769863169</v>
      </c>
      <c r="C248" s="8">
        <f t="shared" si="135"/>
        <v>1493.2134769862751</v>
      </c>
    </row>
    <row r="249" spans="1:3">
      <c r="A249" s="5">
        <f t="shared" si="133"/>
        <v>2002</v>
      </c>
      <c r="B249" s="8">
        <f t="shared" si="134"/>
        <v>18092.478539328549</v>
      </c>
      <c r="C249" s="8">
        <f t="shared" si="135"/>
        <v>18092.478539328557</v>
      </c>
    </row>
    <row r="250" spans="1:3">
      <c r="A250" s="5">
        <f t="shared" si="133"/>
        <v>2003</v>
      </c>
      <c r="B250" s="8">
        <f t="shared" si="134"/>
        <v>10933.908608709768</v>
      </c>
      <c r="C250" s="8">
        <f t="shared" si="135"/>
        <v>10933.908608709578</v>
      </c>
    </row>
    <row r="251" spans="1:3">
      <c r="A251" s="5">
        <f t="shared" si="133"/>
        <v>2004</v>
      </c>
      <c r="B251" s="8">
        <f t="shared" si="134"/>
        <v>22391.023269923546</v>
      </c>
      <c r="C251" s="8">
        <f t="shared" si="135"/>
        <v>22391.023269923753</v>
      </c>
    </row>
    <row r="252" spans="1:3">
      <c r="A252" s="5">
        <f t="shared" si="133"/>
        <v>2005</v>
      </c>
      <c r="B252" s="8">
        <f t="shared" si="134"/>
        <v>22001.569235042589</v>
      </c>
      <c r="C252" s="8">
        <f t="shared" si="135"/>
        <v>22001.569235042436</v>
      </c>
    </row>
    <row r="253" spans="1:3">
      <c r="A253" s="5">
        <f t="shared" si="133"/>
        <v>2006</v>
      </c>
      <c r="B253" s="8">
        <f t="shared" si="134"/>
        <v>41795.644847154879</v>
      </c>
      <c r="C253" s="8">
        <f t="shared" si="135"/>
        <v>41795.644847155083</v>
      </c>
    </row>
    <row r="254" spans="1:3">
      <c r="A254" s="5">
        <f t="shared" si="133"/>
        <v>2007</v>
      </c>
      <c r="B254" s="8">
        <f t="shared" si="134"/>
        <v>52652.834058753557</v>
      </c>
      <c r="C254" s="8">
        <f t="shared" si="135"/>
        <v>52652.83405875368</v>
      </c>
    </row>
    <row r="255" spans="1:3">
      <c r="A255" s="5">
        <f t="shared" si="133"/>
        <v>2008</v>
      </c>
      <c r="B255" s="8">
        <f t="shared" si="134"/>
        <v>71937.286453335706</v>
      </c>
      <c r="C255" s="8">
        <f t="shared" si="135"/>
        <v>71937.286453335546</v>
      </c>
    </row>
    <row r="256" spans="1:3">
      <c r="A256" s="5">
        <f t="shared" si="133"/>
        <v>2009</v>
      </c>
      <c r="B256" s="8">
        <f t="shared" si="134"/>
        <v>-3305.8782967126135</v>
      </c>
      <c r="C256" s="8">
        <f t="shared" si="135"/>
        <v>-3305.8782967124134</v>
      </c>
    </row>
    <row r="257" spans="1:12">
      <c r="A257" s="5">
        <f t="shared" si="133"/>
        <v>2010</v>
      </c>
      <c r="B257" s="8">
        <f t="shared" si="134"/>
        <v>3207.1553664343173</v>
      </c>
      <c r="C257" s="8">
        <f t="shared" si="135"/>
        <v>3207.15536643425</v>
      </c>
    </row>
    <row r="259" spans="1:12" ht="13.5" thickBot="1"/>
    <row r="260" spans="1:12" ht="13.5" thickBot="1">
      <c r="A260" s="2" t="s">
        <v>51</v>
      </c>
    </row>
    <row r="261" spans="1:12" ht="51">
      <c r="A261" s="11" t="s">
        <v>52</v>
      </c>
      <c r="C261" s="3" t="s">
        <v>22</v>
      </c>
      <c r="D261" s="3" t="s">
        <v>23</v>
      </c>
      <c r="E261" s="3" t="s">
        <v>3</v>
      </c>
      <c r="F261" s="3" t="s">
        <v>24</v>
      </c>
      <c r="G261" s="3" t="s">
        <v>25</v>
      </c>
      <c r="H261" s="3" t="s">
        <v>26</v>
      </c>
      <c r="I261" s="3" t="s">
        <v>27</v>
      </c>
      <c r="J261" s="3" t="s">
        <v>28</v>
      </c>
      <c r="K261" s="14" t="s">
        <v>29</v>
      </c>
      <c r="L261" s="18" t="s">
        <v>32</v>
      </c>
    </row>
    <row r="262" spans="1:12">
      <c r="A262" s="5" t="str">
        <f>A243</f>
        <v>1996</v>
      </c>
      <c r="C262" s="3"/>
      <c r="D262" s="15"/>
      <c r="E262" s="15"/>
      <c r="F262" s="15"/>
      <c r="G262" s="15"/>
      <c r="H262" s="15"/>
      <c r="I262" s="15"/>
      <c r="J262" s="15"/>
      <c r="K262" s="15"/>
      <c r="L262" s="19"/>
    </row>
    <row r="263" spans="1:12">
      <c r="A263" s="5">
        <f t="shared" ref="A263:A276" si="136">A244</f>
        <v>1997</v>
      </c>
      <c r="C263" s="15">
        <f t="shared" ref="C263:C269" si="137">LOG(C5/C$4)-LOG(B5/B$4)</f>
        <v>5.6116442598054279E-4</v>
      </c>
      <c r="D263" s="15">
        <f t="shared" ref="D263:D269" si="138">LOG(E5/E$4)-LOG(D5/D$4)</f>
        <v>-6.195816933311573E-2</v>
      </c>
      <c r="E263" s="15">
        <f t="shared" ref="E263:E269" si="139">LOG(G5/G$4)-LOG(F5/F$4)</f>
        <v>-1.3572148954799808E-3</v>
      </c>
      <c r="F263" s="15">
        <f t="shared" ref="F263:F269" si="140">LOG(I5/I$4)-LOG(H5/H$4)</f>
        <v>1.2551988336106409E-3</v>
      </c>
      <c r="G263" s="15">
        <f t="shared" ref="G263:G269" si="141">LOG(K5/K$4)-LOG(J5/J$4)</f>
        <v>3.0054867544446542E-4</v>
      </c>
      <c r="H263" s="15">
        <f t="shared" ref="H263:H269" si="142">LOG(M5/M$4)-LOG(L5/L$4)</f>
        <v>4.2718721686934268E-4</v>
      </c>
      <c r="I263" s="15">
        <f t="shared" ref="I263:I269" si="143">LOG(O5/O$4)-LOG(N5/N$4)</f>
        <v>1.12328609234891E-3</v>
      </c>
      <c r="J263" s="15">
        <f t="shared" ref="J263:J269" si="144">LOG(Q5/Q$4)-LOG(P5/P$4)</f>
        <v>1.5509854701625872E-3</v>
      </c>
      <c r="K263" s="15">
        <f t="shared" ref="K263:K269" si="145">LOG(S5/S$4)-LOG(R5/R$4)</f>
        <v>2.1142814101162456E-3</v>
      </c>
      <c r="L263" s="25">
        <f t="shared" ref="L263:L276" si="146">AVERAGE(C263:K263)</f>
        <v>-6.2203035671181094E-3</v>
      </c>
    </row>
    <row r="264" spans="1:12">
      <c r="A264" s="5">
        <f t="shared" si="136"/>
        <v>1998</v>
      </c>
      <c r="C264" s="15">
        <f t="shared" si="137"/>
        <v>7.0779910714099947E-4</v>
      </c>
      <c r="D264" s="15">
        <f t="shared" si="138"/>
        <v>-4.0255747898503835E-2</v>
      </c>
      <c r="E264" s="15">
        <f t="shared" si="139"/>
        <v>-5.0959658199731458E-3</v>
      </c>
      <c r="F264" s="15">
        <f t="shared" si="140"/>
        <v>-4.613717649059889E-3</v>
      </c>
      <c r="G264" s="15">
        <f t="shared" si="141"/>
        <v>-3.4024780566445541E-3</v>
      </c>
      <c r="H264" s="15">
        <f t="shared" si="142"/>
        <v>-3.6786871080362535E-3</v>
      </c>
      <c r="I264" s="15">
        <f t="shared" si="143"/>
        <v>2.5886810377671182E-4</v>
      </c>
      <c r="J264" s="15">
        <f t="shared" si="144"/>
        <v>-5.1279819901141367E-3</v>
      </c>
      <c r="K264" s="15">
        <f t="shared" si="145"/>
        <v>2.2453902354465441E-3</v>
      </c>
      <c r="L264" s="25">
        <f t="shared" si="146"/>
        <v>-6.5513912306630609E-3</v>
      </c>
    </row>
    <row r="265" spans="1:12">
      <c r="A265" s="5">
        <f t="shared" si="136"/>
        <v>1999</v>
      </c>
      <c r="C265" s="15">
        <f t="shared" si="137"/>
        <v>8.7698485856802129E-4</v>
      </c>
      <c r="D265" s="15">
        <f t="shared" si="138"/>
        <v>-0.12575679227601327</v>
      </c>
      <c r="E265" s="15">
        <f t="shared" si="139"/>
        <v>-7.5039875715699547E-3</v>
      </c>
      <c r="F265" s="15">
        <f t="shared" si="140"/>
        <v>-9.7198647003165495E-3</v>
      </c>
      <c r="G265" s="15">
        <f t="shared" si="141"/>
        <v>-1.3288486678712564E-2</v>
      </c>
      <c r="H265" s="15">
        <f t="shared" si="142"/>
        <v>-1.3606712520351227E-2</v>
      </c>
      <c r="I265" s="15">
        <f t="shared" si="143"/>
        <v>-9.1569578998041221E-3</v>
      </c>
      <c r="J265" s="15">
        <f t="shared" si="144"/>
        <v>-1.7103495951325438E-2</v>
      </c>
      <c r="K265" s="15">
        <f t="shared" si="145"/>
        <v>2.1195189108498547E-3</v>
      </c>
      <c r="L265" s="25">
        <f t="shared" si="146"/>
        <v>-2.1459977092075026E-2</v>
      </c>
    </row>
    <row r="266" spans="1:12">
      <c r="A266" s="5">
        <f t="shared" si="136"/>
        <v>2000</v>
      </c>
      <c r="C266" s="15">
        <f t="shared" si="137"/>
        <v>1.5166957771395283E-3</v>
      </c>
      <c r="D266" s="15">
        <f t="shared" si="138"/>
        <v>-0.17048238856345849</v>
      </c>
      <c r="E266" s="15">
        <f t="shared" si="139"/>
        <v>-7.5068721512512038E-3</v>
      </c>
      <c r="F266" s="15">
        <f t="shared" si="140"/>
        <v>-1.284785094121293E-2</v>
      </c>
      <c r="G266" s="15">
        <f t="shared" si="141"/>
        <v>-1.7964888613245123E-2</v>
      </c>
      <c r="H266" s="15">
        <f t="shared" si="142"/>
        <v>-1.9950058783200199E-2</v>
      </c>
      <c r="I266" s="15">
        <f t="shared" si="143"/>
        <v>-1.9544337285263971E-2</v>
      </c>
      <c r="J266" s="15">
        <f t="shared" si="144"/>
        <v>-2.1611787784125286E-2</v>
      </c>
      <c r="K266" s="15">
        <f t="shared" si="145"/>
        <v>2.2194651365979451E-3</v>
      </c>
      <c r="L266" s="25">
        <f t="shared" si="146"/>
        <v>-2.9574669245335528E-2</v>
      </c>
    </row>
    <row r="267" spans="1:12">
      <c r="A267" s="5">
        <f t="shared" si="136"/>
        <v>2001</v>
      </c>
      <c r="C267" s="15">
        <f t="shared" si="137"/>
        <v>-2.7284926048707428E-3</v>
      </c>
      <c r="D267" s="15">
        <f t="shared" si="138"/>
        <v>-0.19967023778549881</v>
      </c>
      <c r="E267" s="15">
        <f t="shared" si="139"/>
        <v>-7.9784653227727501E-3</v>
      </c>
      <c r="F267" s="15">
        <f t="shared" si="140"/>
        <v>-1.6903443446692753E-2</v>
      </c>
      <c r="G267" s="15">
        <f t="shared" si="141"/>
        <v>-1.5590302823734838E-2</v>
      </c>
      <c r="H267" s="15">
        <f t="shared" si="142"/>
        <v>-1.8457170725897115E-2</v>
      </c>
      <c r="I267" s="15">
        <f t="shared" si="143"/>
        <v>-2.2104496058348751E-2</v>
      </c>
      <c r="J267" s="15">
        <f t="shared" si="144"/>
        <v>-2.5410817515243142E-2</v>
      </c>
      <c r="K267" s="15">
        <f t="shared" si="145"/>
        <v>-1.9965833477782469E-3</v>
      </c>
      <c r="L267" s="25">
        <f t="shared" si="146"/>
        <v>-3.4537778847870793E-2</v>
      </c>
    </row>
    <row r="268" spans="1:12">
      <c r="A268" s="5">
        <f t="shared" si="136"/>
        <v>2002</v>
      </c>
      <c r="C268" s="15">
        <f t="shared" si="137"/>
        <v>-2.6340307032593664E-3</v>
      </c>
      <c r="D268" s="15">
        <f t="shared" si="138"/>
        <v>-0.20781317368740793</v>
      </c>
      <c r="E268" s="15">
        <f t="shared" si="139"/>
        <v>-9.0513269205741431E-3</v>
      </c>
      <c r="F268" s="15">
        <f t="shared" si="140"/>
        <v>-1.2346135186997554E-2</v>
      </c>
      <c r="G268" s="15">
        <f t="shared" si="141"/>
        <v>-1.7306235748364446E-2</v>
      </c>
      <c r="H268" s="15">
        <f t="shared" si="142"/>
        <v>-1.9711485384327071E-2</v>
      </c>
      <c r="I268" s="15">
        <f t="shared" si="143"/>
        <v>-2.9629728747003828E-2</v>
      </c>
      <c r="J268" s="15">
        <f t="shared" si="144"/>
        <v>-3.0557208887143486E-2</v>
      </c>
      <c r="K268" s="15">
        <f t="shared" si="145"/>
        <v>-5.8481829081798997E-3</v>
      </c>
      <c r="L268" s="25">
        <f t="shared" si="146"/>
        <v>-3.7210834241473076E-2</v>
      </c>
    </row>
    <row r="269" spans="1:12">
      <c r="A269" s="5">
        <f t="shared" si="136"/>
        <v>2003</v>
      </c>
      <c r="C269" s="15">
        <f t="shared" si="137"/>
        <v>-7.7889349334555377E-4</v>
      </c>
      <c r="D269" s="15">
        <f t="shared" si="138"/>
        <v>-0.18303289297479708</v>
      </c>
      <c r="E269" s="15">
        <f t="shared" si="139"/>
        <v>-9.1850926822709539E-3</v>
      </c>
      <c r="F269" s="15">
        <f t="shared" si="140"/>
        <v>-1.9991564525891677E-2</v>
      </c>
      <c r="G269" s="15">
        <f t="shared" si="141"/>
        <v>-2.0170879105517368E-2</v>
      </c>
      <c r="H269" s="15">
        <f t="shared" si="142"/>
        <v>-2.1584256185549378E-2</v>
      </c>
      <c r="I269" s="15">
        <f t="shared" si="143"/>
        <v>-2.905547005985594E-2</v>
      </c>
      <c r="J269" s="15">
        <f t="shared" si="144"/>
        <v>-3.5363671852288739E-2</v>
      </c>
      <c r="K269" s="15">
        <f t="shared" si="145"/>
        <v>-1.2698085996173294E-2</v>
      </c>
      <c r="L269" s="25">
        <f t="shared" si="146"/>
        <v>-3.6873422986187766E-2</v>
      </c>
    </row>
    <row r="270" spans="1:12">
      <c r="A270" s="5">
        <f t="shared" si="136"/>
        <v>2004</v>
      </c>
      <c r="C270" s="15">
        <f>LOG(C12/C$4)-LOG(B12/B$4)</f>
        <v>-7.1950459181597745E-3</v>
      </c>
      <c r="D270" s="15">
        <f>LOG(E12/E$4)-LOG(D12/D$4)</f>
        <v>-0.10921680907669151</v>
      </c>
      <c r="E270" s="15">
        <f>LOG(G12/G$4)-LOG(F12/F$4)</f>
        <v>-1.7089873776780062E-2</v>
      </c>
      <c r="F270" s="15">
        <f>LOG(I12/I$4)-LOG(H12/H$4)</f>
        <v>-2.5569228447085746E-2</v>
      </c>
      <c r="G270" s="15">
        <f>LOG(K12/K$4)-LOG(J12/J$4)</f>
        <v>-2.2485306908188202E-2</v>
      </c>
      <c r="H270" s="15">
        <f>LOG(M12/M$4)-LOG(L12/L$4)</f>
        <v>-2.2419125815840782E-2</v>
      </c>
      <c r="I270" s="15">
        <f>LOG(O12/O$4)-LOG(N12/N$4)</f>
        <v>-2.7022352374194723E-2</v>
      </c>
      <c r="J270" s="15">
        <f>LOG(Q12/Q$4)-LOG(P12/P$4)</f>
        <v>-3.892096441692805E-2</v>
      </c>
      <c r="K270" s="15">
        <f>LOG(S12/S$4)-LOG(R12/R$4)</f>
        <v>-9.8926171396989532E-3</v>
      </c>
      <c r="L270" s="25">
        <f t="shared" si="146"/>
        <v>-3.1090147097063092E-2</v>
      </c>
    </row>
    <row r="271" spans="1:12">
      <c r="A271" s="5">
        <f t="shared" si="136"/>
        <v>2005</v>
      </c>
      <c r="C271" s="15">
        <f>LOG(C13/C$4)-LOG(B13/B$4)</f>
        <v>-1.1284610314707302E-2</v>
      </c>
      <c r="D271" s="15">
        <f>LOG(E13/E$4)-LOG(D13/D$4)</f>
        <v>-9.3544928425524185E-2</v>
      </c>
      <c r="E271" s="15">
        <f>LOG(G13/G$4)-LOG(F13/F$4)</f>
        <v>-2.7031485255184347E-2</v>
      </c>
      <c r="F271" s="15">
        <f>LOG(I13/I$4)-LOG(H13/H$4)</f>
        <v>-3.2624311206590415E-2</v>
      </c>
      <c r="G271" s="15">
        <f>LOG(K13/K$4)-LOG(J13/J$4)</f>
        <v>-2.655480454765366E-2</v>
      </c>
      <c r="H271" s="15">
        <f>LOG(M13/M$4)-LOG(L13/L$4)</f>
        <v>-2.5553011777193546E-2</v>
      </c>
      <c r="I271" s="15">
        <f>LOG(O13/O$4)-LOG(N13/N$4)</f>
        <v>-2.9446648460072625E-2</v>
      </c>
      <c r="J271" s="15">
        <f>LOG(Q13/Q$4)-LOG(P13/P$4)</f>
        <v>-4.4224419086499156E-2</v>
      </c>
      <c r="K271" s="15">
        <f>LOG(S13/S$4)-LOG(R13/R$4)</f>
        <v>-8.5595862734392514E-3</v>
      </c>
      <c r="L271" s="25">
        <f t="shared" si="146"/>
        <v>-3.32026450385405E-2</v>
      </c>
    </row>
    <row r="272" spans="1:12">
      <c r="A272" s="5">
        <f t="shared" si="136"/>
        <v>2006</v>
      </c>
      <c r="C272" s="15">
        <f t="shared" ref="C272:C276" si="147">LOG(C14/C$4)-LOG(B14/B$4)</f>
        <v>-9.3289707934866711E-3</v>
      </c>
      <c r="D272" s="15">
        <f t="shared" ref="D272:D276" si="148">LOG(E14/E$4)-LOG(D14/D$4)</f>
        <v>-2.0797282633341491E-2</v>
      </c>
      <c r="E272" s="15">
        <f t="shared" ref="E272:E276" si="149">LOG(G14/G$4)-LOG(F14/F$4)</f>
        <v>-3.0287825509421173E-2</v>
      </c>
      <c r="F272" s="15">
        <f t="shared" ref="F272:F276" si="150">LOG(I14/I$4)-LOG(H14/H$4)</f>
        <v>-3.8431615754809426E-2</v>
      </c>
      <c r="G272" s="15">
        <f t="shared" ref="G272:G276" si="151">LOG(K14/K$4)-LOG(J14/J$4)</f>
        <v>-2.7056309308865656E-2</v>
      </c>
      <c r="H272" s="15">
        <f t="shared" ref="H272:H276" si="152">LOG(M14/M$4)-LOG(L14/L$4)</f>
        <v>-2.5108700163790215E-2</v>
      </c>
      <c r="I272" s="15">
        <f t="shared" ref="I272:I276" si="153">LOG(O14/O$4)-LOG(N14/N$4)</f>
        <v>-2.986243228786617E-2</v>
      </c>
      <c r="J272" s="15">
        <f t="shared" ref="J272:J276" si="154">LOG(Q14/Q$4)-LOG(P14/P$4)</f>
        <v>-4.5019595369011678E-2</v>
      </c>
      <c r="K272" s="15">
        <f t="shared" ref="K272:K276" si="155">LOG(S14/S$4)-LOG(R14/R$4)</f>
        <v>-5.4717097889515065E-3</v>
      </c>
      <c r="L272" s="25">
        <f t="shared" si="146"/>
        <v>-2.5707160178838218E-2</v>
      </c>
    </row>
    <row r="273" spans="1:25">
      <c r="A273" s="5">
        <f t="shared" si="136"/>
        <v>2007</v>
      </c>
      <c r="C273" s="15">
        <f t="shared" si="147"/>
        <v>-7.7316979522825471E-3</v>
      </c>
      <c r="D273" s="15">
        <f t="shared" si="148"/>
        <v>-3.2124055863465097E-2</v>
      </c>
      <c r="E273" s="15">
        <f t="shared" si="149"/>
        <v>-3.4822559716314941E-2</v>
      </c>
      <c r="F273" s="15">
        <f t="shared" si="150"/>
        <v>-3.9036954972814376E-2</v>
      </c>
      <c r="G273" s="15">
        <f t="shared" si="151"/>
        <v>-2.5283235371523965E-2</v>
      </c>
      <c r="H273" s="15">
        <f t="shared" si="152"/>
        <v>-2.2405057786580251E-2</v>
      </c>
      <c r="I273" s="15">
        <f t="shared" si="153"/>
        <v>-3.1497350739869673E-2</v>
      </c>
      <c r="J273" s="15">
        <f t="shared" si="154"/>
        <v>-4.3592906481530358E-2</v>
      </c>
      <c r="K273" s="15">
        <f t="shared" si="155"/>
        <v>-1.1294490179460104E-3</v>
      </c>
      <c r="L273" s="25">
        <f t="shared" si="146"/>
        <v>-2.6402585322480802E-2</v>
      </c>
    </row>
    <row r="274" spans="1:25">
      <c r="A274" s="5">
        <f t="shared" si="136"/>
        <v>2008</v>
      </c>
      <c r="B274" s="15"/>
      <c r="C274" s="15">
        <f t="shared" si="147"/>
        <v>-5.7917908903031765E-3</v>
      </c>
      <c r="D274" s="15">
        <f t="shared" si="148"/>
        <v>-1.6586140099278612E-2</v>
      </c>
      <c r="E274" s="15">
        <f t="shared" si="149"/>
        <v>-3.1342639055655055E-2</v>
      </c>
      <c r="F274" s="15">
        <f t="shared" si="150"/>
        <v>-3.4560471549061222E-2</v>
      </c>
      <c r="G274" s="15">
        <f t="shared" si="151"/>
        <v>-1.8543936655532417E-2</v>
      </c>
      <c r="H274" s="15">
        <f t="shared" si="152"/>
        <v>-1.5516289651873905E-2</v>
      </c>
      <c r="I274" s="15">
        <f t="shared" si="153"/>
        <v>-2.3194140127201019E-2</v>
      </c>
      <c r="J274" s="15">
        <f t="shared" si="154"/>
        <v>-3.7357152855087117E-2</v>
      </c>
      <c r="K274" s="15">
        <f t="shared" si="155"/>
        <v>7.6343277934666776E-3</v>
      </c>
      <c r="L274" s="25">
        <f t="shared" si="146"/>
        <v>-1.9473137010058428E-2</v>
      </c>
    </row>
    <row r="275" spans="1:25">
      <c r="A275" s="5">
        <f t="shared" si="136"/>
        <v>2009</v>
      </c>
      <c r="B275" s="15"/>
      <c r="C275" s="15">
        <f t="shared" si="147"/>
        <v>-6.7270805149433482E-3</v>
      </c>
      <c r="D275" s="15">
        <f t="shared" si="148"/>
        <v>7.7264148728079102E-3</v>
      </c>
      <c r="E275" s="15">
        <f t="shared" si="149"/>
        <v>-1.4129603744862728E-2</v>
      </c>
      <c r="F275" s="15">
        <f t="shared" si="150"/>
        <v>-3.0174741082865539E-2</v>
      </c>
      <c r="G275" s="15">
        <f t="shared" si="151"/>
        <v>-1.1728296879167183E-2</v>
      </c>
      <c r="H275" s="15">
        <f t="shared" si="152"/>
        <v>-8.5784925695185088E-3</v>
      </c>
      <c r="I275" s="15">
        <f t="shared" si="153"/>
        <v>-2.075729345677764E-2</v>
      </c>
      <c r="J275" s="15">
        <f t="shared" si="154"/>
        <v>-3.1314549556758664E-2</v>
      </c>
      <c r="K275" s="15">
        <f t="shared" si="155"/>
        <v>1.4268051053456132E-2</v>
      </c>
      <c r="L275" s="25">
        <f t="shared" si="146"/>
        <v>-1.1268399097625508E-2</v>
      </c>
    </row>
    <row r="276" spans="1:25" ht="13.5" thickBot="1">
      <c r="A276" s="5">
        <f t="shared" si="136"/>
        <v>2010</v>
      </c>
      <c r="B276" s="15"/>
      <c r="C276" s="15">
        <f t="shared" si="147"/>
        <v>-4.1601902464711293E-3</v>
      </c>
      <c r="D276" s="15">
        <f t="shared" si="148"/>
        <v>7.4865370597873987E-3</v>
      </c>
      <c r="E276" s="15">
        <f t="shared" si="149"/>
        <v>-7.900154505540543E-3</v>
      </c>
      <c r="F276" s="15">
        <f t="shared" si="150"/>
        <v>-2.2872603031912742E-2</v>
      </c>
      <c r="G276" s="15">
        <f t="shared" si="151"/>
        <v>-5.5216063360498668E-3</v>
      </c>
      <c r="H276" s="15">
        <f t="shared" si="152"/>
        <v>-3.7173828181087942E-3</v>
      </c>
      <c r="I276" s="15">
        <f t="shared" si="153"/>
        <v>-1.5057046597797979E-2</v>
      </c>
      <c r="J276" s="15">
        <f t="shared" si="154"/>
        <v>-2.5985023949693931E-2</v>
      </c>
      <c r="K276" s="15">
        <f t="shared" si="155"/>
        <v>2.1200397650542407E-2</v>
      </c>
      <c r="L276" s="26">
        <f t="shared" si="146"/>
        <v>-6.2807858639161319E-3</v>
      </c>
    </row>
    <row r="278" spans="1:25" s="96" customFormat="1" hidden="1">
      <c r="A278" s="99"/>
    </row>
    <row r="279" spans="1:25" s="96" customFormat="1" hidden="1">
      <c r="A279" s="99"/>
    </row>
    <row r="280" spans="1:25" s="96" customFormat="1" hidden="1">
      <c r="A280" s="99"/>
      <c r="B280" s="95"/>
      <c r="C280" s="95"/>
      <c r="D280" s="95"/>
      <c r="E280" s="95"/>
      <c r="F280" s="95"/>
      <c r="G280" s="95"/>
      <c r="H280" s="95"/>
      <c r="I280" s="95"/>
      <c r="J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</row>
    <row r="281" spans="1:25" s="96" customFormat="1" hidden="1">
      <c r="A281" s="99"/>
      <c r="B281" s="95"/>
      <c r="C281" s="95"/>
      <c r="D281" s="95"/>
      <c r="E281" s="95"/>
      <c r="F281" s="95"/>
      <c r="G281" s="95"/>
      <c r="H281" s="95"/>
      <c r="I281" s="95"/>
      <c r="J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</row>
    <row r="282" spans="1:25" s="96" customFormat="1" hidden="1">
      <c r="A282" s="99"/>
      <c r="B282" s="95"/>
      <c r="C282" s="95"/>
      <c r="D282" s="95"/>
      <c r="E282" s="95"/>
      <c r="F282" s="95"/>
      <c r="G282" s="95"/>
      <c r="H282" s="95"/>
      <c r="I282" s="95"/>
      <c r="J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</row>
    <row r="283" spans="1:25" s="96" customFormat="1" hidden="1">
      <c r="A283" s="99"/>
      <c r="B283" s="95"/>
      <c r="C283" s="95"/>
      <c r="D283" s="95"/>
      <c r="E283" s="95"/>
      <c r="F283" s="95"/>
      <c r="G283" s="95"/>
      <c r="H283" s="95"/>
      <c r="I283" s="95"/>
      <c r="J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</row>
    <row r="284" spans="1:25" s="96" customFormat="1" hidden="1">
      <c r="A284" s="99"/>
      <c r="B284" s="95"/>
      <c r="C284" s="95"/>
      <c r="D284" s="95"/>
      <c r="E284" s="95"/>
      <c r="F284" s="95"/>
      <c r="G284" s="95"/>
      <c r="H284" s="95"/>
      <c r="I284" s="95"/>
      <c r="J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</row>
    <row r="285" spans="1:25" s="96" customFormat="1" hidden="1">
      <c r="A285" s="99"/>
      <c r="B285" s="95"/>
      <c r="C285" s="95"/>
      <c r="D285" s="95"/>
      <c r="E285" s="95"/>
      <c r="F285" s="95"/>
      <c r="G285" s="95"/>
      <c r="H285" s="95"/>
      <c r="I285" s="95"/>
      <c r="J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</row>
    <row r="286" spans="1:25" s="96" customFormat="1" hidden="1">
      <c r="A286" s="99"/>
    </row>
    <row r="287" spans="1:25" s="96" customFormat="1" hidden="1">
      <c r="A287" s="99"/>
      <c r="B287" s="95"/>
      <c r="C287" s="95"/>
      <c r="D287" s="95"/>
      <c r="E287" s="95"/>
      <c r="F287" s="95"/>
      <c r="G287" s="95"/>
      <c r="H287" s="95"/>
      <c r="I287" s="95"/>
      <c r="J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</row>
    <row r="288" spans="1:25" s="96" customFormat="1" hidden="1">
      <c r="A288" s="99"/>
      <c r="B288" s="95"/>
      <c r="C288" s="95"/>
      <c r="D288" s="95"/>
      <c r="E288" s="95"/>
      <c r="F288" s="95"/>
      <c r="G288" s="95"/>
      <c r="H288" s="95"/>
      <c r="I288" s="95"/>
      <c r="J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</row>
    <row r="289" spans="1:25" s="96" customFormat="1" hidden="1">
      <c r="A289" s="99"/>
      <c r="B289" s="95"/>
      <c r="C289" s="95"/>
      <c r="D289" s="95"/>
      <c r="E289" s="95"/>
      <c r="F289" s="95"/>
      <c r="G289" s="95"/>
      <c r="H289" s="95"/>
      <c r="I289" s="95"/>
      <c r="J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</row>
    <row r="290" spans="1:25" s="96" customFormat="1" hidden="1">
      <c r="A290" s="99"/>
    </row>
    <row r="291" spans="1:25" s="96" customFormat="1" hidden="1">
      <c r="A291" s="99"/>
      <c r="B291" s="95"/>
      <c r="C291" s="95"/>
      <c r="D291" s="95"/>
      <c r="E291" s="95"/>
      <c r="F291" s="95"/>
      <c r="G291" s="95"/>
      <c r="H291" s="95"/>
      <c r="I291" s="95"/>
      <c r="J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</row>
    <row r="292" spans="1:25" s="96" customFormat="1" hidden="1">
      <c r="A292" s="99"/>
      <c r="B292" s="95"/>
      <c r="C292" s="95"/>
      <c r="D292" s="95"/>
      <c r="E292" s="95"/>
      <c r="F292" s="95"/>
      <c r="G292" s="95"/>
      <c r="H292" s="95"/>
      <c r="I292" s="95"/>
      <c r="J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</row>
    <row r="293" spans="1:25" s="96" customFormat="1" hidden="1">
      <c r="A293" s="99"/>
      <c r="B293" s="95"/>
      <c r="C293" s="95"/>
      <c r="D293" s="95"/>
      <c r="E293" s="95"/>
      <c r="F293" s="95"/>
      <c r="G293" s="95"/>
      <c r="H293" s="95"/>
      <c r="I293" s="95"/>
      <c r="J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</row>
    <row r="294" spans="1:25" s="96" customFormat="1">
      <c r="A294" s="99"/>
      <c r="B294" s="95"/>
      <c r="C294" s="95"/>
      <c r="D294" s="95"/>
      <c r="E294" s="95"/>
      <c r="F294" s="95"/>
      <c r="G294" s="95"/>
      <c r="H294" s="95"/>
      <c r="I294" s="95"/>
      <c r="J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</row>
    <row r="295" spans="1:25" ht="13.5" thickBot="1"/>
    <row r="296" spans="1:25" ht="39" thickBot="1"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</row>
    <row r="297" spans="1:25">
      <c r="A297" s="1">
        <v>1996</v>
      </c>
      <c r="B297" s="15">
        <f t="shared" ref="B297:B311" si="156">AVERAGE(C40:K40)</f>
        <v>0.90030965753576886</v>
      </c>
      <c r="C297" s="15">
        <f t="shared" ref="C297:C311" si="157">L93</f>
        <v>0.11611581850512875</v>
      </c>
      <c r="D297" s="15">
        <f t="shared" ref="D297:D311" si="158">L134</f>
        <v>1.527898087554745</v>
      </c>
      <c r="E297" s="15">
        <f t="shared" ref="E297:E311" si="159">V40/1000</f>
        <v>-1.4288131153043397</v>
      </c>
    </row>
    <row r="298" spans="1:25">
      <c r="A298" s="1">
        <f>A297+1</f>
        <v>1997</v>
      </c>
      <c r="B298" s="15">
        <f t="shared" si="156"/>
        <v>0.90226400129283058</v>
      </c>
      <c r="C298" s="15">
        <f t="shared" si="157"/>
        <v>0.11614638231334368</v>
      </c>
      <c r="D298" s="15">
        <f t="shared" si="158"/>
        <v>1.5885234004158775</v>
      </c>
      <c r="E298" s="15">
        <f t="shared" si="159"/>
        <v>-1.4538547106442659</v>
      </c>
    </row>
    <row r="299" spans="1:25">
      <c r="A299" s="1">
        <f t="shared" ref="A299:A311" si="160">A298+1</f>
        <v>1998</v>
      </c>
      <c r="B299" s="15">
        <f t="shared" si="156"/>
        <v>0.89764852369358494</v>
      </c>
      <c r="C299" s="15">
        <f t="shared" si="157"/>
        <v>0.1165668047576628</v>
      </c>
      <c r="D299" s="15">
        <f t="shared" si="158"/>
        <v>1.5872795643725781</v>
      </c>
      <c r="E299" s="15">
        <f t="shared" si="159"/>
        <v>-1.3148677141207283</v>
      </c>
    </row>
    <row r="300" spans="1:25">
      <c r="A300" s="1">
        <f t="shared" si="160"/>
        <v>1999</v>
      </c>
      <c r="B300" s="15">
        <f t="shared" si="156"/>
        <v>0.89548329523166581</v>
      </c>
      <c r="C300" s="15">
        <f t="shared" si="157"/>
        <v>0.11695931512436458</v>
      </c>
      <c r="D300" s="15">
        <f t="shared" si="158"/>
        <v>1.5828651462781398</v>
      </c>
      <c r="E300" s="15">
        <f t="shared" si="159"/>
        <v>-1.3487772557464159</v>
      </c>
    </row>
    <row r="301" spans="1:25">
      <c r="A301" s="1">
        <f t="shared" si="160"/>
        <v>2000</v>
      </c>
      <c r="B301" s="15">
        <f t="shared" si="156"/>
        <v>0.89219058864371115</v>
      </c>
      <c r="C301" s="15">
        <f t="shared" si="157"/>
        <v>0.11759453463995634</v>
      </c>
      <c r="D301" s="15">
        <f t="shared" si="158"/>
        <v>1.6223579656135092</v>
      </c>
      <c r="E301" s="15">
        <f t="shared" si="159"/>
        <v>-1.2996236062843851</v>
      </c>
    </row>
    <row r="302" spans="1:25">
      <c r="A302" s="1">
        <f t="shared" si="160"/>
        <v>2001</v>
      </c>
      <c r="B302" s="15">
        <f t="shared" si="156"/>
        <v>0.89457697581025697</v>
      </c>
      <c r="C302" s="15">
        <f t="shared" si="157"/>
        <v>0.11760653400257556</v>
      </c>
      <c r="D302" s="15">
        <f t="shared" si="158"/>
        <v>1.689089492115712</v>
      </c>
      <c r="E302" s="15">
        <f t="shared" si="159"/>
        <v>-1.2271699109226619</v>
      </c>
    </row>
    <row r="303" spans="1:25">
      <c r="A303" s="1">
        <f t="shared" si="160"/>
        <v>2002</v>
      </c>
      <c r="B303" s="15">
        <f t="shared" si="156"/>
        <v>0.8959986659239243</v>
      </c>
      <c r="C303" s="15">
        <f t="shared" si="157"/>
        <v>0.11797089500061768</v>
      </c>
      <c r="D303" s="15">
        <f t="shared" si="158"/>
        <v>1.5684464336324595</v>
      </c>
      <c r="E303" s="15">
        <f t="shared" si="159"/>
        <v>-1.2418402105369464</v>
      </c>
    </row>
    <row r="304" spans="1:25">
      <c r="A304" s="1">
        <f t="shared" si="160"/>
        <v>2003</v>
      </c>
      <c r="B304" s="15">
        <f t="shared" si="156"/>
        <v>0.90275153890235083</v>
      </c>
      <c r="C304" s="15">
        <f t="shared" si="157"/>
        <v>0.11771223136718187</v>
      </c>
      <c r="D304" s="15">
        <f t="shared" si="158"/>
        <v>1.5593606726789639</v>
      </c>
      <c r="E304" s="15">
        <f t="shared" si="159"/>
        <v>-1.3757612735425657</v>
      </c>
    </row>
    <row r="305" spans="1:5">
      <c r="A305" s="1">
        <f t="shared" si="160"/>
        <v>2004</v>
      </c>
      <c r="B305" s="15">
        <f t="shared" si="156"/>
        <v>0.90637831926549262</v>
      </c>
      <c r="C305" s="15">
        <f t="shared" si="157"/>
        <v>0.11843315552029174</v>
      </c>
      <c r="D305" s="15">
        <f t="shared" si="158"/>
        <v>1.5402746461680534</v>
      </c>
      <c r="E305" s="15">
        <f t="shared" si="159"/>
        <v>-1.4186407813779709</v>
      </c>
    </row>
    <row r="306" spans="1:5">
      <c r="A306" s="1">
        <f t="shared" si="160"/>
        <v>2005</v>
      </c>
      <c r="B306" s="15">
        <f t="shared" si="156"/>
        <v>0.90930669603630754</v>
      </c>
      <c r="C306" s="15">
        <f t="shared" si="157"/>
        <v>0.11825904669778645</v>
      </c>
      <c r="D306" s="15">
        <f t="shared" si="158"/>
        <v>1.5284570939276145</v>
      </c>
      <c r="E306" s="15">
        <f t="shared" si="159"/>
        <v>-1.5744363097597105</v>
      </c>
    </row>
    <row r="307" spans="1:5">
      <c r="A307" s="1">
        <f t="shared" si="160"/>
        <v>2006</v>
      </c>
      <c r="B307" s="15">
        <f t="shared" si="156"/>
        <v>0.91181581718723415</v>
      </c>
      <c r="C307" s="15">
        <f t="shared" si="157"/>
        <v>0.11830906929630497</v>
      </c>
      <c r="D307" s="15">
        <f t="shared" si="158"/>
        <v>1.487824116448935</v>
      </c>
      <c r="E307" s="15">
        <f t="shared" si="159"/>
        <v>-1.6983248803922408</v>
      </c>
    </row>
    <row r="308" spans="1:5">
      <c r="A308" s="1">
        <f t="shared" si="160"/>
        <v>2007</v>
      </c>
      <c r="B308" s="15">
        <f t="shared" si="156"/>
        <v>0.91114442503691917</v>
      </c>
      <c r="C308" s="15">
        <f t="shared" si="157"/>
        <v>0.11721071195455673</v>
      </c>
      <c r="D308" s="15">
        <f t="shared" si="158"/>
        <v>1.5022905852927426</v>
      </c>
      <c r="E308" s="15">
        <f t="shared" si="159"/>
        <v>-2.0125831549282611</v>
      </c>
    </row>
    <row r="309" spans="1:5">
      <c r="A309" s="1">
        <f t="shared" si="160"/>
        <v>2008</v>
      </c>
      <c r="B309" s="15">
        <f t="shared" si="156"/>
        <v>0.90784715651813719</v>
      </c>
      <c r="C309" s="15">
        <f t="shared" si="157"/>
        <v>0.11668086753437645</v>
      </c>
      <c r="D309" s="15">
        <f t="shared" si="158"/>
        <v>1.4676847907923911</v>
      </c>
      <c r="E309" s="15">
        <f t="shared" si="159"/>
        <v>-2.1605465608197316</v>
      </c>
    </row>
    <row r="310" spans="1:5">
      <c r="A310" s="1">
        <f t="shared" si="160"/>
        <v>2009</v>
      </c>
      <c r="B310" s="15">
        <f t="shared" si="156"/>
        <v>0.90381487264261784</v>
      </c>
      <c r="C310" s="15">
        <f t="shared" si="157"/>
        <v>0.11747222361958493</v>
      </c>
      <c r="D310" s="15">
        <f t="shared" si="158"/>
        <v>1.4565505910928689</v>
      </c>
      <c r="E310" s="15">
        <f t="shared" si="159"/>
        <v>-2.0046938709913382</v>
      </c>
    </row>
    <row r="311" spans="1:5">
      <c r="A311" s="1">
        <f t="shared" si="160"/>
        <v>2010</v>
      </c>
      <c r="B311" s="15">
        <f t="shared" si="156"/>
        <v>0.90422560941052255</v>
      </c>
      <c r="C311" s="15">
        <f t="shared" si="157"/>
        <v>0.11779356014810254</v>
      </c>
      <c r="D311" s="15">
        <f t="shared" si="158"/>
        <v>1.4375441371608133</v>
      </c>
      <c r="E311" s="15">
        <f t="shared" si="159"/>
        <v>-2.0671791949531277</v>
      </c>
    </row>
    <row r="312" spans="1:5" ht="13.5" thickBot="1">
      <c r="B312" s="15"/>
      <c r="C312" s="15"/>
    </row>
    <row r="313" spans="1:5" ht="39" thickBot="1"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</row>
    <row r="314" spans="1:5">
      <c r="A314" s="1">
        <f t="shared" ref="A314:A327" si="161">A298</f>
        <v>1997</v>
      </c>
      <c r="B314" s="15">
        <f t="shared" ref="B314:B327" si="162">L177</f>
        <v>15283.269352746131</v>
      </c>
      <c r="C314" s="15">
        <f t="shared" ref="C314:C327" si="163">L199</f>
        <v>-2951.280236589093</v>
      </c>
      <c r="D314" s="8">
        <f t="shared" ref="D314:D327" si="164">L221</f>
        <v>-472.64400848369974</v>
      </c>
      <c r="E314" s="8">
        <f t="shared" ref="E314:E327" si="165">C244</f>
        <v>11859.345107673085</v>
      </c>
    </row>
    <row r="315" spans="1:5">
      <c r="A315" s="1">
        <f t="shared" si="161"/>
        <v>1998</v>
      </c>
      <c r="B315" s="15">
        <f t="shared" si="162"/>
        <v>-1626.0882881975656</v>
      </c>
      <c r="C315" s="15">
        <f t="shared" si="163"/>
        <v>5602.0615861139595</v>
      </c>
      <c r="D315" s="8">
        <f t="shared" si="164"/>
        <v>-5040.867012895601</v>
      </c>
      <c r="E315" s="8">
        <f t="shared" si="165"/>
        <v>-1064.8937149789417</v>
      </c>
    </row>
    <row r="316" spans="1:5">
      <c r="A316" s="1">
        <f t="shared" si="161"/>
        <v>1999</v>
      </c>
      <c r="B316" s="15">
        <f t="shared" si="162"/>
        <v>20823.782498081298</v>
      </c>
      <c r="C316" s="15">
        <f t="shared" si="163"/>
        <v>-2531.0952709255425</v>
      </c>
      <c r="D316" s="8">
        <f t="shared" si="164"/>
        <v>-11370.049886568955</v>
      </c>
      <c r="E316" s="8">
        <f t="shared" si="165"/>
        <v>6922.6373405866325</v>
      </c>
    </row>
    <row r="317" spans="1:5">
      <c r="A317" s="1">
        <f t="shared" si="161"/>
        <v>2000</v>
      </c>
      <c r="B317" s="15">
        <f t="shared" si="162"/>
        <v>7201.6727320219461</v>
      </c>
      <c r="C317" s="15">
        <f t="shared" si="163"/>
        <v>765.2540908252422</v>
      </c>
      <c r="D317" s="8">
        <f t="shared" si="164"/>
        <v>-5511.323786741099</v>
      </c>
      <c r="E317" s="8">
        <f t="shared" si="165"/>
        <v>2455.6030361063313</v>
      </c>
    </row>
    <row r="318" spans="1:5">
      <c r="A318" s="1">
        <f t="shared" si="161"/>
        <v>2001</v>
      </c>
      <c r="B318" s="15">
        <f t="shared" si="162"/>
        <v>9205.2186768226293</v>
      </c>
      <c r="C318" s="15">
        <f t="shared" si="163"/>
        <v>-2322.9825316887927</v>
      </c>
      <c r="D318" s="8">
        <f t="shared" si="164"/>
        <v>-5389.0226681475197</v>
      </c>
      <c r="E318" s="8">
        <f t="shared" si="165"/>
        <v>1493.2134769862751</v>
      </c>
    </row>
    <row r="319" spans="1:5">
      <c r="A319" s="1">
        <f t="shared" si="161"/>
        <v>2002</v>
      </c>
      <c r="B319" s="15">
        <f t="shared" si="162"/>
        <v>24833.148552740946</v>
      </c>
      <c r="C319" s="15">
        <f t="shared" si="163"/>
        <v>-524.28080842065219</v>
      </c>
      <c r="D319" s="8">
        <f t="shared" si="164"/>
        <v>-6216.3892049917431</v>
      </c>
      <c r="E319" s="8">
        <f t="shared" si="165"/>
        <v>18092.478539328557</v>
      </c>
    </row>
    <row r="320" spans="1:5">
      <c r="A320" s="1">
        <f t="shared" si="161"/>
        <v>2003</v>
      </c>
      <c r="B320" s="15">
        <f t="shared" si="162"/>
        <v>24946.443257789291</v>
      </c>
      <c r="C320" s="15">
        <f t="shared" si="163"/>
        <v>-7895.918214881307</v>
      </c>
      <c r="D320" s="8">
        <f t="shared" si="164"/>
        <v>-6116.6164341982148</v>
      </c>
      <c r="E320" s="8">
        <f t="shared" si="165"/>
        <v>10933.908608709578</v>
      </c>
    </row>
    <row r="321" spans="1:5">
      <c r="A321" s="1">
        <f t="shared" si="161"/>
        <v>2004</v>
      </c>
      <c r="B321" s="15">
        <f t="shared" si="162"/>
        <v>31216.698117613756</v>
      </c>
      <c r="C321" s="15">
        <f t="shared" si="163"/>
        <v>-4222.1672930453487</v>
      </c>
      <c r="D321" s="8">
        <f t="shared" si="164"/>
        <v>-4603.5075546448606</v>
      </c>
      <c r="E321" s="8">
        <f t="shared" si="165"/>
        <v>22391.023269923753</v>
      </c>
    </row>
    <row r="322" spans="1:5">
      <c r="A322" s="1">
        <f t="shared" si="161"/>
        <v>2005</v>
      </c>
      <c r="B322" s="15">
        <f t="shared" si="162"/>
        <v>37276.380278459379</v>
      </c>
      <c r="C322" s="15">
        <f t="shared" si="163"/>
        <v>-5734.7187671235888</v>
      </c>
      <c r="D322" s="8">
        <f t="shared" si="164"/>
        <v>-9540.0922762932023</v>
      </c>
      <c r="E322" s="8">
        <f t="shared" si="165"/>
        <v>22001.569235042436</v>
      </c>
    </row>
    <row r="323" spans="1:5">
      <c r="A323" s="1">
        <f t="shared" si="161"/>
        <v>2006</v>
      </c>
      <c r="B323" s="15">
        <f t="shared" si="162"/>
        <v>43765.036375824769</v>
      </c>
      <c r="C323" s="15">
        <f t="shared" si="163"/>
        <v>-3731.6997332196142</v>
      </c>
      <c r="D323" s="8">
        <f t="shared" si="164"/>
        <v>1762.3082045497176</v>
      </c>
      <c r="E323" s="8">
        <f t="shared" si="165"/>
        <v>41795.644847155083</v>
      </c>
    </row>
    <row r="324" spans="1:5">
      <c r="A324" s="1">
        <f t="shared" si="161"/>
        <v>2007</v>
      </c>
      <c r="B324" s="15">
        <f t="shared" si="162"/>
        <v>53753.63213980326</v>
      </c>
      <c r="C324" s="15">
        <f t="shared" si="163"/>
        <v>-3242.6744814903741</v>
      </c>
      <c r="D324" s="8">
        <f t="shared" si="164"/>
        <v>2141.876400440668</v>
      </c>
      <c r="E324" s="8">
        <f t="shared" si="165"/>
        <v>52652.83405875368</v>
      </c>
    </row>
    <row r="325" spans="1:5">
      <c r="A325" s="1">
        <f t="shared" si="161"/>
        <v>2008</v>
      </c>
      <c r="B325" s="15">
        <f t="shared" si="162"/>
        <v>50729.609989636374</v>
      </c>
      <c r="C325" s="15">
        <f t="shared" si="163"/>
        <v>3399.1575655167539</v>
      </c>
      <c r="D325" s="8">
        <f t="shared" si="164"/>
        <v>17808.518898182578</v>
      </c>
      <c r="E325" s="8">
        <f t="shared" si="165"/>
        <v>71937.286453335546</v>
      </c>
    </row>
    <row r="326" spans="1:5">
      <c r="A326" s="1">
        <f t="shared" si="161"/>
        <v>2009</v>
      </c>
      <c r="B326" s="15">
        <f t="shared" si="162"/>
        <v>-30325.660465487148</v>
      </c>
      <c r="C326" s="15">
        <f t="shared" si="163"/>
        <v>3486.4101189948269</v>
      </c>
      <c r="D326" s="8">
        <f t="shared" si="164"/>
        <v>23533.372049779708</v>
      </c>
      <c r="E326" s="8">
        <f t="shared" si="165"/>
        <v>-3305.8782967124134</v>
      </c>
    </row>
    <row r="327" spans="1:5">
      <c r="A327" s="1">
        <f t="shared" si="161"/>
        <v>2010</v>
      </c>
      <c r="B327" s="15">
        <f t="shared" si="162"/>
        <v>-11607.237964482338</v>
      </c>
      <c r="C327" s="15">
        <f t="shared" si="163"/>
        <v>-1563.3587093427564</v>
      </c>
      <c r="D327" s="8">
        <f t="shared" si="164"/>
        <v>16377.752040259411</v>
      </c>
      <c r="E327" s="8">
        <f t="shared" si="165"/>
        <v>3207.15536643425</v>
      </c>
    </row>
    <row r="328" spans="1:5">
      <c r="B328" s="97">
        <f>SUM(B314:B327)</f>
        <v>275475.90525337268</v>
      </c>
      <c r="C328" s="97">
        <f>SUM(C314:C327)</f>
        <v>-21467.292685276283</v>
      </c>
      <c r="D328" s="97">
        <f>SUM(D314:D327)</f>
        <v>7363.3147602471927</v>
      </c>
      <c r="E328" s="97">
        <f>SUM(E314:E327)</f>
        <v>261371.92732834385</v>
      </c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8"/>
  <sheetViews>
    <sheetView zoomScaleNormal="100" workbookViewId="0"/>
  </sheetViews>
  <sheetFormatPr defaultRowHeight="12.75"/>
  <cols>
    <col min="1" max="1" width="25.28515625" style="1" customWidth="1"/>
    <col min="2" max="2" width="14.140625" style="1" bestFit="1" customWidth="1"/>
    <col min="3" max="3" width="13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3.8554687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3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3.8554687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3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3.8554687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3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3.8554687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3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3.8554687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3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3.8554687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3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3.8554687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3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3.8554687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3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3.8554687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3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3.8554687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3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3.8554687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3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3.8554687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3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3.8554687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3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3.8554687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3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3.8554687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3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3.8554687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3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3.8554687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3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3.8554687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3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3.8554687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3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3.8554687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3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3.8554687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3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3.8554687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3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3.8554687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3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3.8554687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3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3.8554687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3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3.8554687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3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3.8554687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3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3.8554687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3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3.8554687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3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3.8554687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3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3.8554687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3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3.8554687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3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3.8554687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3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3.8554687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3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3.8554687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3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3.8554687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3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3.8554687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3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3.8554687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3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3.8554687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3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3.8554687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3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3.8554687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3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3.8554687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3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3.8554687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3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3.8554687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3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3.8554687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3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3.8554687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3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3.8554687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3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3.8554687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3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3.8554687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3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3.8554687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3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3.8554687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3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3.8554687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3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3.8554687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3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3.8554687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3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3.8554687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3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3.8554687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3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3.8554687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3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3.8554687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3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3.8554687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3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3.8554687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3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3.8554687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3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3.8554687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3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3.8554687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3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3.8554687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1.5" customHeight="1" thickBot="1">
      <c r="A1" s="98" t="s">
        <v>66</v>
      </c>
    </row>
    <row r="2" spans="1:31" s="4" customFormat="1" ht="46.5" customHeight="1" thickBot="1">
      <c r="A2" s="2" t="s">
        <v>0</v>
      </c>
      <c r="B2" s="281" t="s">
        <v>1</v>
      </c>
      <c r="C2" s="281"/>
      <c r="D2" s="281" t="s">
        <v>2</v>
      </c>
      <c r="E2" s="281"/>
      <c r="F2" s="281" t="s">
        <v>3</v>
      </c>
      <c r="G2" s="281"/>
      <c r="H2" s="281" t="s">
        <v>4</v>
      </c>
      <c r="I2" s="281"/>
      <c r="J2" s="281" t="s">
        <v>5</v>
      </c>
      <c r="K2" s="281"/>
      <c r="L2" s="281" t="s">
        <v>6</v>
      </c>
      <c r="M2" s="281"/>
      <c r="N2" s="281" t="s">
        <v>7</v>
      </c>
      <c r="O2" s="281"/>
      <c r="P2" s="281" t="s">
        <v>8</v>
      </c>
      <c r="Q2" s="281"/>
      <c r="R2" s="289" t="s">
        <v>9</v>
      </c>
      <c r="S2" s="281"/>
      <c r="T2" s="281" t="s">
        <v>10</v>
      </c>
      <c r="U2" s="281"/>
      <c r="V2" s="282" t="s">
        <v>11</v>
      </c>
      <c r="W2" s="283"/>
      <c r="X2" s="3" t="s">
        <v>12</v>
      </c>
      <c r="Y2" s="289" t="s">
        <v>13</v>
      </c>
      <c r="Z2" s="281"/>
      <c r="AB2" s="3" t="s">
        <v>14</v>
      </c>
      <c r="AC2" s="3" t="s">
        <v>15</v>
      </c>
      <c r="AD2" s="3" t="str">
        <f>'[1]Data Input'!C1</f>
        <v>Index of New Job Postings</v>
      </c>
      <c r="AE2" s="3" t="str">
        <f>'[1]Data Input'!D1</f>
        <v>Average Salary per Placement</v>
      </c>
    </row>
    <row r="3" spans="1:31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105" t="s">
        <v>16</v>
      </c>
      <c r="W3" s="128" t="str">
        <f>U3</f>
        <v>MA</v>
      </c>
      <c r="Y3" s="6" t="s">
        <v>16</v>
      </c>
      <c r="Z3" s="6" t="s">
        <v>17</v>
      </c>
    </row>
    <row r="4" spans="1:31">
      <c r="A4" s="5" t="s">
        <v>18</v>
      </c>
      <c r="B4" s="7">
        <v>887880</v>
      </c>
      <c r="C4" s="7">
        <v>13462.774083321689</v>
      </c>
      <c r="D4" s="7">
        <v>568517</v>
      </c>
      <c r="E4" s="7">
        <v>374.70279196647334</v>
      </c>
      <c r="F4" s="7">
        <v>1457136.5</v>
      </c>
      <c r="G4" s="7">
        <v>194674.74701501682</v>
      </c>
      <c r="H4" s="7">
        <v>76930.866666666596</v>
      </c>
      <c r="I4" s="7">
        <v>5088.3677738422803</v>
      </c>
      <c r="J4" s="7">
        <v>345823.49999999901</v>
      </c>
      <c r="K4" s="7">
        <v>24284.4304305757</v>
      </c>
      <c r="L4" s="7">
        <v>1085991.9999999991</v>
      </c>
      <c r="M4" s="7">
        <v>72395.208244111098</v>
      </c>
      <c r="N4" s="7">
        <v>479493.15790226898</v>
      </c>
      <c r="O4" s="7">
        <v>49068.286719870084</v>
      </c>
      <c r="P4" s="7">
        <v>713126.49064154876</v>
      </c>
      <c r="Q4" s="7">
        <v>63312.465092403843</v>
      </c>
      <c r="R4" s="7">
        <v>1578263.2700017761</v>
      </c>
      <c r="S4" s="7">
        <v>114473.54306386311</v>
      </c>
      <c r="T4" s="7">
        <v>1015292.5724039701</v>
      </c>
      <c r="U4" s="7">
        <v>79350.895004738195</v>
      </c>
      <c r="V4" s="107">
        <f>B4+D4+F4+H4+J4+L4+N4+P4+R4+T4</f>
        <v>8208455.3576162299</v>
      </c>
      <c r="W4" s="108">
        <f>C4+E4+G4+I4+K4+M4+O4+Q4+S4+U4</f>
        <v>616485.42021970928</v>
      </c>
      <c r="Y4" s="8">
        <f>V4-T4</f>
        <v>7193162.7852122597</v>
      </c>
      <c r="Z4" s="8">
        <f>W4-U4</f>
        <v>537134.52521497104</v>
      </c>
      <c r="AA4" s="1" t="str">
        <f>A4</f>
        <v>1996</v>
      </c>
      <c r="AB4" s="9">
        <v>0.24949781482163655</v>
      </c>
    </row>
    <row r="5" spans="1:31">
      <c r="A5" s="5">
        <f>A4+1</f>
        <v>1997</v>
      </c>
      <c r="B5" s="7">
        <v>881959.66835509939</v>
      </c>
      <c r="C5" s="7">
        <v>13409.884516300213</v>
      </c>
      <c r="D5" s="7">
        <v>552238</v>
      </c>
      <c r="E5" s="7">
        <v>372.58377722730233</v>
      </c>
      <c r="F5" s="7">
        <v>1396428.75</v>
      </c>
      <c r="G5" s="7">
        <v>186551.08010155609</v>
      </c>
      <c r="H5" s="7">
        <v>77385.041563400897</v>
      </c>
      <c r="I5" s="7">
        <v>5145.7299002521395</v>
      </c>
      <c r="J5" s="7">
        <v>357720.373396435</v>
      </c>
      <c r="K5" s="7">
        <v>25210.895768597798</v>
      </c>
      <c r="L5" s="7">
        <v>1120388.752448638</v>
      </c>
      <c r="M5" s="7">
        <v>75081.425028571713</v>
      </c>
      <c r="N5" s="7">
        <v>486881.9562667124</v>
      </c>
      <c r="O5" s="7">
        <v>50020.12495338935</v>
      </c>
      <c r="P5" s="7">
        <v>747970.50304507464</v>
      </c>
      <c r="Q5" s="7">
        <v>66901.707718095058</v>
      </c>
      <c r="R5" s="7">
        <v>1683664.1672197913</v>
      </c>
      <c r="S5" s="7">
        <v>122979.6197803884</v>
      </c>
      <c r="T5" s="7">
        <v>1003185.49764244</v>
      </c>
      <c r="U5" s="7">
        <v>78632.057742021207</v>
      </c>
      <c r="V5" s="107">
        <f t="shared" ref="V5:W18" si="0">B5+D5+F5+H5+J5+L5+N5+P5+R5+T5</f>
        <v>8307822.709937592</v>
      </c>
      <c r="W5" s="108">
        <f t="shared" si="0"/>
        <v>624305.10928639921</v>
      </c>
      <c r="X5" s="13">
        <f>(W5-W4)/W4*100</f>
        <v>1.2684304949017395</v>
      </c>
      <c r="Y5" s="8">
        <f t="shared" ref="Y5:Z18" si="1">V5-T5</f>
        <v>7304637.2122951522</v>
      </c>
      <c r="Z5" s="8">
        <f t="shared" si="1"/>
        <v>545673.05154437805</v>
      </c>
      <c r="AA5" s="1">
        <f t="shared" ref="AA5:AA18" si="2">A5</f>
        <v>1997</v>
      </c>
      <c r="AB5" s="9">
        <v>0.26166345696140397</v>
      </c>
    </row>
    <row r="6" spans="1:31">
      <c r="A6" s="5">
        <f t="shared" ref="A6:A17" si="3">A5+1</f>
        <v>1998</v>
      </c>
      <c r="B6" s="7">
        <v>867918.28202358843</v>
      </c>
      <c r="C6" s="7">
        <v>13092.184016222636</v>
      </c>
      <c r="D6" s="7">
        <v>465851</v>
      </c>
      <c r="E6" s="7">
        <v>317.91040805341078</v>
      </c>
      <c r="F6" s="7">
        <v>1350784.25</v>
      </c>
      <c r="G6" s="7">
        <v>179263.39845096215</v>
      </c>
      <c r="H6" s="7">
        <v>75323.283563726494</v>
      </c>
      <c r="I6" s="7">
        <v>4945.5668069205103</v>
      </c>
      <c r="J6" s="7">
        <v>336634.99303320103</v>
      </c>
      <c r="K6" s="7">
        <v>23553.668069338499</v>
      </c>
      <c r="L6" s="7">
        <v>1189534.573594999</v>
      </c>
      <c r="M6" s="7">
        <v>79104.694229506596</v>
      </c>
      <c r="N6" s="7">
        <v>461107.74657547672</v>
      </c>
      <c r="O6" s="7">
        <v>47242.926320336519</v>
      </c>
      <c r="P6" s="7">
        <v>773497.71508581564</v>
      </c>
      <c r="Q6" s="7">
        <v>68209.024127002282</v>
      </c>
      <c r="R6" s="7">
        <v>1772084.1767249089</v>
      </c>
      <c r="S6" s="7">
        <v>129391.28294620939</v>
      </c>
      <c r="T6" s="7">
        <v>991531.26178995101</v>
      </c>
      <c r="U6" s="7">
        <v>77139.277304916599</v>
      </c>
      <c r="V6" s="107">
        <f t="shared" si="0"/>
        <v>8284267.2823916674</v>
      </c>
      <c r="W6" s="108">
        <f t="shared" si="0"/>
        <v>622259.93267946865</v>
      </c>
      <c r="X6" s="13">
        <f t="shared" ref="X6:X18" si="4">(W6-W5)/W5*100</f>
        <v>-0.32759248266737107</v>
      </c>
      <c r="Y6" s="8">
        <f t="shared" si="1"/>
        <v>7292736.0206017159</v>
      </c>
      <c r="Z6" s="8">
        <f t="shared" si="1"/>
        <v>545120.65537455201</v>
      </c>
      <c r="AA6" s="1">
        <f t="shared" si="2"/>
        <v>1998</v>
      </c>
      <c r="AB6" s="9">
        <v>0.3139103386432755</v>
      </c>
    </row>
    <row r="7" spans="1:31">
      <c r="A7" s="5">
        <f t="shared" si="3"/>
        <v>1999</v>
      </c>
      <c r="B7" s="7">
        <v>866463.02158686297</v>
      </c>
      <c r="C7" s="7">
        <v>12916.084077325446</v>
      </c>
      <c r="D7" s="7">
        <v>436254</v>
      </c>
      <c r="E7" s="7">
        <v>237.0816522751486</v>
      </c>
      <c r="F7" s="7">
        <v>1315722.5</v>
      </c>
      <c r="G7" s="7">
        <v>173270.19194332464</v>
      </c>
      <c r="H7" s="7">
        <v>74493.772782346598</v>
      </c>
      <c r="I7" s="7">
        <v>4822.9197102401195</v>
      </c>
      <c r="J7" s="7">
        <v>332065.66316725098</v>
      </c>
      <c r="K7" s="7">
        <v>22650.8536508416</v>
      </c>
      <c r="L7" s="7">
        <v>1307911.2921040689</v>
      </c>
      <c r="M7" s="7">
        <v>84827.524508564005</v>
      </c>
      <c r="N7" s="7">
        <v>462724.36584651581</v>
      </c>
      <c r="O7" s="7">
        <v>46176.031926399184</v>
      </c>
      <c r="P7" s="7">
        <v>812416.76986082271</v>
      </c>
      <c r="Q7" s="7">
        <v>69563.973236952501</v>
      </c>
      <c r="R7" s="7">
        <v>1837006.2089884591</v>
      </c>
      <c r="S7" s="7">
        <v>133509.1178262766</v>
      </c>
      <c r="T7" s="7">
        <v>985259.982890905</v>
      </c>
      <c r="U7" s="7">
        <v>75722.405962032601</v>
      </c>
      <c r="V7" s="107">
        <f t="shared" si="0"/>
        <v>8430317.5772272311</v>
      </c>
      <c r="W7" s="108">
        <f t="shared" si="0"/>
        <v>623696.18449423194</v>
      </c>
      <c r="X7" s="13">
        <f t="shared" si="4"/>
        <v>0.2308121958903499</v>
      </c>
      <c r="Y7" s="8">
        <f t="shared" si="1"/>
        <v>7445057.5943363262</v>
      </c>
      <c r="Z7" s="8">
        <f t="shared" si="1"/>
        <v>547973.77853219933</v>
      </c>
      <c r="AA7" s="1">
        <f t="shared" si="2"/>
        <v>1999</v>
      </c>
      <c r="AB7" s="9">
        <v>0.29814548425929355</v>
      </c>
    </row>
    <row r="8" spans="1:31">
      <c r="A8" s="5">
        <f t="shared" si="3"/>
        <v>2000</v>
      </c>
      <c r="B8" s="7">
        <v>856696.90770332317</v>
      </c>
      <c r="C8" s="7">
        <v>12627.930716735327</v>
      </c>
      <c r="D8" s="7">
        <v>417717</v>
      </c>
      <c r="E8" s="7">
        <v>176.8596187274984</v>
      </c>
      <c r="F8" s="7">
        <v>1296165.5</v>
      </c>
      <c r="G8" s="7">
        <v>172712.02648179382</v>
      </c>
      <c r="H8" s="7">
        <v>74502.363618444593</v>
      </c>
      <c r="I8" s="7">
        <v>4775.5528761169298</v>
      </c>
      <c r="J8" s="7">
        <v>350824.83923509298</v>
      </c>
      <c r="K8" s="7">
        <v>23863.613099898299</v>
      </c>
      <c r="L8" s="7">
        <v>1300427.180565225</v>
      </c>
      <c r="M8" s="7">
        <v>83895.8975041136</v>
      </c>
      <c r="N8" s="7">
        <v>456984.3153306829</v>
      </c>
      <c r="O8" s="7">
        <v>44873.061443410887</v>
      </c>
      <c r="P8" s="7">
        <v>852256.59036990581</v>
      </c>
      <c r="Q8" s="7">
        <v>73023.942901417904</v>
      </c>
      <c r="R8" s="7">
        <v>1892891.0574619232</v>
      </c>
      <c r="S8" s="7">
        <v>137081.29416502081</v>
      </c>
      <c r="T8" s="7">
        <v>968553.76550835103</v>
      </c>
      <c r="U8" s="7">
        <v>73785.261971218803</v>
      </c>
      <c r="V8" s="107">
        <f t="shared" si="0"/>
        <v>8467019.5197929498</v>
      </c>
      <c r="W8" s="108">
        <f t="shared" si="0"/>
        <v>626815.44077845383</v>
      </c>
      <c r="X8" s="13">
        <f t="shared" si="4"/>
        <v>0.50012431721886508</v>
      </c>
      <c r="Y8" s="8">
        <f t="shared" si="1"/>
        <v>7498465.7542845989</v>
      </c>
      <c r="Z8" s="8">
        <f t="shared" si="1"/>
        <v>553030.17880723509</v>
      </c>
      <c r="AA8" s="1">
        <f t="shared" si="2"/>
        <v>2000</v>
      </c>
      <c r="AB8" s="9">
        <v>0.32515914991392936</v>
      </c>
    </row>
    <row r="9" spans="1:31">
      <c r="A9" s="5">
        <f t="shared" si="3"/>
        <v>2001</v>
      </c>
      <c r="B9" s="7">
        <v>916347.59960488614</v>
      </c>
      <c r="C9" s="7">
        <v>13250.067479747691</v>
      </c>
      <c r="D9" s="7">
        <v>406654</v>
      </c>
      <c r="E9" s="7">
        <v>229.78513529032909</v>
      </c>
      <c r="F9" s="7">
        <v>1262623.25</v>
      </c>
      <c r="G9" s="7">
        <v>168909.06351947022</v>
      </c>
      <c r="H9" s="7">
        <v>74310.355559049596</v>
      </c>
      <c r="I9" s="7">
        <v>4703.9492761158399</v>
      </c>
      <c r="J9" s="7">
        <v>336682.716803369</v>
      </c>
      <c r="K9" s="7">
        <v>23192.025397869002</v>
      </c>
      <c r="L9" s="7">
        <v>1319587.552519758</v>
      </c>
      <c r="M9" s="7">
        <v>86019.193465508797</v>
      </c>
      <c r="N9" s="7">
        <v>440380.52045571251</v>
      </c>
      <c r="O9" s="7">
        <v>43262.015747041398</v>
      </c>
      <c r="P9" s="7">
        <v>931090.71408812481</v>
      </c>
      <c r="Q9" s="7">
        <v>79615.425364420051</v>
      </c>
      <c r="R9" s="7">
        <v>1879377.605724518</v>
      </c>
      <c r="S9" s="7">
        <v>135192.92943255999</v>
      </c>
      <c r="T9" s="7">
        <v>953808.48375985306</v>
      </c>
      <c r="U9" s="7">
        <v>71677.174837817205</v>
      </c>
      <c r="V9" s="107">
        <f t="shared" si="0"/>
        <v>8520862.7985152714</v>
      </c>
      <c r="W9" s="108">
        <f t="shared" si="0"/>
        <v>626051.62965584057</v>
      </c>
      <c r="X9" s="13">
        <f t="shared" si="4"/>
        <v>-0.12185582436588817</v>
      </c>
      <c r="Y9" s="8">
        <f t="shared" si="1"/>
        <v>7567054.3147554183</v>
      </c>
      <c r="Z9" s="8">
        <f t="shared" si="1"/>
        <v>554374.45481802337</v>
      </c>
      <c r="AA9" s="1">
        <f t="shared" si="2"/>
        <v>2001</v>
      </c>
      <c r="AB9" s="9">
        <v>0.3469758490444142</v>
      </c>
    </row>
    <row r="10" spans="1:31">
      <c r="A10" s="5">
        <f t="shared" si="3"/>
        <v>2002</v>
      </c>
      <c r="B10" s="7">
        <v>934015.47237175959</v>
      </c>
      <c r="C10" s="7">
        <v>13254.735278693353</v>
      </c>
      <c r="D10" s="7">
        <v>416153</v>
      </c>
      <c r="E10" s="7">
        <v>206.41397042801108</v>
      </c>
      <c r="F10" s="7">
        <v>1270646.9999999991</v>
      </c>
      <c r="G10" s="7">
        <v>169345.25409330887</v>
      </c>
      <c r="H10" s="7">
        <v>74998.981854684607</v>
      </c>
      <c r="I10" s="7">
        <v>4772.0874489037997</v>
      </c>
      <c r="J10" s="7">
        <v>336239.539290727</v>
      </c>
      <c r="K10" s="7">
        <v>23065.180942716099</v>
      </c>
      <c r="L10" s="7">
        <v>1320665.2193582621</v>
      </c>
      <c r="M10" s="7">
        <v>85846.299056600008</v>
      </c>
      <c r="N10" s="7">
        <v>446726.56238499668</v>
      </c>
      <c r="O10" s="7">
        <v>43094.354217600529</v>
      </c>
      <c r="P10" s="7">
        <v>1009426.3123742393</v>
      </c>
      <c r="Q10" s="7">
        <v>85269.563953644247</v>
      </c>
      <c r="R10" s="7">
        <v>1944631.1536259779</v>
      </c>
      <c r="S10" s="7">
        <v>138337.8971020208</v>
      </c>
      <c r="T10" s="7">
        <v>954695.979880617</v>
      </c>
      <c r="U10" s="7">
        <v>71112.811726863598</v>
      </c>
      <c r="V10" s="107">
        <f t="shared" si="0"/>
        <v>8708199.2211412638</v>
      </c>
      <c r="W10" s="108">
        <f t="shared" si="0"/>
        <v>634304.59779077943</v>
      </c>
      <c r="X10" s="13">
        <f t="shared" si="4"/>
        <v>1.3182567928903499</v>
      </c>
      <c r="Y10" s="8">
        <f t="shared" si="1"/>
        <v>7753503.2412606468</v>
      </c>
      <c r="Z10" s="8">
        <f t="shared" si="1"/>
        <v>563191.78606391582</v>
      </c>
      <c r="AA10" s="1">
        <f t="shared" si="2"/>
        <v>2002</v>
      </c>
      <c r="AB10" s="9">
        <v>0.38264742300980503</v>
      </c>
    </row>
    <row r="11" spans="1:31">
      <c r="A11" s="5">
        <f t="shared" si="3"/>
        <v>2003</v>
      </c>
      <c r="B11" s="7">
        <v>905008.7403747004</v>
      </c>
      <c r="C11" s="7">
        <v>12475.630428240993</v>
      </c>
      <c r="D11" s="7">
        <v>433700</v>
      </c>
      <c r="E11" s="7">
        <v>199.7461082461972</v>
      </c>
      <c r="F11" s="7">
        <v>1239012.58587329</v>
      </c>
      <c r="G11" s="7">
        <v>164698.62201888821</v>
      </c>
      <c r="H11" s="7">
        <v>71848.049042602201</v>
      </c>
      <c r="I11" s="7">
        <v>4469.9359131560095</v>
      </c>
      <c r="J11" s="7">
        <v>374174.98659109703</v>
      </c>
      <c r="K11" s="7">
        <v>25464.5432731865</v>
      </c>
      <c r="L11" s="7">
        <v>1415881.0414747309</v>
      </c>
      <c r="M11" s="7">
        <v>91506.790136896103</v>
      </c>
      <c r="N11" s="7">
        <v>425105.41721119673</v>
      </c>
      <c r="O11" s="7">
        <v>40956.95706984555</v>
      </c>
      <c r="P11" s="7">
        <v>1027718.7970220367</v>
      </c>
      <c r="Q11" s="7">
        <v>85818.166855750751</v>
      </c>
      <c r="R11" s="7">
        <v>2049583.7660616389</v>
      </c>
      <c r="S11" s="7">
        <v>142951.69741605921</v>
      </c>
      <c r="T11" s="7">
        <v>987319.80539700505</v>
      </c>
      <c r="U11" s="7">
        <v>72716.402455166506</v>
      </c>
      <c r="V11" s="107">
        <f t="shared" si="0"/>
        <v>8929353.1890482977</v>
      </c>
      <c r="W11" s="108">
        <f t="shared" si="0"/>
        <v>641258.49167543603</v>
      </c>
      <c r="X11" s="13">
        <f t="shared" si="4"/>
        <v>1.0963019831286624</v>
      </c>
      <c r="Y11" s="8">
        <f t="shared" si="1"/>
        <v>7942033.3836512929</v>
      </c>
      <c r="Z11" s="8">
        <f t="shared" si="1"/>
        <v>568542.08922026958</v>
      </c>
      <c r="AA11" s="1">
        <f t="shared" si="2"/>
        <v>2003</v>
      </c>
      <c r="AB11" s="9">
        <v>0.37748071501311875</v>
      </c>
      <c r="AC11" s="8">
        <f>[2]Input!B91*12</f>
        <v>58700</v>
      </c>
      <c r="AD11" s="8">
        <f>[2]Input!C91</f>
        <v>100</v>
      </c>
      <c r="AE11" s="8"/>
    </row>
    <row r="12" spans="1:31">
      <c r="A12" s="5">
        <f t="shared" si="3"/>
        <v>2004</v>
      </c>
      <c r="B12" s="7">
        <v>823813.54690817627</v>
      </c>
      <c r="C12" s="7">
        <v>11106.957951486707</v>
      </c>
      <c r="D12" s="7">
        <v>455367.00000000012</v>
      </c>
      <c r="E12" s="7">
        <v>235.8428536384406</v>
      </c>
      <c r="F12" s="7">
        <v>1294617.0325513086</v>
      </c>
      <c r="G12" s="7">
        <v>169053.94961665937</v>
      </c>
      <c r="H12" s="7">
        <v>72457.372659326007</v>
      </c>
      <c r="I12" s="7">
        <v>4425.6935444124701</v>
      </c>
      <c r="J12" s="7">
        <v>446174.83381021197</v>
      </c>
      <c r="K12" s="7">
        <v>30115.267997531198</v>
      </c>
      <c r="L12" s="7">
        <v>1491315.5502779069</v>
      </c>
      <c r="M12" s="7">
        <v>95934.494386044287</v>
      </c>
      <c r="N12" s="7">
        <v>438479.23179689492</v>
      </c>
      <c r="O12" s="7">
        <v>42279.426383903039</v>
      </c>
      <c r="P12" s="7">
        <v>1110164.9715072466</v>
      </c>
      <c r="Q12" s="7">
        <v>91751.343211709551</v>
      </c>
      <c r="R12" s="7">
        <v>2048748.9872529139</v>
      </c>
      <c r="S12" s="7">
        <v>143687.00104311851</v>
      </c>
      <c r="T12" s="7">
        <v>952845.05814080301</v>
      </c>
      <c r="U12" s="7">
        <v>69642.827294540504</v>
      </c>
      <c r="V12" s="107">
        <f t="shared" si="0"/>
        <v>9133983.5849047881</v>
      </c>
      <c r="W12" s="108">
        <f t="shared" si="0"/>
        <v>658232.80428304407</v>
      </c>
      <c r="X12" s="13">
        <f t="shared" si="4"/>
        <v>2.6470312405935901</v>
      </c>
      <c r="Y12" s="8">
        <f t="shared" si="1"/>
        <v>8181138.5267639849</v>
      </c>
      <c r="Z12" s="8">
        <f t="shared" si="1"/>
        <v>588589.97698850359</v>
      </c>
      <c r="AA12" s="1">
        <f t="shared" si="2"/>
        <v>2004</v>
      </c>
      <c r="AB12" s="9">
        <v>0.34303515655746536</v>
      </c>
      <c r="AC12" s="8">
        <f>[2]Input!B92*12</f>
        <v>62729</v>
      </c>
      <c r="AD12" s="8">
        <f>[2]Input!C92</f>
        <v>98.983739837398375</v>
      </c>
      <c r="AE12" s="8"/>
    </row>
    <row r="13" spans="1:31">
      <c r="A13" s="5">
        <f t="shared" si="3"/>
        <v>2005</v>
      </c>
      <c r="B13" s="7">
        <v>775444.69924861589</v>
      </c>
      <c r="C13" s="7">
        <v>10303.89000681297</v>
      </c>
      <c r="D13" s="7">
        <v>443266.66666666674</v>
      </c>
      <c r="E13" s="7">
        <v>220.10453839307831</v>
      </c>
      <c r="F13" s="7">
        <v>1314558.3317961043</v>
      </c>
      <c r="G13" s="7">
        <v>167747.48356245467</v>
      </c>
      <c r="H13" s="7">
        <v>74136.926236269894</v>
      </c>
      <c r="I13" s="7">
        <v>4444.9166323316003</v>
      </c>
      <c r="J13" s="7">
        <v>526599.67983608495</v>
      </c>
      <c r="K13" s="7">
        <v>35195.370432031101</v>
      </c>
      <c r="L13" s="7">
        <v>1644000.498604794</v>
      </c>
      <c r="M13" s="7">
        <v>104991.0026317786</v>
      </c>
      <c r="N13" s="7">
        <v>450342.35095331748</v>
      </c>
      <c r="O13" s="7">
        <v>43150.440985465364</v>
      </c>
      <c r="P13" s="7">
        <v>1208059.9021526647</v>
      </c>
      <c r="Q13" s="7">
        <v>98662.687312565264</v>
      </c>
      <c r="R13" s="7">
        <v>2032627.8087794201</v>
      </c>
      <c r="S13" s="7">
        <v>141682.0579373425</v>
      </c>
      <c r="T13" s="7">
        <v>951818.87543682801</v>
      </c>
      <c r="U13" s="7">
        <v>69244.436814013607</v>
      </c>
      <c r="V13" s="107">
        <f t="shared" si="0"/>
        <v>9420855.739710765</v>
      </c>
      <c r="W13" s="108">
        <f t="shared" si="0"/>
        <v>675642.39085318882</v>
      </c>
      <c r="X13" s="13">
        <f t="shared" si="4"/>
        <v>2.6448980447134507</v>
      </c>
      <c r="Y13" s="8">
        <f t="shared" si="1"/>
        <v>8469036.8642739374</v>
      </c>
      <c r="Z13" s="8">
        <f t="shared" si="1"/>
        <v>606397.95403917518</v>
      </c>
      <c r="AA13" s="1">
        <f t="shared" si="2"/>
        <v>2005</v>
      </c>
      <c r="AB13" s="9">
        <v>0.33122808357857286</v>
      </c>
      <c r="AC13" s="8">
        <f>[2]Input!B93*12</f>
        <v>64429.000000000007</v>
      </c>
      <c r="AD13" s="8">
        <f>[2]Input!C93</f>
        <v>116.66666666666667</v>
      </c>
      <c r="AE13" s="8">
        <f>[2]Input!D93</f>
        <v>4712.333333333333</v>
      </c>
    </row>
    <row r="14" spans="1:31">
      <c r="A14" s="5">
        <f t="shared" si="3"/>
        <v>2006</v>
      </c>
      <c r="B14" s="7">
        <v>758916.64668319304</v>
      </c>
      <c r="C14" s="7">
        <v>9896.7162617594931</v>
      </c>
      <c r="D14" s="7">
        <v>458600</v>
      </c>
      <c r="E14" s="7">
        <v>271.14710959755092</v>
      </c>
      <c r="F14" s="7">
        <v>1371316.6370261621</v>
      </c>
      <c r="G14" s="7">
        <v>172419.78267529022</v>
      </c>
      <c r="H14" s="7">
        <v>75338.885736405995</v>
      </c>
      <c r="I14" s="7">
        <v>4434.5430027141574</v>
      </c>
      <c r="J14" s="7">
        <v>533220.27583588404</v>
      </c>
      <c r="K14" s="7">
        <v>35481.373466758603</v>
      </c>
      <c r="L14" s="7">
        <v>1800159.5681665491</v>
      </c>
      <c r="M14" s="7">
        <v>114808.16649525029</v>
      </c>
      <c r="N14" s="7">
        <v>444421.6609000006</v>
      </c>
      <c r="O14" s="7">
        <v>42391.736535200711</v>
      </c>
      <c r="P14" s="7">
        <v>1304349.0191725667</v>
      </c>
      <c r="Q14" s="7">
        <v>106169.1242391729</v>
      </c>
      <c r="R14" s="7">
        <v>2065501.6232089917</v>
      </c>
      <c r="S14" s="7">
        <v>144543.7273200971</v>
      </c>
      <c r="T14" s="7">
        <v>978273.98649788101</v>
      </c>
      <c r="U14" s="7">
        <v>71000.0070967129</v>
      </c>
      <c r="V14" s="107">
        <f t="shared" si="0"/>
        <v>9790098.3032276351</v>
      </c>
      <c r="W14" s="108">
        <f t="shared" si="0"/>
        <v>701416.32420255407</v>
      </c>
      <c r="X14" s="13">
        <f t="shared" si="4"/>
        <v>3.8147300551728853</v>
      </c>
      <c r="Y14" s="8">
        <f t="shared" si="1"/>
        <v>8811824.3167297542</v>
      </c>
      <c r="Z14" s="8">
        <f t="shared" si="1"/>
        <v>630416.31710584112</v>
      </c>
      <c r="AA14" s="1">
        <f t="shared" si="2"/>
        <v>2006</v>
      </c>
      <c r="AB14" s="9">
        <v>0.31204856941239018</v>
      </c>
      <c r="AC14" s="8">
        <f>[2]Input!B94*12</f>
        <v>57465</v>
      </c>
      <c r="AD14" s="8">
        <f>[2]Input!C94</f>
        <v>99.186991869918714</v>
      </c>
      <c r="AE14" s="8">
        <f>[2]Input!D94</f>
        <v>6558.9485905519005</v>
      </c>
    </row>
    <row r="15" spans="1:31">
      <c r="A15" s="5">
        <f t="shared" si="3"/>
        <v>2007</v>
      </c>
      <c r="B15" s="7">
        <v>819375.96480315551</v>
      </c>
      <c r="C15" s="7">
        <v>10607.865529015571</v>
      </c>
      <c r="D15" s="7">
        <v>495474.00000000012</v>
      </c>
      <c r="E15" s="7">
        <v>276.93775534939959</v>
      </c>
      <c r="F15" s="7">
        <v>1398078.6960342545</v>
      </c>
      <c r="G15" s="7">
        <v>174496.53011384414</v>
      </c>
      <c r="H15" s="7">
        <v>77581.521751776512</v>
      </c>
      <c r="I15" s="7">
        <v>4540.6695960676825</v>
      </c>
      <c r="J15" s="7">
        <v>548754.73398113903</v>
      </c>
      <c r="K15" s="7">
        <v>36668.143657760702</v>
      </c>
      <c r="L15" s="7">
        <v>1848834.095497292</v>
      </c>
      <c r="M15" s="7">
        <v>118709.9550966254</v>
      </c>
      <c r="N15" s="7">
        <v>445507.1107078871</v>
      </c>
      <c r="O15" s="7">
        <v>42364.171501741352</v>
      </c>
      <c r="P15" s="7">
        <v>1425301.5004084941</v>
      </c>
      <c r="Q15" s="7">
        <v>116511.89773191439</v>
      </c>
      <c r="R15" s="7">
        <v>2174677.6168220369</v>
      </c>
      <c r="S15" s="7">
        <v>152720.57449435521</v>
      </c>
      <c r="T15" s="7">
        <v>1084152.9422521901</v>
      </c>
      <c r="U15" s="7">
        <v>78978.722471057205</v>
      </c>
      <c r="V15" s="107">
        <f t="shared" si="0"/>
        <v>10317738.182258228</v>
      </c>
      <c r="W15" s="108">
        <f t="shared" si="0"/>
        <v>735875.46794773103</v>
      </c>
      <c r="X15" s="13">
        <f t="shared" si="4"/>
        <v>4.9127946636191915</v>
      </c>
      <c r="Y15" s="8">
        <f t="shared" si="1"/>
        <v>9233585.2400060371</v>
      </c>
      <c r="Z15" s="8">
        <f t="shared" si="1"/>
        <v>656896.74547667382</v>
      </c>
      <c r="AA15" s="1">
        <f t="shared" si="2"/>
        <v>2007</v>
      </c>
      <c r="AB15" s="9">
        <v>0.28408931827390543</v>
      </c>
      <c r="AC15" s="8">
        <f>[2]Input!B95*12</f>
        <v>54587</v>
      </c>
      <c r="AD15" s="8">
        <f>[2]Input!C95</f>
        <v>155.28455284552845</v>
      </c>
      <c r="AE15" s="8">
        <f>[2]Input!D95</f>
        <v>8592.2398179020875</v>
      </c>
    </row>
    <row r="16" spans="1:31">
      <c r="A16" s="5">
        <f t="shared" si="3"/>
        <v>2008</v>
      </c>
      <c r="B16" s="7">
        <v>809281.53367207909</v>
      </c>
      <c r="C16" s="7">
        <v>10520.27758283211</v>
      </c>
      <c r="D16" s="7">
        <v>515725.41666666657</v>
      </c>
      <c r="E16" s="7">
        <v>300.92716749241367</v>
      </c>
      <c r="F16" s="7">
        <v>1469726.184722096</v>
      </c>
      <c r="G16" s="7">
        <v>183404.17387017561</v>
      </c>
      <c r="H16" s="7">
        <v>74320.433525565735</v>
      </c>
      <c r="I16" s="7">
        <v>4384.8039776021715</v>
      </c>
      <c r="J16" s="7">
        <v>575886.63603546098</v>
      </c>
      <c r="K16" s="7">
        <v>39205.956790991302</v>
      </c>
      <c r="L16" s="7">
        <v>1859529.2517269491</v>
      </c>
      <c r="M16" s="7">
        <v>121657.71460075639</v>
      </c>
      <c r="N16" s="7">
        <v>503022.19744721439</v>
      </c>
      <c r="O16" s="7">
        <v>48903.276364613361</v>
      </c>
      <c r="P16" s="7">
        <v>1529644.5206875345</v>
      </c>
      <c r="Q16" s="7">
        <v>127184.14183472842</v>
      </c>
      <c r="R16" s="7">
        <v>2294855.6207987503</v>
      </c>
      <c r="S16" s="7">
        <v>164319.3380580284</v>
      </c>
      <c r="T16" s="7">
        <v>1180526.3202275001</v>
      </c>
      <c r="U16" s="7">
        <v>87019.376046957506</v>
      </c>
      <c r="V16" s="107">
        <f t="shared" si="0"/>
        <v>10812518.115509817</v>
      </c>
      <c r="W16" s="108">
        <f t="shared" si="0"/>
        <v>786899.98629417759</v>
      </c>
      <c r="X16" s="13">
        <f t="shared" si="4"/>
        <v>6.9338523390034821</v>
      </c>
      <c r="Y16" s="8">
        <f t="shared" si="1"/>
        <v>9631991.7952823173</v>
      </c>
      <c r="Z16" s="8">
        <f t="shared" si="1"/>
        <v>699880.61024722015</v>
      </c>
      <c r="AA16" s="1">
        <f t="shared" si="2"/>
        <v>2008</v>
      </c>
      <c r="AB16" s="9">
        <v>0.23947944036655866</v>
      </c>
      <c r="AC16" s="8">
        <f>[2]Input!B96*12</f>
        <v>61653</v>
      </c>
      <c r="AD16" s="8">
        <f>[2]Input!C96</f>
        <v>161.78861788617883</v>
      </c>
      <c r="AE16" s="8">
        <f>[2]Input!D96</f>
        <v>10503.962554302421</v>
      </c>
    </row>
    <row r="17" spans="1:31">
      <c r="A17" s="5">
        <f t="shared" si="3"/>
        <v>2009</v>
      </c>
      <c r="B17" s="7">
        <v>715545.36832130945</v>
      </c>
      <c r="C17" s="7">
        <v>9337.0406384059588</v>
      </c>
      <c r="D17" s="7">
        <v>492219.24999999988</v>
      </c>
      <c r="E17" s="7">
        <v>319.18397247247543</v>
      </c>
      <c r="F17" s="7">
        <v>1430523.8153625994</v>
      </c>
      <c r="G17" s="7">
        <v>185383.02160700105</v>
      </c>
      <c r="H17" s="7">
        <v>70872.466840029592</v>
      </c>
      <c r="I17" s="7">
        <v>4207.6298138491784</v>
      </c>
      <c r="J17" s="7">
        <v>556190.88491454499</v>
      </c>
      <c r="K17" s="7">
        <v>38416.478857799601</v>
      </c>
      <c r="L17" s="7">
        <v>1758081.5786923319</v>
      </c>
      <c r="M17" s="7">
        <v>116650.9579519461</v>
      </c>
      <c r="N17" s="7">
        <v>491152.64498197287</v>
      </c>
      <c r="O17" s="7">
        <v>47988.594280860008</v>
      </c>
      <c r="P17" s="7">
        <v>1562754.5338151853</v>
      </c>
      <c r="Q17" s="7">
        <v>131562.44402866103</v>
      </c>
      <c r="R17" s="7">
        <v>2320536.033118404</v>
      </c>
      <c r="S17" s="7">
        <v>167140.2339530077</v>
      </c>
      <c r="T17" s="7">
        <v>1150308.14548106</v>
      </c>
      <c r="U17" s="7">
        <v>85587.584354879102</v>
      </c>
      <c r="V17" s="107">
        <f t="shared" si="0"/>
        <v>10548184.721527437</v>
      </c>
      <c r="W17" s="108">
        <f t="shared" si="0"/>
        <v>786593.16945888218</v>
      </c>
      <c r="X17" s="13">
        <f t="shared" si="4"/>
        <v>-3.8990575757960104E-2</v>
      </c>
      <c r="Y17" s="8">
        <f t="shared" si="1"/>
        <v>9397876.5760463774</v>
      </c>
      <c r="Z17" s="8">
        <f t="shared" si="1"/>
        <v>701005.58510400308</v>
      </c>
      <c r="AA17" s="1">
        <f t="shared" si="2"/>
        <v>2009</v>
      </c>
      <c r="AB17" s="9">
        <v>0.22155655554898568</v>
      </c>
      <c r="AC17" s="8"/>
      <c r="AD17" s="8"/>
      <c r="AE17" s="8"/>
    </row>
    <row r="18" spans="1:31" ht="13.5" thickBot="1">
      <c r="A18" s="5">
        <f>A17+1</f>
        <v>2010</v>
      </c>
      <c r="B18" s="7">
        <v>701904.3624606739</v>
      </c>
      <c r="C18" s="7">
        <v>9250.5066633587703</v>
      </c>
      <c r="D18" s="7">
        <v>498055.1666666668</v>
      </c>
      <c r="E18" s="7">
        <v>300.3524636747419</v>
      </c>
      <c r="F18" s="7">
        <v>1396938.546191273</v>
      </c>
      <c r="G18" s="7">
        <v>184056.10791029822</v>
      </c>
      <c r="H18" s="7">
        <v>65610.246908456349</v>
      </c>
      <c r="I18" s="7">
        <v>3946.699645096699</v>
      </c>
      <c r="J18" s="7">
        <v>551968.07305737096</v>
      </c>
      <c r="K18" s="7">
        <v>38785.043708709898</v>
      </c>
      <c r="L18" s="7">
        <v>1737056.5223069198</v>
      </c>
      <c r="M18" s="7">
        <v>116987.3236230498</v>
      </c>
      <c r="N18" s="7">
        <v>494852.774556686</v>
      </c>
      <c r="O18" s="7">
        <v>49129.158084096867</v>
      </c>
      <c r="P18" s="7">
        <v>1539060.4554035207</v>
      </c>
      <c r="Q18" s="7">
        <v>131492.60681529023</v>
      </c>
      <c r="R18" s="7">
        <v>2324767.8663111199</v>
      </c>
      <c r="S18" s="7">
        <v>169278.89756613501</v>
      </c>
      <c r="T18" s="7">
        <v>1121504.2432126901</v>
      </c>
      <c r="U18" s="7">
        <v>84554.513676436007</v>
      </c>
      <c r="V18" s="109">
        <f t="shared" si="0"/>
        <v>10431718.257075379</v>
      </c>
      <c r="W18" s="110">
        <f t="shared" si="0"/>
        <v>787781.21015614632</v>
      </c>
      <c r="X18" s="13">
        <f t="shared" si="4"/>
        <v>0.1510362336455858</v>
      </c>
      <c r="Y18" s="8">
        <f t="shared" si="1"/>
        <v>9310214.0138626881</v>
      </c>
      <c r="Z18" s="8">
        <f t="shared" si="1"/>
        <v>703226.69647971028</v>
      </c>
      <c r="AA18" s="1">
        <f t="shared" si="2"/>
        <v>2010</v>
      </c>
      <c r="AB18" s="9">
        <v>0.20284177666378059</v>
      </c>
      <c r="AC18" s="8"/>
      <c r="AD18" s="8"/>
      <c r="AE18" s="8"/>
    </row>
    <row r="19" spans="1:31" ht="13.5" thickBot="1">
      <c r="A19" s="5"/>
      <c r="B19" s="6"/>
      <c r="C19" s="6"/>
      <c r="D19" s="5"/>
      <c r="E19" s="5"/>
      <c r="F19" s="6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AC19" s="8"/>
      <c r="AD19" s="8"/>
      <c r="AE19" s="8"/>
    </row>
    <row r="20" spans="1:31" s="4" customFormat="1" ht="26.25" thickBot="1">
      <c r="A20" s="2" t="s">
        <v>19</v>
      </c>
      <c r="B20" s="281" t="s">
        <v>1</v>
      </c>
      <c r="C20" s="281"/>
      <c r="D20" s="281" t="s">
        <v>2</v>
      </c>
      <c r="E20" s="281"/>
      <c r="F20" s="281" t="s">
        <v>3</v>
      </c>
      <c r="G20" s="281"/>
      <c r="H20" s="281" t="s">
        <v>4</v>
      </c>
      <c r="I20" s="281"/>
      <c r="J20" s="281" t="s">
        <v>5</v>
      </c>
      <c r="K20" s="281"/>
      <c r="L20" s="281" t="s">
        <v>6</v>
      </c>
      <c r="M20" s="281"/>
      <c r="N20" s="281" t="s">
        <v>7</v>
      </c>
      <c r="O20" s="281"/>
      <c r="P20" s="281" t="s">
        <v>8</v>
      </c>
      <c r="Q20" s="281"/>
      <c r="R20" s="281" t="s">
        <v>9</v>
      </c>
      <c r="S20" s="281"/>
      <c r="T20" s="10"/>
      <c r="U20" s="10"/>
      <c r="V20" s="282" t="s">
        <v>11</v>
      </c>
      <c r="W20" s="283"/>
      <c r="X20" s="3" t="s">
        <v>12</v>
      </c>
      <c r="Y20" s="3"/>
      <c r="Z20" s="3"/>
      <c r="AB20" s="1"/>
    </row>
    <row r="21" spans="1:31" s="4" customFormat="1" ht="25.5">
      <c r="A21" s="11" t="s">
        <v>20</v>
      </c>
      <c r="B21" s="12" t="s">
        <v>16</v>
      </c>
      <c r="C21" s="12" t="str">
        <f>C3</f>
        <v>MA</v>
      </c>
      <c r="D21" s="12" t="s">
        <v>16</v>
      </c>
      <c r="E21" s="12" t="str">
        <f>E3</f>
        <v>MA</v>
      </c>
      <c r="F21" s="12" t="s">
        <v>16</v>
      </c>
      <c r="G21" s="12" t="str">
        <f>G3</f>
        <v>MA</v>
      </c>
      <c r="H21" s="12" t="s">
        <v>16</v>
      </c>
      <c r="I21" s="12" t="str">
        <f>I3</f>
        <v>MA</v>
      </c>
      <c r="J21" s="12" t="s">
        <v>16</v>
      </c>
      <c r="K21" s="12" t="str">
        <f>K3</f>
        <v>MA</v>
      </c>
      <c r="L21" s="12" t="s">
        <v>16</v>
      </c>
      <c r="M21" s="12" t="str">
        <f>M3</f>
        <v>MA</v>
      </c>
      <c r="N21" s="12" t="s">
        <v>16</v>
      </c>
      <c r="O21" s="12" t="str">
        <f>O3</f>
        <v>MA</v>
      </c>
      <c r="P21" s="12" t="s">
        <v>16</v>
      </c>
      <c r="Q21" s="12" t="str">
        <f>Q3</f>
        <v>MA</v>
      </c>
      <c r="R21" s="12" t="s">
        <v>16</v>
      </c>
      <c r="S21" s="12" t="str">
        <f>S3</f>
        <v>MA</v>
      </c>
      <c r="T21" s="10"/>
      <c r="U21" s="10"/>
      <c r="V21" s="105" t="s">
        <v>16</v>
      </c>
      <c r="W21" s="106" t="str">
        <f>W3</f>
        <v>MA</v>
      </c>
      <c r="AB21" s="1"/>
    </row>
    <row r="22" spans="1:31">
      <c r="A22" s="5" t="str">
        <f>A4</f>
        <v>1996</v>
      </c>
      <c r="B22" s="7">
        <v>32582298.79907142</v>
      </c>
      <c r="C22" s="7">
        <v>1680492.0359140919</v>
      </c>
      <c r="D22" s="7">
        <v>99506343.617210805</v>
      </c>
      <c r="E22" s="7">
        <v>672958.28099825908</v>
      </c>
      <c r="F22" s="7">
        <v>198715198.56222853</v>
      </c>
      <c r="G22" s="7">
        <v>26023661.022303566</v>
      </c>
      <c r="H22" s="7">
        <v>28494359.62816406</v>
      </c>
      <c r="I22" s="7">
        <v>3366057.0816191696</v>
      </c>
      <c r="J22" s="7">
        <v>26033135.473959699</v>
      </c>
      <c r="K22" s="7">
        <v>3050279.3494660701</v>
      </c>
      <c r="L22" s="7">
        <v>135854065.85326171</v>
      </c>
      <c r="M22" s="7">
        <v>15448254.83634115</v>
      </c>
      <c r="N22" s="7">
        <v>79153560.827163801</v>
      </c>
      <c r="O22" s="7">
        <v>13286836.329818711</v>
      </c>
      <c r="P22" s="7">
        <v>185663381.8695446</v>
      </c>
      <c r="Q22" s="7">
        <v>18992602.868505992</v>
      </c>
      <c r="R22" s="7">
        <v>258967986.64178059</v>
      </c>
      <c r="S22" s="7">
        <v>22107678.675089493</v>
      </c>
      <c r="T22" s="5"/>
      <c r="U22" s="5"/>
      <c r="V22" s="107">
        <f>B22+D22+F22+H22+J22+L22+N22+P22+R22+T22</f>
        <v>1044970331.2723852</v>
      </c>
      <c r="W22" s="108">
        <f>C22+E22+G22+I22+K22+M22+O22+Q22+S22+U22</f>
        <v>104628820.48005651</v>
      </c>
    </row>
    <row r="23" spans="1:31">
      <c r="A23" s="5">
        <f t="shared" ref="A23:A36" si="5">A5</f>
        <v>1997</v>
      </c>
      <c r="B23" s="7">
        <v>32906507.210283224</v>
      </c>
      <c r="C23" s="7">
        <v>1665812.106094742</v>
      </c>
      <c r="D23" s="7">
        <v>101293282.8750097</v>
      </c>
      <c r="E23" s="7">
        <v>769675.60281295679</v>
      </c>
      <c r="F23" s="7">
        <v>204272757.51502198</v>
      </c>
      <c r="G23" s="7">
        <v>26504162.887215674</v>
      </c>
      <c r="H23" s="7">
        <v>29633529.390161321</v>
      </c>
      <c r="I23" s="7">
        <v>3493912.7157127401</v>
      </c>
      <c r="J23" s="7">
        <v>26929349.194446001</v>
      </c>
      <c r="K23" s="7">
        <v>3225829.47280173</v>
      </c>
      <c r="L23" s="7">
        <v>136525963.38049811</v>
      </c>
      <c r="M23" s="7">
        <v>15588759.11378907</v>
      </c>
      <c r="N23" s="7">
        <v>85249460.272634387</v>
      </c>
      <c r="O23" s="7">
        <v>14018835.38118821</v>
      </c>
      <c r="P23" s="7">
        <v>194583987.7637502</v>
      </c>
      <c r="Q23" s="7">
        <v>19790462.984215681</v>
      </c>
      <c r="R23" s="7">
        <v>260720520.01828128</v>
      </c>
      <c r="S23" s="7">
        <v>21724746.03056125</v>
      </c>
      <c r="T23" s="5"/>
      <c r="U23" s="5"/>
      <c r="V23" s="107">
        <f t="shared" ref="V23:W36" si="6">B23+D23+F23+H23+J23+L23+N23+P23+R23+T23</f>
        <v>1072115357.6200862</v>
      </c>
      <c r="W23" s="108">
        <f t="shared" si="6"/>
        <v>106782196.29439205</v>
      </c>
      <c r="X23" s="13">
        <f>(W23-W22)/W22*100</f>
        <v>2.0581096149755398</v>
      </c>
      <c r="Y23" s="13"/>
      <c r="Z23" s="13"/>
    </row>
    <row r="24" spans="1:31">
      <c r="A24" s="5">
        <f t="shared" si="5"/>
        <v>1998</v>
      </c>
      <c r="B24" s="7">
        <v>31153061.967605509</v>
      </c>
      <c r="C24" s="7">
        <v>1667010.106331669</v>
      </c>
      <c r="D24" s="7">
        <v>101161451.07318529</v>
      </c>
      <c r="E24" s="7">
        <v>696006.48498889897</v>
      </c>
      <c r="F24" s="7">
        <v>203802694.17268372</v>
      </c>
      <c r="G24" s="7">
        <v>26482585.938987099</v>
      </c>
      <c r="H24" s="7">
        <v>27758236.180045828</v>
      </c>
      <c r="I24" s="7">
        <v>3280540.3112576902</v>
      </c>
      <c r="J24" s="7">
        <v>25342082.170791902</v>
      </c>
      <c r="K24" s="7">
        <v>2863263.4161770698</v>
      </c>
      <c r="L24" s="7">
        <v>138259072.73661989</v>
      </c>
      <c r="M24" s="7">
        <v>15752030.828352869</v>
      </c>
      <c r="N24" s="7">
        <v>89911044.695609793</v>
      </c>
      <c r="O24" s="7">
        <v>14638057.859211121</v>
      </c>
      <c r="P24" s="7">
        <v>199003354.95675409</v>
      </c>
      <c r="Q24" s="7">
        <v>20152259.031276058</v>
      </c>
      <c r="R24" s="7">
        <v>263229818.97668725</v>
      </c>
      <c r="S24" s="7">
        <v>22543472.513521731</v>
      </c>
      <c r="T24" s="5"/>
      <c r="U24" s="5"/>
      <c r="V24" s="107">
        <f t="shared" si="6"/>
        <v>1079620816.9299834</v>
      </c>
      <c r="W24" s="108">
        <f t="shared" si="6"/>
        <v>108075226.49010421</v>
      </c>
      <c r="X24" s="13">
        <f t="shared" ref="X24:X36" si="7">(W24-W23)/W23*100</f>
        <v>1.2109042898381281</v>
      </c>
      <c r="Y24" s="13"/>
      <c r="Z24" s="13"/>
    </row>
    <row r="25" spans="1:31">
      <c r="A25" s="5">
        <f t="shared" si="5"/>
        <v>1999</v>
      </c>
      <c r="B25" s="7">
        <v>33129731.186482083</v>
      </c>
      <c r="C25" s="7">
        <v>1622428.7882464868</v>
      </c>
      <c r="D25" s="7">
        <v>99881396.133456811</v>
      </c>
      <c r="E25" s="7">
        <v>441264.62544546602</v>
      </c>
      <c r="F25" s="7">
        <v>205305468.07324803</v>
      </c>
      <c r="G25" s="7">
        <v>26843115.08325918</v>
      </c>
      <c r="H25" s="7">
        <v>27657162.065273762</v>
      </c>
      <c r="I25" s="7">
        <v>3301380.4691637103</v>
      </c>
      <c r="J25" s="7">
        <v>24998101.836826</v>
      </c>
      <c r="K25" s="7">
        <v>2695759.7627171502</v>
      </c>
      <c r="L25" s="7">
        <v>148969895.64270389</v>
      </c>
      <c r="M25" s="7">
        <v>16901297.72067162</v>
      </c>
      <c r="N25" s="7">
        <v>94715567.440996394</v>
      </c>
      <c r="O25" s="7">
        <v>15130181.62719997</v>
      </c>
      <c r="P25" s="7">
        <v>209459152.06456262</v>
      </c>
      <c r="Q25" s="7">
        <v>21463672.980457067</v>
      </c>
      <c r="R25" s="7">
        <v>264615745.7210024</v>
      </c>
      <c r="S25" s="7">
        <v>22316306.306217253</v>
      </c>
      <c r="T25" s="5"/>
      <c r="U25" s="5"/>
      <c r="V25" s="107">
        <f t="shared" si="6"/>
        <v>1108732220.164552</v>
      </c>
      <c r="W25" s="108">
        <f t="shared" si="6"/>
        <v>110715407.3633779</v>
      </c>
      <c r="X25" s="13">
        <f t="shared" si="7"/>
        <v>2.4429103310881617</v>
      </c>
      <c r="Y25" s="13"/>
      <c r="Z25" s="13"/>
    </row>
    <row r="26" spans="1:31">
      <c r="A26" s="5">
        <f t="shared" si="5"/>
        <v>2000</v>
      </c>
      <c r="B26" s="7">
        <v>34721348.550511241</v>
      </c>
      <c r="C26" s="7">
        <v>1685792.2243178501</v>
      </c>
      <c r="D26" s="7">
        <v>98881008.772132099</v>
      </c>
      <c r="E26" s="7">
        <v>363901.86906360544</v>
      </c>
      <c r="F26" s="7">
        <v>222156097.91149962</v>
      </c>
      <c r="G26" s="7">
        <v>29447055.249359481</v>
      </c>
      <c r="H26" s="7">
        <v>28542915.525472559</v>
      </c>
      <c r="I26" s="7">
        <v>3533359.1469843099</v>
      </c>
      <c r="J26" s="7">
        <v>26410337.532674301</v>
      </c>
      <c r="K26" s="7">
        <v>2828374.4905012599</v>
      </c>
      <c r="L26" s="7">
        <v>161196737.82075551</v>
      </c>
      <c r="M26" s="7">
        <v>18474684.67449617</v>
      </c>
      <c r="N26" s="7">
        <v>102679051.4553436</v>
      </c>
      <c r="O26" s="7">
        <v>16250261.150387891</v>
      </c>
      <c r="P26" s="7">
        <v>216335533.8955102</v>
      </c>
      <c r="Q26" s="7">
        <v>21816501.42855522</v>
      </c>
      <c r="R26" s="7">
        <v>266568132.92041209</v>
      </c>
      <c r="S26" s="7">
        <v>22591481.428487569</v>
      </c>
      <c r="T26" s="5"/>
      <c r="U26" s="5"/>
      <c r="V26" s="107">
        <f t="shared" si="6"/>
        <v>1157491164.3843112</v>
      </c>
      <c r="W26" s="108">
        <f t="shared" si="6"/>
        <v>116991411.66215336</v>
      </c>
      <c r="X26" s="13">
        <f t="shared" si="7"/>
        <v>5.6685916154172249</v>
      </c>
      <c r="Y26" s="13"/>
      <c r="Z26" s="13"/>
    </row>
    <row r="27" spans="1:31">
      <c r="A27" s="5">
        <f t="shared" si="5"/>
        <v>2001</v>
      </c>
      <c r="B27" s="7">
        <v>33596823.722863659</v>
      </c>
      <c r="C27" s="7">
        <v>1677824.438302085</v>
      </c>
      <c r="D27" s="7">
        <v>98844719.279934108</v>
      </c>
      <c r="E27" s="7">
        <v>444605.77146290673</v>
      </c>
      <c r="F27" s="7">
        <v>229410361.79026872</v>
      </c>
      <c r="G27" s="7">
        <v>30688867.382998858</v>
      </c>
      <c r="H27" s="7">
        <v>27504241.928255223</v>
      </c>
      <c r="I27" s="7">
        <v>3566590.1077232198</v>
      </c>
      <c r="J27" s="7">
        <v>27711128.400341</v>
      </c>
      <c r="K27" s="7">
        <v>3825442.5148613001</v>
      </c>
      <c r="L27" s="7">
        <v>164363551.16470608</v>
      </c>
      <c r="M27" s="7">
        <v>20098831.323963288</v>
      </c>
      <c r="N27" s="7">
        <v>108806023.748808</v>
      </c>
      <c r="O27" s="7">
        <v>17039338.10032329</v>
      </c>
      <c r="P27" s="7">
        <v>234153085.8274619</v>
      </c>
      <c r="Q27" s="7">
        <v>23282073.430499122</v>
      </c>
      <c r="R27" s="7">
        <v>266651877.29072738</v>
      </c>
      <c r="S27" s="7">
        <v>22989728.99565991</v>
      </c>
      <c r="T27" s="5"/>
      <c r="U27" s="5"/>
      <c r="V27" s="107">
        <f t="shared" si="6"/>
        <v>1191041813.1533661</v>
      </c>
      <c r="W27" s="108">
        <f t="shared" si="6"/>
        <v>123613302.06579399</v>
      </c>
      <c r="X27" s="13">
        <f t="shared" si="7"/>
        <v>5.660150868820403</v>
      </c>
      <c r="Y27" s="13"/>
      <c r="Z27" s="13"/>
    </row>
    <row r="28" spans="1:31">
      <c r="A28" s="5">
        <f t="shared" si="5"/>
        <v>2002</v>
      </c>
      <c r="B28" s="7">
        <v>35825999.873451464</v>
      </c>
      <c r="C28" s="7">
        <v>1775117.4405159613</v>
      </c>
      <c r="D28" s="7">
        <v>99959809.646910906</v>
      </c>
      <c r="E28" s="7">
        <v>341619.16268997383</v>
      </c>
      <c r="F28" s="7">
        <v>236132999.16590485</v>
      </c>
      <c r="G28" s="7">
        <v>31305847.180892907</v>
      </c>
      <c r="H28" s="7">
        <v>28502999.899318554</v>
      </c>
      <c r="I28" s="7">
        <v>3918295.1027918505</v>
      </c>
      <c r="J28" s="7">
        <v>29321000</v>
      </c>
      <c r="K28" s="7">
        <v>3031203.9609102998</v>
      </c>
      <c r="L28" s="7">
        <v>168357199.40531</v>
      </c>
      <c r="M28" s="7">
        <v>20664623.012209214</v>
      </c>
      <c r="N28" s="7">
        <v>118748999.58054161</v>
      </c>
      <c r="O28" s="7">
        <v>18712423.821343672</v>
      </c>
      <c r="P28" s="7">
        <v>249164999.11987221</v>
      </c>
      <c r="Q28" s="7">
        <v>24568934.270539291</v>
      </c>
      <c r="R28" s="7">
        <v>270255999.04537189</v>
      </c>
      <c r="S28" s="7">
        <v>23165226.327627942</v>
      </c>
      <c r="T28" s="5"/>
      <c r="U28" s="5"/>
      <c r="V28" s="107">
        <f t="shared" si="6"/>
        <v>1236270005.7366815</v>
      </c>
      <c r="W28" s="108">
        <f t="shared" si="6"/>
        <v>127483290.27952112</v>
      </c>
      <c r="X28" s="13">
        <f t="shared" si="7"/>
        <v>3.1307214911768186</v>
      </c>
      <c r="Y28" s="13"/>
      <c r="Z28" s="13"/>
    </row>
    <row r="29" spans="1:31">
      <c r="A29" s="5">
        <f t="shared" si="5"/>
        <v>2003</v>
      </c>
      <c r="B29" s="7">
        <v>36070000.007048324</v>
      </c>
      <c r="C29" s="7">
        <v>1877238.396415378</v>
      </c>
      <c r="D29" s="7">
        <v>103354820.02019641</v>
      </c>
      <c r="E29" s="7">
        <v>322073.77686175954</v>
      </c>
      <c r="F29" s="7">
        <v>232581000.04544804</v>
      </c>
      <c r="G29" s="7">
        <v>31149155.884258457</v>
      </c>
      <c r="H29" s="7">
        <v>29344000.00573409</v>
      </c>
      <c r="I29" s="7">
        <v>3467067.8439095202</v>
      </c>
      <c r="J29" s="7">
        <v>31574999.999999899</v>
      </c>
      <c r="K29" s="7">
        <v>3189944.3658404099</v>
      </c>
      <c r="L29" s="7">
        <v>172845200.03377551</v>
      </c>
      <c r="M29" s="7">
        <v>21452158.024621289</v>
      </c>
      <c r="N29" s="7">
        <v>126287000.0246776</v>
      </c>
      <c r="O29" s="7">
        <v>20089280.464970283</v>
      </c>
      <c r="P29" s="7">
        <v>261123000.0510256</v>
      </c>
      <c r="Q29" s="7">
        <v>25793856.593508758</v>
      </c>
      <c r="R29" s="7">
        <v>279949000.05470431</v>
      </c>
      <c r="S29" s="7">
        <v>23999938.0015615</v>
      </c>
      <c r="T29" s="5"/>
      <c r="U29" s="5"/>
      <c r="V29" s="107">
        <f t="shared" si="6"/>
        <v>1273129020.2426097</v>
      </c>
      <c r="W29" s="108">
        <f t="shared" si="6"/>
        <v>131340713.35194734</v>
      </c>
      <c r="X29" s="13">
        <f t="shared" si="7"/>
        <v>3.0258264153430545</v>
      </c>
      <c r="Y29" s="13"/>
      <c r="Z29" s="13"/>
    </row>
    <row r="30" spans="1:31">
      <c r="A30" s="5">
        <f t="shared" si="5"/>
        <v>2004</v>
      </c>
      <c r="B30" s="7">
        <v>36379999.91041711</v>
      </c>
      <c r="C30" s="7">
        <v>1875474.9137089797</v>
      </c>
      <c r="D30" s="7">
        <v>104915259.74165459</v>
      </c>
      <c r="E30" s="7">
        <v>318777.04872066813</v>
      </c>
      <c r="F30" s="7">
        <v>243964999.39925554</v>
      </c>
      <c r="G30" s="7">
        <v>32675386.72254286</v>
      </c>
      <c r="H30" s="7">
        <v>31334999.92284001</v>
      </c>
      <c r="I30" s="7">
        <v>3720995.0056684203</v>
      </c>
      <c r="J30" s="7">
        <v>34451000</v>
      </c>
      <c r="K30" s="7">
        <v>3496405.5358353001</v>
      </c>
      <c r="L30" s="7">
        <v>182174999.5514085</v>
      </c>
      <c r="M30" s="7">
        <v>22655675.930028237</v>
      </c>
      <c r="N30" s="7">
        <v>132458999.6738303</v>
      </c>
      <c r="O30" s="7">
        <v>21065364.160045631</v>
      </c>
      <c r="P30" s="7">
        <v>279543999.31164521</v>
      </c>
      <c r="Q30" s="7">
        <v>27737752.399313502</v>
      </c>
      <c r="R30" s="7">
        <v>285165999.29780143</v>
      </c>
      <c r="S30" s="7">
        <v>24330648.523083478</v>
      </c>
      <c r="T30" s="5"/>
      <c r="U30" s="5"/>
      <c r="V30" s="107">
        <f t="shared" si="6"/>
        <v>1330390256.8088527</v>
      </c>
      <c r="W30" s="108">
        <f t="shared" si="6"/>
        <v>137876480.23894709</v>
      </c>
      <c r="X30" s="13">
        <f t="shared" si="7"/>
        <v>4.9761926216177752</v>
      </c>
      <c r="Y30" s="13"/>
      <c r="Z30" s="13"/>
    </row>
    <row r="31" spans="1:31">
      <c r="A31" s="5">
        <f t="shared" si="5"/>
        <v>2005</v>
      </c>
      <c r="B31" s="7">
        <v>37402391.991304971</v>
      </c>
      <c r="C31" s="7">
        <v>1739654.108657568</v>
      </c>
      <c r="D31" s="7">
        <v>105991877.30475019</v>
      </c>
      <c r="E31" s="7">
        <v>291022.2551378943</v>
      </c>
      <c r="F31" s="7">
        <v>259100944.52064836</v>
      </c>
      <c r="G31" s="7">
        <v>34849891.235365011</v>
      </c>
      <c r="H31" s="7">
        <v>33010192.931773737</v>
      </c>
      <c r="I31" s="7">
        <v>3978900.9597494202</v>
      </c>
      <c r="J31" s="7">
        <v>38558200</v>
      </c>
      <c r="K31" s="7">
        <v>3979091.6328424499</v>
      </c>
      <c r="L31" s="7">
        <v>195012158.24350181</v>
      </c>
      <c r="M31" s="7">
        <v>24161155.152525838</v>
      </c>
      <c r="N31" s="7">
        <v>139472270.1358436</v>
      </c>
      <c r="O31" s="7">
        <v>22426270.675267801</v>
      </c>
      <c r="P31" s="7">
        <v>295503636.72601181</v>
      </c>
      <c r="Q31" s="7">
        <v>30949619.262081683</v>
      </c>
      <c r="R31" s="7">
        <v>297015436.40230113</v>
      </c>
      <c r="S31" s="7">
        <v>25236764.061461288</v>
      </c>
      <c r="T31" s="5"/>
      <c r="U31" s="5"/>
      <c r="V31" s="107">
        <f t="shared" si="6"/>
        <v>1401067108.2561357</v>
      </c>
      <c r="W31" s="108">
        <f t="shared" si="6"/>
        <v>147612369.34308895</v>
      </c>
      <c r="X31" s="13">
        <f t="shared" si="7"/>
        <v>7.0613124785815966</v>
      </c>
      <c r="Y31" s="13"/>
      <c r="Z31" s="13"/>
    </row>
    <row r="32" spans="1:31">
      <c r="A32" s="5">
        <f t="shared" si="5"/>
        <v>2006</v>
      </c>
      <c r="B32" s="7">
        <v>35358999.888728589</v>
      </c>
      <c r="C32" s="7">
        <v>1741525.2367566989</v>
      </c>
      <c r="D32" s="7">
        <v>105364259.66842881</v>
      </c>
      <c r="E32" s="7">
        <v>289509.10446834087</v>
      </c>
      <c r="F32" s="7">
        <v>275782399.13213938</v>
      </c>
      <c r="G32" s="7">
        <v>37022119.673928365</v>
      </c>
      <c r="H32" s="7">
        <v>34138999.892567828</v>
      </c>
      <c r="I32" s="7">
        <v>4121583.3211778197</v>
      </c>
      <c r="J32" s="7">
        <v>42582000</v>
      </c>
      <c r="K32" s="7">
        <v>4289612.1741278498</v>
      </c>
      <c r="L32" s="7">
        <v>206635999.3497366</v>
      </c>
      <c r="M32" s="7">
        <v>25756674.689710941</v>
      </c>
      <c r="N32" s="7">
        <v>146606999.53864211</v>
      </c>
      <c r="O32" s="7">
        <v>23696198.072526552</v>
      </c>
      <c r="P32" s="7">
        <v>324001998.98039687</v>
      </c>
      <c r="Q32" s="7">
        <v>32948697.608494967</v>
      </c>
      <c r="R32" s="7">
        <v>308019999.03069079</v>
      </c>
      <c r="S32" s="7">
        <v>26332646.234483078</v>
      </c>
      <c r="T32" s="5"/>
      <c r="U32" s="5"/>
      <c r="V32" s="107">
        <f t="shared" si="6"/>
        <v>1478491655.4813309</v>
      </c>
      <c r="W32" s="108">
        <f t="shared" si="6"/>
        <v>156198566.11567461</v>
      </c>
      <c r="X32" s="13">
        <f t="shared" si="7"/>
        <v>5.8167190261875268</v>
      </c>
      <c r="Y32" s="13"/>
      <c r="Z32" s="13"/>
    </row>
    <row r="33" spans="1:26">
      <c r="A33" s="5">
        <f t="shared" si="5"/>
        <v>2007</v>
      </c>
      <c r="B33" s="7">
        <v>36301000.035048641</v>
      </c>
      <c r="C33" s="7">
        <v>1813730.5918420739</v>
      </c>
      <c r="D33" s="7">
        <v>105335680.10170151</v>
      </c>
      <c r="E33" s="7">
        <v>296919.02896956389</v>
      </c>
      <c r="F33" s="7">
        <v>290246000.28023225</v>
      </c>
      <c r="G33" s="7">
        <v>39039299.61141111</v>
      </c>
      <c r="H33" s="7">
        <v>35294000.034076363</v>
      </c>
      <c r="I33" s="7">
        <v>4270993.4081651</v>
      </c>
      <c r="J33" s="7">
        <v>48971000</v>
      </c>
      <c r="K33" s="7">
        <v>4922939.0297757201</v>
      </c>
      <c r="L33" s="7">
        <v>217607000.21009913</v>
      </c>
      <c r="M33" s="7">
        <v>27267987.36661315</v>
      </c>
      <c r="N33" s="7">
        <v>156289000.15089691</v>
      </c>
      <c r="O33" s="7">
        <v>25496949.62871068</v>
      </c>
      <c r="P33" s="7">
        <v>349501000.33744317</v>
      </c>
      <c r="Q33" s="7">
        <v>35719886.435715042</v>
      </c>
      <c r="R33" s="7">
        <v>321865000.31076032</v>
      </c>
      <c r="S33" s="7">
        <v>27577829.656350642</v>
      </c>
      <c r="T33" s="5"/>
      <c r="U33" s="5"/>
      <c r="V33" s="107">
        <f t="shared" si="6"/>
        <v>1561409681.4602582</v>
      </c>
      <c r="W33" s="108">
        <f t="shared" si="6"/>
        <v>166406534.7575531</v>
      </c>
      <c r="X33" s="13">
        <f t="shared" si="7"/>
        <v>6.5352511842643031</v>
      </c>
      <c r="Y33" s="13"/>
      <c r="Z33" s="13"/>
    </row>
    <row r="34" spans="1:26">
      <c r="A34" s="5">
        <f t="shared" si="5"/>
        <v>2008</v>
      </c>
      <c r="B34" s="7">
        <v>42153999.925069243</v>
      </c>
      <c r="C34" s="7">
        <v>2106813.3238969194</v>
      </c>
      <c r="D34" s="7">
        <v>99397869.823315501</v>
      </c>
      <c r="E34" s="7">
        <v>266754.5712085882</v>
      </c>
      <c r="F34" s="7">
        <v>297899999.47046888</v>
      </c>
      <c r="G34" s="7">
        <v>40061127.448484793</v>
      </c>
      <c r="H34" s="7">
        <v>34197999.939211428</v>
      </c>
      <c r="I34" s="7">
        <v>4096704.02280545</v>
      </c>
      <c r="J34" s="7">
        <v>53644000.000000097</v>
      </c>
      <c r="K34" s="7">
        <v>5415989.2947430499</v>
      </c>
      <c r="L34" s="7">
        <v>219358999.61007902</v>
      </c>
      <c r="M34" s="7">
        <v>27602808.956192162</v>
      </c>
      <c r="N34" s="7">
        <v>161671999.71262032</v>
      </c>
      <c r="O34" s="7">
        <v>26591312.690296732</v>
      </c>
      <c r="P34" s="7">
        <v>375089999.3332594</v>
      </c>
      <c r="Q34" s="7">
        <v>38593359.329100512</v>
      </c>
      <c r="R34" s="7">
        <v>335759999.40317047</v>
      </c>
      <c r="S34" s="7">
        <v>28987580.544653442</v>
      </c>
      <c r="T34" s="5"/>
      <c r="U34" s="5"/>
      <c r="V34" s="107">
        <f t="shared" si="6"/>
        <v>1619174867.2171941</v>
      </c>
      <c r="W34" s="108">
        <f t="shared" si="6"/>
        <v>173722450.18138167</v>
      </c>
      <c r="X34" s="13">
        <f t="shared" si="7"/>
        <v>4.3964111352282735</v>
      </c>
      <c r="Y34" s="13"/>
      <c r="Z34" s="13"/>
    </row>
    <row r="35" spans="1:26">
      <c r="A35" s="5">
        <f t="shared" si="5"/>
        <v>2009</v>
      </c>
      <c r="B35" s="7">
        <v>40891000.076902673</v>
      </c>
      <c r="C35" s="7">
        <v>2022717.06138329</v>
      </c>
      <c r="D35" s="7">
        <v>95185496.179012999</v>
      </c>
      <c r="E35" s="7">
        <v>290792.00110065978</v>
      </c>
      <c r="F35" s="7">
        <v>266932000.50201261</v>
      </c>
      <c r="G35" s="7">
        <v>36259741.72734797</v>
      </c>
      <c r="H35" s="7">
        <v>33635000.063256517</v>
      </c>
      <c r="I35" s="7">
        <v>4091474.6625007098</v>
      </c>
      <c r="J35" s="7">
        <v>57630003.745240502</v>
      </c>
      <c r="K35" s="7">
        <v>5636781.9780489001</v>
      </c>
      <c r="L35" s="7">
        <v>213939000.40234989</v>
      </c>
      <c r="M35" s="7">
        <v>27324573.469390709</v>
      </c>
      <c r="N35" s="7">
        <v>162722000.30602729</v>
      </c>
      <c r="O35" s="7">
        <v>26947783.449819673</v>
      </c>
      <c r="P35" s="7">
        <v>378421000.71168739</v>
      </c>
      <c r="Q35" s="7">
        <v>38963438.904353268</v>
      </c>
      <c r="R35" s="7">
        <v>344981000.64879739</v>
      </c>
      <c r="S35" s="7">
        <v>29729165.161690284</v>
      </c>
      <c r="T35" s="5"/>
      <c r="U35" s="5"/>
      <c r="V35" s="107">
        <f t="shared" si="6"/>
        <v>1594336502.6352873</v>
      </c>
      <c r="W35" s="108">
        <f t="shared" si="6"/>
        <v>171266468.41563547</v>
      </c>
      <c r="X35" s="13">
        <f t="shared" si="7"/>
        <v>-1.4137388479047714</v>
      </c>
      <c r="Y35" s="13"/>
      <c r="Z35" s="13"/>
    </row>
    <row r="36" spans="1:26" ht="13.5" thickBot="1">
      <c r="A36" s="5">
        <f t="shared" si="5"/>
        <v>2010</v>
      </c>
      <c r="B36" s="7">
        <v>41246961.667548493</v>
      </c>
      <c r="C36" s="7">
        <v>2040813.3715103229</v>
      </c>
      <c r="D36" s="7">
        <v>100659255.9205301</v>
      </c>
      <c r="E36" s="7">
        <v>293491.54771179869</v>
      </c>
      <c r="F36" s="7">
        <v>280189982.59378433</v>
      </c>
      <c r="G36" s="7">
        <v>38205147.568611063</v>
      </c>
      <c r="H36" s="7">
        <v>34310971.672552869</v>
      </c>
      <c r="I36" s="7">
        <v>4186922.16278568</v>
      </c>
      <c r="J36" s="7">
        <v>58523000</v>
      </c>
      <c r="K36" s="7">
        <v>5721945.2638414903</v>
      </c>
      <c r="L36" s="7">
        <v>218569823.92360398</v>
      </c>
      <c r="M36" s="7">
        <v>27918523.366809629</v>
      </c>
      <c r="N36" s="7">
        <v>167462285.9692319</v>
      </c>
      <c r="O36" s="7">
        <v>27746612.632693581</v>
      </c>
      <c r="P36" s="7">
        <v>385490863.71355462</v>
      </c>
      <c r="Q36" s="7">
        <v>39625327.343771607</v>
      </c>
      <c r="R36" s="7">
        <v>352917875.22940868</v>
      </c>
      <c r="S36" s="7">
        <v>30349883.809880048</v>
      </c>
      <c r="T36" s="5"/>
      <c r="U36" s="5"/>
      <c r="V36" s="109">
        <f t="shared" si="6"/>
        <v>1639371020.6902151</v>
      </c>
      <c r="W36" s="110">
        <f t="shared" si="6"/>
        <v>176088667.06761521</v>
      </c>
      <c r="X36" s="13">
        <f t="shared" si="7"/>
        <v>2.8156116585980295</v>
      </c>
      <c r="Y36" s="13"/>
      <c r="Z36" s="13"/>
    </row>
    <row r="38" spans="1:26" ht="13.5" thickBot="1"/>
    <row r="39" spans="1:26" ht="64.5" thickBot="1">
      <c r="A39" s="2" t="s">
        <v>21</v>
      </c>
      <c r="C39" s="3" t="s">
        <v>22</v>
      </c>
      <c r="D39" s="3" t="s">
        <v>23</v>
      </c>
      <c r="E39" s="3" t="s">
        <v>3</v>
      </c>
      <c r="F39" s="3" t="s">
        <v>24</v>
      </c>
      <c r="G39" s="3" t="s">
        <v>25</v>
      </c>
      <c r="H39" s="3" t="s">
        <v>26</v>
      </c>
      <c r="I39" s="3" t="s">
        <v>27</v>
      </c>
      <c r="J39" s="3" t="s">
        <v>28</v>
      </c>
      <c r="K39" s="14" t="s">
        <v>29</v>
      </c>
      <c r="L39" s="2" t="s">
        <v>30</v>
      </c>
      <c r="M39" s="3" t="s">
        <v>22</v>
      </c>
      <c r="N39" s="3" t="s">
        <v>23</v>
      </c>
      <c r="O39" s="3" t="s">
        <v>3</v>
      </c>
      <c r="P39" s="3" t="s">
        <v>24</v>
      </c>
      <c r="Q39" s="3" t="s">
        <v>25</v>
      </c>
      <c r="R39" s="3" t="s">
        <v>26</v>
      </c>
      <c r="S39" s="3" t="s">
        <v>27</v>
      </c>
      <c r="T39" s="3" t="s">
        <v>28</v>
      </c>
      <c r="U39" s="14" t="s">
        <v>29</v>
      </c>
    </row>
    <row r="40" spans="1:26">
      <c r="A40" s="5" t="str">
        <f>A22</f>
        <v>1996</v>
      </c>
      <c r="B40" s="15"/>
      <c r="C40" s="15">
        <f>(C4/$W4)/(B4/$V4)</f>
        <v>0.20189190929264911</v>
      </c>
      <c r="D40" s="15">
        <f>(E4/$W4)/(D4/$V4)</f>
        <v>8.7757067822768625E-3</v>
      </c>
      <c r="E40" s="15">
        <f>(G4/$W4)/(F4/$V4)</f>
        <v>1.7788855711230991</v>
      </c>
      <c r="F40" s="15">
        <f>(I4/$W4)/(H4/$V4)</f>
        <v>0.88067668487611583</v>
      </c>
      <c r="G40" s="15">
        <f>(K4/$W4)/(J4/$V4)</f>
        <v>0.93500094667692712</v>
      </c>
      <c r="H40" s="15">
        <f>(M4/$W4)/(L4/$V4)</f>
        <v>0.88760926373897986</v>
      </c>
      <c r="I40" s="15">
        <f>(O4/$W4)/(N4/$V4)</f>
        <v>1.3625646276946166</v>
      </c>
      <c r="J40" s="15">
        <f>(Q4/$W4)/(P4/$V4)</f>
        <v>1.1821192353936614</v>
      </c>
      <c r="K40" s="15">
        <f>(S4/$W4)/(R4/$V4)</f>
        <v>0.96574908605680576</v>
      </c>
      <c r="L40" s="16">
        <f>AVERAGE(C40:K40)</f>
        <v>0.91147478129279236</v>
      </c>
      <c r="M40" s="8">
        <f>(1-1/C40)*C4</f>
        <v>-53220.304651680737</v>
      </c>
      <c r="N40" s="8">
        <f>(1-1/D40)*E4</f>
        <v>-42323.030993215492</v>
      </c>
      <c r="O40" s="8">
        <f>(1-1/E40)*G4</f>
        <v>85238.395304035803</v>
      </c>
      <c r="P40" s="8">
        <f>(1-1/F40)*I4</f>
        <v>-689.42544042687791</v>
      </c>
      <c r="Q40" s="8">
        <f>(1-1/G40)*K4</f>
        <v>-1688.1961393594736</v>
      </c>
      <c r="R40" s="8">
        <f>(1-1/H40)*M4</f>
        <v>-9166.8159501298815</v>
      </c>
      <c r="S40" s="8">
        <f>(1-1/I40)*O4</f>
        <v>13056.573423825632</v>
      </c>
      <c r="T40" s="8">
        <f>(1-1/J40)*Q4</f>
        <v>9754.0225962710829</v>
      </c>
      <c r="U40" s="8">
        <f>(1-1/K40)*S4</f>
        <v>-4059.8780044015489</v>
      </c>
      <c r="V40" s="100">
        <f>AVERAGE(M40:U40)</f>
        <v>-344.29553945349949</v>
      </c>
      <c r="W40" s="101">
        <f>V40/1000</f>
        <v>-0.3442955394534995</v>
      </c>
      <c r="X40" s="28">
        <f>W40/V40</f>
        <v>1E-3</v>
      </c>
    </row>
    <row r="41" spans="1:26">
      <c r="A41" s="5">
        <f t="shared" ref="A41:A54" si="8">A23</f>
        <v>1997</v>
      </c>
      <c r="B41" s="15"/>
      <c r="C41" s="15">
        <f t="shared" ref="C41:C54" si="9">(C5/$W5)/(B5/$V5)</f>
        <v>0.20233296380103774</v>
      </c>
      <c r="D41" s="15">
        <f t="shared" ref="D41:D54" si="10">(E5/$W5)/(D5/$V5)</f>
        <v>8.9781733106094226E-3</v>
      </c>
      <c r="E41" s="15">
        <f t="shared" ref="E41:E54" si="11">(G5/$W5)/(F5/$V5)</f>
        <v>1.777744391385512</v>
      </c>
      <c r="F41" s="15">
        <f t="shared" ref="F41:F54" si="12">(I5/$W5)/(H5/$V5)</f>
        <v>0.88487168227015989</v>
      </c>
      <c r="G41" s="15">
        <f t="shared" ref="G41:G54" si="13">(K5/$W5)/(J5/$V5)</f>
        <v>0.93785334629808037</v>
      </c>
      <c r="H41" s="15">
        <f t="shared" ref="H41:H54" si="14">(M5/$W5)/(L5/$V5)</f>
        <v>0.89177254460079436</v>
      </c>
      <c r="I41" s="15">
        <f t="shared" ref="I41:I54" si="15">(O5/$W5)/(N5/$V5)</f>
        <v>1.3671350672255025</v>
      </c>
      <c r="J41" s="15">
        <f t="shared" ref="J41:J54" si="16">(Q5/$W5)/(P5/$V5)</f>
        <v>1.1902633551670445</v>
      </c>
      <c r="K41" s="15">
        <f t="shared" ref="K41:K54" si="17">(S5/$W5)/(R5/$V5)</f>
        <v>0.97200390072151432</v>
      </c>
      <c r="L41" s="16">
        <f t="shared" ref="L41:L54" si="18">AVERAGE(C41:K41)</f>
        <v>0.91477282497558399</v>
      </c>
      <c r="M41" s="8">
        <f t="shared" ref="M41:M54" si="19">(1-1/C41)*C5</f>
        <v>-52866.436773031077</v>
      </c>
      <c r="N41" s="8">
        <f t="shared" ref="N41:N54" si="20">(1-1/D41)*E5</f>
        <v>-41126.256169092689</v>
      </c>
      <c r="O41" s="8">
        <f t="shared" ref="O41:O54" si="21">(1-1/E41)*G5</f>
        <v>81614.126844645696</v>
      </c>
      <c r="P41" s="8">
        <f t="shared" ref="P41:P54" si="22">(1-1/F41)*I5</f>
        <v>-669.49732800613594</v>
      </c>
      <c r="Q41" s="8">
        <f t="shared" ref="Q41:Q54" si="23">(1-1/G41)*K5</f>
        <v>-1670.5946777613426</v>
      </c>
      <c r="R41" s="8">
        <f t="shared" ref="R41:R54" si="24">(1-1/H41)*M5</f>
        <v>-9112.0450251427428</v>
      </c>
      <c r="S41" s="8">
        <f t="shared" ref="S41:S54" si="25">(1-1/I41)*O5</f>
        <v>13432.573253101664</v>
      </c>
      <c r="T41" s="8">
        <f t="shared" ref="T41:T54" si="26">(1-1/J41)*Q5</f>
        <v>10694.224367735251</v>
      </c>
      <c r="U41" s="8">
        <f t="shared" ref="U41:U54" si="27">(1-1/K41)*S5</f>
        <v>-3542.1150491746916</v>
      </c>
      <c r="V41" s="100">
        <f t="shared" ref="V41:V54" si="28">AVERAGE(M41:U41)</f>
        <v>-360.66895074734157</v>
      </c>
      <c r="W41" s="101">
        <f t="shared" ref="W41:W54" si="29">V41/1000</f>
        <v>-0.36066895074734157</v>
      </c>
      <c r="X41" s="28">
        <f t="shared" ref="X41:X54" si="30">W41/V41</f>
        <v>1E-3</v>
      </c>
    </row>
    <row r="42" spans="1:26">
      <c r="A42" s="5">
        <f t="shared" si="8"/>
        <v>1998</v>
      </c>
      <c r="B42" s="15"/>
      <c r="C42" s="15">
        <f t="shared" si="9"/>
        <v>0.20082396118299883</v>
      </c>
      <c r="D42" s="15">
        <f t="shared" si="10"/>
        <v>9.0853147852202314E-3</v>
      </c>
      <c r="E42" s="15">
        <f t="shared" si="11"/>
        <v>1.7668020809260865</v>
      </c>
      <c r="F42" s="15">
        <f t="shared" si="12"/>
        <v>0.87411604835604495</v>
      </c>
      <c r="G42" s="15">
        <f t="shared" si="13"/>
        <v>0.93149720600677399</v>
      </c>
      <c r="H42" s="15">
        <f t="shared" si="14"/>
        <v>0.88533462932574825</v>
      </c>
      <c r="I42" s="15">
        <f t="shared" si="15"/>
        <v>1.3640071197904438</v>
      </c>
      <c r="J42" s="15">
        <f t="shared" si="16"/>
        <v>1.1739918060962378</v>
      </c>
      <c r="K42" s="15">
        <f t="shared" si="17"/>
        <v>0.97208207774455269</v>
      </c>
      <c r="L42" s="16">
        <f t="shared" si="18"/>
        <v>0.90863780491267854</v>
      </c>
      <c r="M42" s="8">
        <f t="shared" si="19"/>
        <v>-52100.156275743393</v>
      </c>
      <c r="N42" s="8">
        <f t="shared" si="20"/>
        <v>-34673.767433487061</v>
      </c>
      <c r="O42" s="8">
        <f t="shared" si="21"/>
        <v>77801.327296393734</v>
      </c>
      <c r="P42" s="8">
        <f t="shared" si="22"/>
        <v>-712.22521763008172</v>
      </c>
      <c r="Q42" s="8">
        <f t="shared" si="23"/>
        <v>-1732.1491263034297</v>
      </c>
      <c r="R42" s="8">
        <f t="shared" si="24"/>
        <v>-10245.356710837874</v>
      </c>
      <c r="S42" s="8">
        <f t="shared" si="25"/>
        <v>12607.530628564335</v>
      </c>
      <c r="T42" s="8">
        <f t="shared" si="26"/>
        <v>10108.938783296859</v>
      </c>
      <c r="U42" s="8">
        <f t="shared" si="27"/>
        <v>-3716.0810393771453</v>
      </c>
      <c r="V42" s="100">
        <f t="shared" si="28"/>
        <v>-295.77101056933975</v>
      </c>
      <c r="W42" s="101">
        <f t="shared" si="29"/>
        <v>-0.29577101056933974</v>
      </c>
      <c r="X42" s="28">
        <f t="shared" si="30"/>
        <v>1E-3</v>
      </c>
    </row>
    <row r="43" spans="1:26">
      <c r="A43" s="5">
        <f t="shared" si="8"/>
        <v>1999</v>
      </c>
      <c r="B43" s="15"/>
      <c r="C43" s="15">
        <f t="shared" si="9"/>
        <v>0.20148915635885739</v>
      </c>
      <c r="D43" s="15">
        <f t="shared" si="10"/>
        <v>7.3456354477598835E-3</v>
      </c>
      <c r="E43" s="15">
        <f t="shared" si="11"/>
        <v>1.7800426282626398</v>
      </c>
      <c r="F43" s="15">
        <f t="shared" si="12"/>
        <v>0.87510650081060692</v>
      </c>
      <c r="G43" s="15">
        <f t="shared" si="13"/>
        <v>0.92200112669771861</v>
      </c>
      <c r="H43" s="15">
        <f t="shared" si="14"/>
        <v>0.87665628737230861</v>
      </c>
      <c r="I43" s="15">
        <f t="shared" si="15"/>
        <v>1.34885444897485</v>
      </c>
      <c r="J43" s="15">
        <f t="shared" si="16"/>
        <v>1.1573809979344307</v>
      </c>
      <c r="K43" s="15">
        <f t="shared" si="17"/>
        <v>0.98236108478927398</v>
      </c>
      <c r="L43" s="16">
        <f t="shared" si="18"/>
        <v>0.90569309629427197</v>
      </c>
      <c r="M43" s="8">
        <f t="shared" si="19"/>
        <v>-51187.038446655773</v>
      </c>
      <c r="N43" s="8">
        <f t="shared" si="20"/>
        <v>-32038.090994285842</v>
      </c>
      <c r="O43" s="8">
        <f t="shared" si="21"/>
        <v>75929.718635424084</v>
      </c>
      <c r="P43" s="8">
        <f t="shared" si="22"/>
        <v>-688.31772860037859</v>
      </c>
      <c r="Q43" s="8">
        <f t="shared" si="23"/>
        <v>-1916.2027170491153</v>
      </c>
      <c r="R43" s="8">
        <f t="shared" si="24"/>
        <v>-11935.055912579379</v>
      </c>
      <c r="S43" s="8">
        <f t="shared" si="25"/>
        <v>11942.51476560124</v>
      </c>
      <c r="T43" s="8">
        <f t="shared" si="26"/>
        <v>9459.3289053946046</v>
      </c>
      <c r="U43" s="8">
        <f t="shared" si="27"/>
        <v>-2397.240735265586</v>
      </c>
      <c r="V43" s="100">
        <f t="shared" si="28"/>
        <v>-314.4871364462382</v>
      </c>
      <c r="W43" s="101">
        <f t="shared" si="29"/>
        <v>-0.31448713644623821</v>
      </c>
      <c r="X43" s="28">
        <f t="shared" si="30"/>
        <v>1E-3</v>
      </c>
    </row>
    <row r="44" spans="1:26">
      <c r="A44" s="5">
        <f t="shared" si="8"/>
        <v>2000</v>
      </c>
      <c r="B44" s="15"/>
      <c r="C44" s="15">
        <f t="shared" si="9"/>
        <v>0.19911128077863471</v>
      </c>
      <c r="D44" s="15">
        <f t="shared" si="10"/>
        <v>5.7192279824294515E-3</v>
      </c>
      <c r="E44" s="15">
        <f t="shared" si="11"/>
        <v>1.7999191476227199</v>
      </c>
      <c r="F44" s="15">
        <f t="shared" si="12"/>
        <v>0.86585362934167054</v>
      </c>
      <c r="G44" s="15">
        <f t="shared" si="13"/>
        <v>0.91883332705036191</v>
      </c>
      <c r="H44" s="15">
        <f t="shared" si="14"/>
        <v>0.87145619384940021</v>
      </c>
      <c r="I44" s="15">
        <f t="shared" si="15"/>
        <v>1.3264023432694332</v>
      </c>
      <c r="J44" s="15">
        <f t="shared" si="16"/>
        <v>1.1574061490862628</v>
      </c>
      <c r="K44" s="15">
        <f t="shared" si="17"/>
        <v>0.978235571908187</v>
      </c>
      <c r="L44" s="16">
        <f t="shared" si="18"/>
        <v>0.90254854120989991</v>
      </c>
      <c r="M44" s="8">
        <f t="shared" si="19"/>
        <v>-50793.542277427361</v>
      </c>
      <c r="N44" s="8">
        <f t="shared" si="20"/>
        <v>-30746.827856373086</v>
      </c>
      <c r="O44" s="8">
        <f t="shared" si="21"/>
        <v>76756.590533514274</v>
      </c>
      <c r="P44" s="8">
        <f t="shared" si="22"/>
        <v>-739.87457522712452</v>
      </c>
      <c r="Q44" s="8">
        <f t="shared" si="23"/>
        <v>-2108.0320258888237</v>
      </c>
      <c r="R44" s="8">
        <f t="shared" si="24"/>
        <v>-12375.031655880397</v>
      </c>
      <c r="S44" s="8">
        <f t="shared" si="25"/>
        <v>11042.405405210731</v>
      </c>
      <c r="T44" s="8">
        <f t="shared" si="26"/>
        <v>9931.1876408137505</v>
      </c>
      <c r="U44" s="8">
        <f t="shared" si="27"/>
        <v>-3049.8747492564917</v>
      </c>
      <c r="V44" s="100">
        <f t="shared" si="28"/>
        <v>-231.44439561272532</v>
      </c>
      <c r="W44" s="101">
        <f t="shared" si="29"/>
        <v>-0.23144439561272531</v>
      </c>
      <c r="X44" s="28">
        <f t="shared" si="30"/>
        <v>1E-3</v>
      </c>
    </row>
    <row r="45" spans="1:26">
      <c r="A45" s="5">
        <f t="shared" si="8"/>
        <v>2001</v>
      </c>
      <c r="B45" s="15"/>
      <c r="C45" s="15">
        <f t="shared" si="9"/>
        <v>0.19680279660523745</v>
      </c>
      <c r="D45" s="15">
        <f t="shared" si="10"/>
        <v>7.6907785157218807E-3</v>
      </c>
      <c r="E45" s="15">
        <f t="shared" si="11"/>
        <v>1.8207595391095899</v>
      </c>
      <c r="F45" s="15">
        <f t="shared" si="12"/>
        <v>0.86156235106848089</v>
      </c>
      <c r="G45" s="15">
        <f t="shared" si="13"/>
        <v>0.93754317578035773</v>
      </c>
      <c r="H45" s="15">
        <f t="shared" si="14"/>
        <v>0.88721847748770422</v>
      </c>
      <c r="I45" s="15">
        <f t="shared" si="15"/>
        <v>1.3370636212742202</v>
      </c>
      <c r="J45" s="15">
        <f t="shared" si="16"/>
        <v>1.1638007866958127</v>
      </c>
      <c r="K45" s="15">
        <f t="shared" si="17"/>
        <v>0.9790691201432572</v>
      </c>
      <c r="L45" s="16">
        <f t="shared" si="18"/>
        <v>0.91016784963115349</v>
      </c>
      <c r="M45" s="8">
        <f t="shared" si="19"/>
        <v>-54076.554439785905</v>
      </c>
      <c r="N45" s="8">
        <f t="shared" si="20"/>
        <v>-29648.221989812886</v>
      </c>
      <c r="O45" s="8">
        <f t="shared" si="21"/>
        <v>76140.600748119206</v>
      </c>
      <c r="P45" s="8">
        <f t="shared" si="22"/>
        <v>-755.84045388125071</v>
      </c>
      <c r="Q45" s="8">
        <f t="shared" si="23"/>
        <v>-1544.9957836518154</v>
      </c>
      <c r="R45" s="8">
        <f t="shared" si="24"/>
        <v>-10934.595987890996</v>
      </c>
      <c r="S45" s="8">
        <f t="shared" si="25"/>
        <v>10906.026803289607</v>
      </c>
      <c r="T45" s="8">
        <f t="shared" si="26"/>
        <v>11205.58557520752</v>
      </c>
      <c r="U45" s="8">
        <f t="shared" si="27"/>
        <v>-2890.2014221631039</v>
      </c>
      <c r="V45" s="100">
        <f t="shared" si="28"/>
        <v>-177.57743895217982</v>
      </c>
      <c r="W45" s="101">
        <f t="shared" si="29"/>
        <v>-0.17757743895217981</v>
      </c>
      <c r="X45" s="28">
        <f t="shared" si="30"/>
        <v>1E-3</v>
      </c>
    </row>
    <row r="46" spans="1:26">
      <c r="A46" s="5">
        <f t="shared" si="8"/>
        <v>2002</v>
      </c>
      <c r="B46" s="15"/>
      <c r="C46" s="15">
        <f t="shared" si="9"/>
        <v>0.19482625592032374</v>
      </c>
      <c r="D46" s="15">
        <f t="shared" si="10"/>
        <v>6.8095208587880375E-3</v>
      </c>
      <c r="E46" s="15">
        <f t="shared" si="11"/>
        <v>1.8296946205145843</v>
      </c>
      <c r="F46" s="15">
        <f t="shared" si="12"/>
        <v>0.87354146038622993</v>
      </c>
      <c r="G46" s="15">
        <f t="shared" si="13"/>
        <v>0.94175640071499334</v>
      </c>
      <c r="H46" s="15">
        <f t="shared" si="14"/>
        <v>0.892399530188837</v>
      </c>
      <c r="I46" s="15">
        <f t="shared" si="15"/>
        <v>1.3243692767217441</v>
      </c>
      <c r="J46" s="15">
        <f t="shared" si="16"/>
        <v>1.1597113766628027</v>
      </c>
      <c r="K46" s="15">
        <f t="shared" si="17"/>
        <v>0.97663981919549259</v>
      </c>
      <c r="L46" s="16">
        <f t="shared" si="18"/>
        <v>0.91108314012931069</v>
      </c>
      <c r="M46" s="8">
        <f t="shared" si="19"/>
        <v>-54778.883783996112</v>
      </c>
      <c r="N46" s="8">
        <f t="shared" si="20"/>
        <v>-30106.140276560338</v>
      </c>
      <c r="O46" s="8">
        <f t="shared" si="21"/>
        <v>76791.419046407929</v>
      </c>
      <c r="P46" s="8">
        <f t="shared" si="22"/>
        <v>-690.83293359740003</v>
      </c>
      <c r="Q46" s="8">
        <f t="shared" si="23"/>
        <v>-1426.4826395061427</v>
      </c>
      <c r="R46" s="8">
        <f t="shared" si="24"/>
        <v>-10350.859449786052</v>
      </c>
      <c r="S46" s="8">
        <f t="shared" si="25"/>
        <v>10554.823910560006</v>
      </c>
      <c r="T46" s="8">
        <f t="shared" si="26"/>
        <v>11743.024790928768</v>
      </c>
      <c r="U46" s="8">
        <f t="shared" si="27"/>
        <v>-3308.8946660812662</v>
      </c>
      <c r="V46" s="100">
        <f t="shared" si="28"/>
        <v>-174.75844462562267</v>
      </c>
      <c r="W46" s="101">
        <f t="shared" si="29"/>
        <v>-0.17475844462562268</v>
      </c>
      <c r="X46" s="28">
        <f t="shared" si="30"/>
        <v>1E-3</v>
      </c>
    </row>
    <row r="47" spans="1:26">
      <c r="A47" s="5">
        <f t="shared" si="8"/>
        <v>2003</v>
      </c>
      <c r="B47" s="15"/>
      <c r="C47" s="15">
        <f t="shared" si="9"/>
        <v>0.19195374938322934</v>
      </c>
      <c r="D47" s="15">
        <f t="shared" si="10"/>
        <v>6.413214656701304E-3</v>
      </c>
      <c r="E47" s="15">
        <f t="shared" si="11"/>
        <v>1.8509774151810856</v>
      </c>
      <c r="F47" s="15">
        <f t="shared" si="12"/>
        <v>0.86630972321866795</v>
      </c>
      <c r="G47" s="15">
        <f t="shared" si="13"/>
        <v>0.94765009719766591</v>
      </c>
      <c r="H47" s="15">
        <f t="shared" si="14"/>
        <v>0.89993973360719914</v>
      </c>
      <c r="I47" s="15">
        <f t="shared" si="15"/>
        <v>1.3415841406737483</v>
      </c>
      <c r="J47" s="15">
        <f t="shared" si="16"/>
        <v>1.1627646115174908</v>
      </c>
      <c r="K47" s="15">
        <f t="shared" si="17"/>
        <v>0.97120412006362433</v>
      </c>
      <c r="L47" s="16">
        <f t="shared" si="18"/>
        <v>0.91542186727771258</v>
      </c>
      <c r="M47" s="8">
        <f t="shared" si="19"/>
        <v>-52517.267435576228</v>
      </c>
      <c r="N47" s="8">
        <f t="shared" si="20"/>
        <v>-30946.273312369682</v>
      </c>
      <c r="O47" s="8">
        <f t="shared" si="21"/>
        <v>75719.350490188692</v>
      </c>
      <c r="P47" s="8">
        <f t="shared" si="22"/>
        <v>-689.80752888745315</v>
      </c>
      <c r="Q47" s="8">
        <f t="shared" si="23"/>
        <v>-1406.7073587595332</v>
      </c>
      <c r="R47" s="8">
        <f t="shared" si="24"/>
        <v>-10174.229957763368</v>
      </c>
      <c r="S47" s="8">
        <f t="shared" si="25"/>
        <v>10428.154717369302</v>
      </c>
      <c r="T47" s="8">
        <f t="shared" si="26"/>
        <v>12012.887605162005</v>
      </c>
      <c r="U47" s="8">
        <f t="shared" si="27"/>
        <v>-4238.4704002535263</v>
      </c>
      <c r="V47" s="100">
        <f t="shared" si="28"/>
        <v>-201.37368676553251</v>
      </c>
      <c r="W47" s="101">
        <f t="shared" si="29"/>
        <v>-0.20137368676553252</v>
      </c>
      <c r="X47" s="28">
        <f t="shared" si="30"/>
        <v>1E-3</v>
      </c>
    </row>
    <row r="48" spans="1:26">
      <c r="A48" s="5">
        <f t="shared" si="8"/>
        <v>2004</v>
      </c>
      <c r="B48" s="15"/>
      <c r="C48" s="15">
        <f t="shared" si="9"/>
        <v>0.18708841807921825</v>
      </c>
      <c r="D48" s="15">
        <f t="shared" si="10"/>
        <v>7.1869044498039866E-3</v>
      </c>
      <c r="E48" s="15">
        <f t="shared" si="11"/>
        <v>1.812027187763549</v>
      </c>
      <c r="F48" s="15">
        <f t="shared" si="12"/>
        <v>0.84757757983015314</v>
      </c>
      <c r="G48" s="15">
        <f t="shared" si="13"/>
        <v>0.93661771175151132</v>
      </c>
      <c r="H48" s="15">
        <f t="shared" si="14"/>
        <v>0.89265974202753839</v>
      </c>
      <c r="I48" s="15">
        <f t="shared" si="15"/>
        <v>1.3380143237766005</v>
      </c>
      <c r="J48" s="15">
        <f t="shared" si="16"/>
        <v>1.1468473493869984</v>
      </c>
      <c r="K48" s="15">
        <f t="shared" si="17"/>
        <v>0.97321643193138907</v>
      </c>
      <c r="L48" s="16">
        <f t="shared" si="18"/>
        <v>0.90458173877741799</v>
      </c>
      <c r="M48" s="8">
        <f t="shared" si="19"/>
        <v>-48260.468773901099</v>
      </c>
      <c r="N48" s="8">
        <f t="shared" si="20"/>
        <v>-32579.794989560229</v>
      </c>
      <c r="O48" s="8">
        <f t="shared" si="21"/>
        <v>75758.467761715379</v>
      </c>
      <c r="P48" s="8">
        <f t="shared" si="22"/>
        <v>-795.88575373194158</v>
      </c>
      <c r="Q48" s="8">
        <f t="shared" si="23"/>
        <v>-2037.9441611567702</v>
      </c>
      <c r="R48" s="8">
        <f t="shared" si="24"/>
        <v>-11535.899840700991</v>
      </c>
      <c r="S48" s="8">
        <f t="shared" si="25"/>
        <v>10680.791277690112</v>
      </c>
      <c r="T48" s="8">
        <f t="shared" si="26"/>
        <v>11748.243182092197</v>
      </c>
      <c r="U48" s="8">
        <f t="shared" si="27"/>
        <v>-3954.3625104803364</v>
      </c>
      <c r="V48" s="100">
        <f t="shared" si="28"/>
        <v>-108.53931200374109</v>
      </c>
      <c r="W48" s="101">
        <f t="shared" si="29"/>
        <v>-0.10853931200374109</v>
      </c>
      <c r="X48" s="28">
        <f t="shared" si="30"/>
        <v>1E-3</v>
      </c>
    </row>
    <row r="49" spans="1:24">
      <c r="A49" s="5">
        <f t="shared" si="8"/>
        <v>2005</v>
      </c>
      <c r="B49" s="15"/>
      <c r="C49" s="15">
        <f t="shared" si="9"/>
        <v>0.18527799651735427</v>
      </c>
      <c r="D49" s="15">
        <f t="shared" si="10"/>
        <v>6.9236863723249201E-3</v>
      </c>
      <c r="E49" s="15">
        <f t="shared" si="11"/>
        <v>1.7793017883714883</v>
      </c>
      <c r="F49" s="15">
        <f t="shared" si="12"/>
        <v>0.83599274288354042</v>
      </c>
      <c r="G49" s="15">
        <f t="shared" si="13"/>
        <v>0.93191953012092099</v>
      </c>
      <c r="H49" s="15">
        <f t="shared" si="14"/>
        <v>0.89047883525657978</v>
      </c>
      <c r="I49" s="15">
        <f t="shared" si="15"/>
        <v>1.336029080520309</v>
      </c>
      <c r="J49" s="15">
        <f t="shared" si="16"/>
        <v>1.1387750262019796</v>
      </c>
      <c r="K49" s="15">
        <f t="shared" si="17"/>
        <v>0.97191986092479088</v>
      </c>
      <c r="L49" s="16">
        <f t="shared" si="18"/>
        <v>0.89740206079658769</v>
      </c>
      <c r="M49" s="8">
        <f t="shared" si="19"/>
        <v>-45309.243773203074</v>
      </c>
      <c r="N49" s="8">
        <f t="shared" si="20"/>
        <v>-31569.974699290378</v>
      </c>
      <c r="O49" s="8">
        <f t="shared" si="21"/>
        <v>73470.343698516197</v>
      </c>
      <c r="P49" s="8">
        <f t="shared" si="22"/>
        <v>-872.01544652833297</v>
      </c>
      <c r="Q49" s="8">
        <f t="shared" si="23"/>
        <v>-2571.1633667233223</v>
      </c>
      <c r="R49" s="8">
        <f t="shared" si="24"/>
        <v>-12912.981690910921</v>
      </c>
      <c r="S49" s="8">
        <f t="shared" si="25"/>
        <v>10852.909730636187</v>
      </c>
      <c r="T49" s="8">
        <f t="shared" si="26"/>
        <v>12023.373099973905</v>
      </c>
      <c r="U49" s="8">
        <f t="shared" si="27"/>
        <v>-4093.3949920077412</v>
      </c>
      <c r="V49" s="100">
        <f t="shared" si="28"/>
        <v>-109.1274932819419</v>
      </c>
      <c r="W49" s="101">
        <f t="shared" si="29"/>
        <v>-0.10912749328194189</v>
      </c>
      <c r="X49" s="28">
        <f t="shared" si="30"/>
        <v>1E-3</v>
      </c>
    </row>
    <row r="50" spans="1:24">
      <c r="A50" s="5">
        <f t="shared" si="8"/>
        <v>2006</v>
      </c>
      <c r="B50" s="15"/>
      <c r="C50" s="15">
        <f t="shared" si="9"/>
        <v>0.18201543740863338</v>
      </c>
      <c r="D50" s="15">
        <f t="shared" si="10"/>
        <v>8.2524350015401454E-3</v>
      </c>
      <c r="E50" s="15">
        <f t="shared" si="11"/>
        <v>1.754932964975632</v>
      </c>
      <c r="F50" s="15">
        <f t="shared" si="12"/>
        <v>0.82156298002655603</v>
      </c>
      <c r="G50" s="15">
        <f t="shared" si="13"/>
        <v>0.92876309719481409</v>
      </c>
      <c r="H50" s="15">
        <f t="shared" si="14"/>
        <v>0.89017001591805189</v>
      </c>
      <c r="I50" s="15">
        <f t="shared" si="15"/>
        <v>1.3313651138221574</v>
      </c>
      <c r="J50" s="15">
        <f t="shared" si="16"/>
        <v>1.1360974958147361</v>
      </c>
      <c r="K50" s="15">
        <f t="shared" si="17"/>
        <v>0.97675331198369886</v>
      </c>
      <c r="L50" s="16">
        <f t="shared" si="18"/>
        <v>0.89221253912731335</v>
      </c>
      <c r="M50" s="8">
        <f t="shared" si="19"/>
        <v>-44476.233652048591</v>
      </c>
      <c r="N50" s="8">
        <f t="shared" si="20"/>
        <v>-32585.471518352497</v>
      </c>
      <c r="O50" s="8">
        <f t="shared" si="21"/>
        <v>74171.139498378718</v>
      </c>
      <c r="P50" s="8">
        <f t="shared" si="22"/>
        <v>-963.14787494785185</v>
      </c>
      <c r="Q50" s="8">
        <f t="shared" si="23"/>
        <v>-2721.4508852474451</v>
      </c>
      <c r="R50" s="8">
        <f t="shared" si="24"/>
        <v>-14165.135730444317</v>
      </c>
      <c r="S50" s="8">
        <f t="shared" si="25"/>
        <v>10550.931864046197</v>
      </c>
      <c r="T50" s="8">
        <f t="shared" si="26"/>
        <v>12718.408406870818</v>
      </c>
      <c r="U50" s="8">
        <f t="shared" si="27"/>
        <v>-3440.1346711580704</v>
      </c>
      <c r="V50" s="100">
        <f t="shared" si="28"/>
        <v>-101.23272921144806</v>
      </c>
      <c r="W50" s="101">
        <f t="shared" si="29"/>
        <v>-0.10123272921144806</v>
      </c>
      <c r="X50" s="28">
        <f t="shared" si="30"/>
        <v>1E-3</v>
      </c>
    </row>
    <row r="51" spans="1:24">
      <c r="A51" s="5">
        <f t="shared" si="8"/>
        <v>2007</v>
      </c>
      <c r="B51" s="15"/>
      <c r="C51" s="15">
        <f t="shared" si="9"/>
        <v>0.18152020091896323</v>
      </c>
      <c r="D51" s="15">
        <f t="shared" si="10"/>
        <v>7.8368489524229985E-3</v>
      </c>
      <c r="E51" s="15">
        <f t="shared" si="11"/>
        <v>1.7499891484053844</v>
      </c>
      <c r="F51" s="15">
        <f t="shared" si="12"/>
        <v>0.82061941116846016</v>
      </c>
      <c r="G51" s="15">
        <f t="shared" si="13"/>
        <v>0.93689478718749719</v>
      </c>
      <c r="H51" s="15">
        <f t="shared" si="14"/>
        <v>0.90026295008178603</v>
      </c>
      <c r="I51" s="15">
        <f t="shared" si="15"/>
        <v>1.3332888756967956</v>
      </c>
      <c r="J51" s="15">
        <f t="shared" si="16"/>
        <v>1.1461559465658209</v>
      </c>
      <c r="K51" s="15">
        <f t="shared" si="17"/>
        <v>0.98465217120655557</v>
      </c>
      <c r="L51" s="16">
        <f t="shared" si="18"/>
        <v>0.89569114890929846</v>
      </c>
      <c r="M51" s="8">
        <f t="shared" si="19"/>
        <v>-47831.170321056459</v>
      </c>
      <c r="N51" s="8">
        <f t="shared" si="20"/>
        <v>-35060.958512738798</v>
      </c>
      <c r="O51" s="8">
        <f t="shared" si="21"/>
        <v>74783.608880676533</v>
      </c>
      <c r="P51" s="8">
        <f t="shared" si="22"/>
        <v>-992.55266783457205</v>
      </c>
      <c r="Q51" s="8">
        <f t="shared" si="23"/>
        <v>-2469.8088201651317</v>
      </c>
      <c r="R51" s="8">
        <f t="shared" si="24"/>
        <v>-13151.46948587127</v>
      </c>
      <c r="S51" s="8">
        <f t="shared" si="25"/>
        <v>10589.98342145662</v>
      </c>
      <c r="T51" s="8">
        <f t="shared" si="26"/>
        <v>14857.408147827589</v>
      </c>
      <c r="U51" s="8">
        <f t="shared" si="27"/>
        <v>-2380.4641873725718</v>
      </c>
      <c r="V51" s="100">
        <f t="shared" si="28"/>
        <v>-183.9359494531177</v>
      </c>
      <c r="W51" s="101">
        <f t="shared" si="29"/>
        <v>-0.1839359494531177</v>
      </c>
      <c r="X51" s="28">
        <f t="shared" si="30"/>
        <v>1E-3</v>
      </c>
    </row>
    <row r="52" spans="1:24">
      <c r="A52" s="5">
        <f t="shared" si="8"/>
        <v>2008</v>
      </c>
      <c r="B52" s="15"/>
      <c r="C52" s="15">
        <f t="shared" si="9"/>
        <v>0.17862197158988227</v>
      </c>
      <c r="D52" s="15">
        <f t="shared" si="10"/>
        <v>8.0177068329708775E-3</v>
      </c>
      <c r="E52" s="15">
        <f t="shared" si="11"/>
        <v>1.7146682006032765</v>
      </c>
      <c r="F52" s="15">
        <f t="shared" si="12"/>
        <v>0.81067962711596875</v>
      </c>
      <c r="G52" s="15">
        <f t="shared" si="13"/>
        <v>0.93545385023331773</v>
      </c>
      <c r="H52" s="15">
        <f t="shared" si="14"/>
        <v>0.89896741402248315</v>
      </c>
      <c r="I52" s="15">
        <f t="shared" si="15"/>
        <v>1.3358512977709682</v>
      </c>
      <c r="J52" s="15">
        <f t="shared" si="16"/>
        <v>1.1424830326341706</v>
      </c>
      <c r="K52" s="15">
        <f t="shared" si="17"/>
        <v>0.98387657289285113</v>
      </c>
      <c r="L52" s="16">
        <f t="shared" si="18"/>
        <v>0.88984663041065437</v>
      </c>
      <c r="M52" s="8">
        <f t="shared" si="19"/>
        <v>-48376.606653709445</v>
      </c>
      <c r="N52" s="8">
        <f t="shared" si="20"/>
        <v>-37231.895341672374</v>
      </c>
      <c r="O52" s="8">
        <f t="shared" si="21"/>
        <v>76442.270800154234</v>
      </c>
      <c r="P52" s="8">
        <f t="shared" si="22"/>
        <v>-1023.9960352972768</v>
      </c>
      <c r="Q52" s="8">
        <f t="shared" si="23"/>
        <v>-2705.2040655412652</v>
      </c>
      <c r="R52" s="8">
        <f t="shared" si="24"/>
        <v>-13672.790936025769</v>
      </c>
      <c r="S52" s="8">
        <f t="shared" si="25"/>
        <v>12294.952933543993</v>
      </c>
      <c r="T52" s="8">
        <f t="shared" si="26"/>
        <v>15861.57668337927</v>
      </c>
      <c r="U52" s="8">
        <f t="shared" si="27"/>
        <v>-2692.8081656458967</v>
      </c>
      <c r="V52" s="100">
        <f t="shared" si="28"/>
        <v>-122.72230897939137</v>
      </c>
      <c r="W52" s="101">
        <f t="shared" si="29"/>
        <v>-0.12272230897939138</v>
      </c>
      <c r="X52" s="28">
        <f t="shared" si="30"/>
        <v>1E-3</v>
      </c>
    </row>
    <row r="53" spans="1:24">
      <c r="A53" s="5">
        <f t="shared" si="8"/>
        <v>2009</v>
      </c>
      <c r="B53" s="15"/>
      <c r="C53" s="15">
        <f t="shared" si="9"/>
        <v>0.17498451975940035</v>
      </c>
      <c r="D53" s="15">
        <f t="shared" si="10"/>
        <v>8.6958098996053682E-3</v>
      </c>
      <c r="E53" s="15">
        <f t="shared" si="11"/>
        <v>1.737810512416283</v>
      </c>
      <c r="F53" s="15">
        <f t="shared" si="12"/>
        <v>0.79613649066937564</v>
      </c>
      <c r="G53" s="15">
        <f t="shared" si="13"/>
        <v>0.92623512155166232</v>
      </c>
      <c r="H53" s="15">
        <f t="shared" si="14"/>
        <v>0.88976812193765176</v>
      </c>
      <c r="I53" s="15">
        <f t="shared" si="15"/>
        <v>1.3102347001555057</v>
      </c>
      <c r="J53" s="15">
        <f t="shared" si="16"/>
        <v>1.1289344371987187</v>
      </c>
      <c r="K53" s="15">
        <f t="shared" si="17"/>
        <v>0.96587348721805188</v>
      </c>
      <c r="L53" s="16">
        <f t="shared" si="18"/>
        <v>0.88207480008958372</v>
      </c>
      <c r="M53" s="8">
        <f t="shared" si="19"/>
        <v>-44022.197374443247</v>
      </c>
      <c r="N53" s="8">
        <f t="shared" si="20"/>
        <v>-36386.30708097852</v>
      </c>
      <c r="O53" s="8">
        <f t="shared" si="21"/>
        <v>78706.821709210606</v>
      </c>
      <c r="P53" s="8">
        <f t="shared" si="22"/>
        <v>-1077.4310559414873</v>
      </c>
      <c r="Q53" s="8">
        <f t="shared" si="23"/>
        <v>-3059.4681927105698</v>
      </c>
      <c r="R53" s="8">
        <f t="shared" si="24"/>
        <v>-14451.6912393003</v>
      </c>
      <c r="S53" s="8">
        <f t="shared" si="25"/>
        <v>11362.641483880609</v>
      </c>
      <c r="T53" s="8">
        <f t="shared" si="26"/>
        <v>15025.610981816004</v>
      </c>
      <c r="U53" s="8">
        <f t="shared" si="27"/>
        <v>-5905.4455949544172</v>
      </c>
      <c r="V53" s="100">
        <f t="shared" si="28"/>
        <v>21.392626286520276</v>
      </c>
      <c r="W53" s="101">
        <f t="shared" si="29"/>
        <v>2.1392626286520274E-2</v>
      </c>
      <c r="X53" s="28">
        <f t="shared" si="30"/>
        <v>1E-3</v>
      </c>
    </row>
    <row r="54" spans="1:24">
      <c r="A54" s="5">
        <f t="shared" si="8"/>
        <v>2010</v>
      </c>
      <c r="B54" s="15"/>
      <c r="C54" s="15">
        <f t="shared" si="9"/>
        <v>0.17451702851707956</v>
      </c>
      <c r="D54" s="15">
        <f t="shared" si="10"/>
        <v>7.9855343099019468E-3</v>
      </c>
      <c r="E54" s="15">
        <f t="shared" si="11"/>
        <v>1.7447096532535784</v>
      </c>
      <c r="F54" s="15">
        <f t="shared" si="12"/>
        <v>0.79654925453273584</v>
      </c>
      <c r="G54" s="15">
        <f t="shared" si="13"/>
        <v>0.93046610703145294</v>
      </c>
      <c r="H54" s="15">
        <f t="shared" si="14"/>
        <v>0.89181564385339052</v>
      </c>
      <c r="I54" s="15">
        <f t="shared" si="15"/>
        <v>1.3146602843622059</v>
      </c>
      <c r="J54" s="15">
        <f t="shared" si="16"/>
        <v>1.1313471488557683</v>
      </c>
      <c r="K54" s="15">
        <f t="shared" si="17"/>
        <v>0.96421405775156444</v>
      </c>
      <c r="L54" s="16">
        <f t="shared" si="18"/>
        <v>0.88402941249640876</v>
      </c>
      <c r="M54" s="8">
        <f t="shared" si="19"/>
        <v>-43755.820237591441</v>
      </c>
      <c r="N54" s="8">
        <f t="shared" si="20"/>
        <v>-37311.716061572115</v>
      </c>
      <c r="O54" s="8">
        <f t="shared" si="21"/>
        <v>78562.275416699209</v>
      </c>
      <c r="P54" s="8">
        <f t="shared" si="22"/>
        <v>-1008.04687263355</v>
      </c>
      <c r="Q54" s="8">
        <f t="shared" si="23"/>
        <v>-2898.4130186385055</v>
      </c>
      <c r="R54" s="8">
        <f t="shared" si="24"/>
        <v>-14191.4961580953</v>
      </c>
      <c r="S54" s="8">
        <f t="shared" si="25"/>
        <v>11758.927410450724</v>
      </c>
      <c r="T54" s="8">
        <f t="shared" si="26"/>
        <v>15266.029545633985</v>
      </c>
      <c r="U54" s="8">
        <f t="shared" si="27"/>
        <v>-6282.6348604651566</v>
      </c>
      <c r="V54" s="100">
        <f t="shared" si="28"/>
        <v>15.456129309760197</v>
      </c>
      <c r="W54" s="101">
        <f t="shared" si="29"/>
        <v>1.5456129309760197E-2</v>
      </c>
      <c r="X54" s="28">
        <f t="shared" si="30"/>
        <v>1E-3</v>
      </c>
    </row>
    <row r="56" spans="1:24" ht="13.5" thickBot="1"/>
    <row r="57" spans="1:24" ht="51.75" thickBot="1">
      <c r="A57" s="2" t="s">
        <v>31</v>
      </c>
      <c r="C57" s="3" t="s">
        <v>22</v>
      </c>
      <c r="D57" s="3" t="s">
        <v>23</v>
      </c>
      <c r="E57" s="3" t="s">
        <v>3</v>
      </c>
      <c r="F57" s="3" t="s">
        <v>24</v>
      </c>
      <c r="G57" s="3" t="s">
        <v>25</v>
      </c>
      <c r="H57" s="3" t="s">
        <v>26</v>
      </c>
      <c r="I57" s="3" t="s">
        <v>27</v>
      </c>
      <c r="J57" s="3" t="s">
        <v>28</v>
      </c>
      <c r="K57" s="14" t="s">
        <v>29</v>
      </c>
      <c r="L57" s="18" t="s">
        <v>32</v>
      </c>
    </row>
    <row r="58" spans="1:24">
      <c r="A58" s="1" t="str">
        <f>A40</f>
        <v>1996</v>
      </c>
      <c r="C58" s="15">
        <f>C22/$W22*100</f>
        <v>1.6061464023045289</v>
      </c>
      <c r="D58" s="15">
        <f>E22/$W22*100</f>
        <v>0.64318633996885477</v>
      </c>
      <c r="E58" s="15">
        <f>G22/$W22*100</f>
        <v>24.872363946092637</v>
      </c>
      <c r="F58" s="15">
        <f>I22/$W22*100</f>
        <v>3.2171413824365724</v>
      </c>
      <c r="G58" s="15">
        <f>K22/$W22*100</f>
        <v>2.9153337822894501</v>
      </c>
      <c r="H58" s="15">
        <f>M22/$W22*100</f>
        <v>14.764817920589834</v>
      </c>
      <c r="I58" s="15">
        <f>O22/$W22*100</f>
        <v>12.699021425316879</v>
      </c>
      <c r="J58" s="15">
        <f>Q22/$W22*100</f>
        <v>18.152362591267295</v>
      </c>
      <c r="K58" s="15">
        <f>S22/$W22*100</f>
        <v>21.129626209733939</v>
      </c>
      <c r="L58" s="19">
        <f>AVERAGE(C58:K58)</f>
        <v>11.111111111111111</v>
      </c>
    </row>
    <row r="59" spans="1:24">
      <c r="A59" s="1">
        <f t="shared" ref="A59:A72" si="31">A41</f>
        <v>1997</v>
      </c>
      <c r="C59" s="15">
        <f t="shared" ref="C59:C72" si="32">C23/$W23*100</f>
        <v>1.5600092186736811</v>
      </c>
      <c r="D59" s="15">
        <f t="shared" ref="D59:D72" si="33">E23/$W23*100</f>
        <v>0.72079019679554801</v>
      </c>
      <c r="E59" s="15">
        <f t="shared" ref="E59:E72" si="34">G23/$W23*100</f>
        <v>24.82076957299633</v>
      </c>
      <c r="F59" s="15">
        <f t="shared" ref="F59:F72" si="35">I23/$W23*100</f>
        <v>3.2719993004079391</v>
      </c>
      <c r="G59" s="15">
        <f t="shared" ref="G59:G72" si="36">K23/$W23*100</f>
        <v>3.0209431766212353</v>
      </c>
      <c r="H59" s="15">
        <f t="shared" ref="H59:H72" si="37">M23/$W23*100</f>
        <v>14.598650013539526</v>
      </c>
      <c r="I59" s="15">
        <f t="shared" ref="I59:I72" si="38">O23/$W23*100</f>
        <v>13.12843888557895</v>
      </c>
      <c r="J59" s="15">
        <f t="shared" ref="J59:J72" si="39">Q23/$W23*100</f>
        <v>18.533485609955587</v>
      </c>
      <c r="K59" s="15">
        <f t="shared" ref="K59:K72" si="40">S23/$W23*100</f>
        <v>20.344914025431208</v>
      </c>
      <c r="L59" s="19">
        <f t="shared" ref="L59:L72" si="41">AVERAGE(C59:K59)</f>
        <v>11.111111111111111</v>
      </c>
    </row>
    <row r="60" spans="1:24">
      <c r="A60" s="1">
        <f t="shared" si="31"/>
        <v>1998</v>
      </c>
      <c r="C60" s="15">
        <f t="shared" si="32"/>
        <v>1.5424534932474159</v>
      </c>
      <c r="D60" s="15">
        <f t="shared" si="33"/>
        <v>0.64400187498346628</v>
      </c>
      <c r="E60" s="15">
        <f t="shared" si="34"/>
        <v>24.50384495970679</v>
      </c>
      <c r="F60" s="15">
        <f t="shared" si="35"/>
        <v>3.0354230269025337</v>
      </c>
      <c r="G60" s="15">
        <f t="shared" si="36"/>
        <v>2.6493244651578327</v>
      </c>
      <c r="H60" s="15">
        <f t="shared" si="37"/>
        <v>14.575061593597665</v>
      </c>
      <c r="I60" s="15">
        <f t="shared" si="38"/>
        <v>13.544323092907362</v>
      </c>
      <c r="J60" s="15">
        <f t="shared" si="39"/>
        <v>18.646511032869569</v>
      </c>
      <c r="K60" s="15">
        <f t="shared" si="40"/>
        <v>20.859056460627357</v>
      </c>
      <c r="L60" s="19">
        <f t="shared" si="41"/>
        <v>11.111111111111111</v>
      </c>
    </row>
    <row r="61" spans="1:24">
      <c r="A61" s="1">
        <f t="shared" si="31"/>
        <v>1999</v>
      </c>
      <c r="C61" s="15">
        <f t="shared" si="32"/>
        <v>1.4654047046239282</v>
      </c>
      <c r="D61" s="15">
        <f t="shared" si="33"/>
        <v>0.39855755938032722</v>
      </c>
      <c r="E61" s="15">
        <f t="shared" si="34"/>
        <v>24.24514864056605</v>
      </c>
      <c r="F61" s="15">
        <f t="shared" si="35"/>
        <v>2.9818618273500843</v>
      </c>
      <c r="G61" s="15">
        <f t="shared" si="36"/>
        <v>2.4348551181042266</v>
      </c>
      <c r="H61" s="15">
        <f t="shared" si="37"/>
        <v>15.265533608344182</v>
      </c>
      <c r="I61" s="15">
        <f t="shared" si="38"/>
        <v>13.66583205311376</v>
      </c>
      <c r="J61" s="15">
        <f t="shared" si="39"/>
        <v>19.386346933639839</v>
      </c>
      <c r="K61" s="15">
        <f t="shared" si="40"/>
        <v>20.15645955487761</v>
      </c>
      <c r="L61" s="19">
        <f t="shared" si="41"/>
        <v>11.111111111111112</v>
      </c>
    </row>
    <row r="62" spans="1:24">
      <c r="A62" s="1">
        <f t="shared" si="31"/>
        <v>2000</v>
      </c>
      <c r="C62" s="15">
        <f t="shared" si="32"/>
        <v>1.4409538276075033</v>
      </c>
      <c r="D62" s="15">
        <f t="shared" si="33"/>
        <v>0.3110500710210059</v>
      </c>
      <c r="E62" s="15">
        <f t="shared" si="34"/>
        <v>25.170270903642393</v>
      </c>
      <c r="F62" s="15">
        <f t="shared" si="35"/>
        <v>3.0201867784858512</v>
      </c>
      <c r="G62" s="15">
        <f t="shared" si="36"/>
        <v>2.4175915567794086</v>
      </c>
      <c r="H62" s="15">
        <f t="shared" si="37"/>
        <v>15.791487949429298</v>
      </c>
      <c r="I62" s="15">
        <f t="shared" si="38"/>
        <v>13.890131693867607</v>
      </c>
      <c r="J62" s="15">
        <f t="shared" si="39"/>
        <v>18.64795126291552</v>
      </c>
      <c r="K62" s="15">
        <f t="shared" si="40"/>
        <v>19.310375956251409</v>
      </c>
      <c r="L62" s="19">
        <f t="shared" si="41"/>
        <v>11.111111111111109</v>
      </c>
    </row>
    <row r="63" spans="1:24">
      <c r="A63" s="1">
        <f t="shared" si="31"/>
        <v>2001</v>
      </c>
      <c r="C63" s="15">
        <f t="shared" si="32"/>
        <v>1.3573170607553644</v>
      </c>
      <c r="D63" s="15">
        <f t="shared" si="33"/>
        <v>0.35967469846106243</v>
      </c>
      <c r="E63" s="15">
        <f t="shared" si="34"/>
        <v>24.826508854738389</v>
      </c>
      <c r="F63" s="15">
        <f t="shared" si="35"/>
        <v>2.8852801827305599</v>
      </c>
      <c r="G63" s="15">
        <f t="shared" si="36"/>
        <v>3.0946851600365659</v>
      </c>
      <c r="H63" s="15">
        <f t="shared" si="37"/>
        <v>16.259440519811978</v>
      </c>
      <c r="I63" s="15">
        <f t="shared" si="38"/>
        <v>13.784388747461815</v>
      </c>
      <c r="J63" s="15">
        <f t="shared" si="39"/>
        <v>18.834601973586214</v>
      </c>
      <c r="K63" s="15">
        <f t="shared" si="40"/>
        <v>18.59810280241804</v>
      </c>
      <c r="L63" s="19">
        <f t="shared" si="41"/>
        <v>11.111111111111111</v>
      </c>
    </row>
    <row r="64" spans="1:24">
      <c r="A64" s="1">
        <f t="shared" si="31"/>
        <v>2002</v>
      </c>
      <c r="C64" s="15">
        <f t="shared" si="32"/>
        <v>1.3924314603300725</v>
      </c>
      <c r="D64" s="15">
        <f t="shared" si="33"/>
        <v>0.26797171765878985</v>
      </c>
      <c r="E64" s="15">
        <f t="shared" si="34"/>
        <v>24.556823966695084</v>
      </c>
      <c r="F64" s="15">
        <f t="shared" si="35"/>
        <v>3.0735754420838668</v>
      </c>
      <c r="G64" s="15">
        <f t="shared" si="36"/>
        <v>2.3777264881256608</v>
      </c>
      <c r="H64" s="15">
        <f t="shared" si="37"/>
        <v>16.209671845541294</v>
      </c>
      <c r="I64" s="15">
        <f t="shared" si="38"/>
        <v>14.678334533345213</v>
      </c>
      <c r="J64" s="15">
        <f t="shared" si="39"/>
        <v>19.272278128897678</v>
      </c>
      <c r="K64" s="15">
        <f t="shared" si="40"/>
        <v>18.171186417322332</v>
      </c>
      <c r="L64" s="19">
        <f t="shared" si="41"/>
        <v>11.111111111111109</v>
      </c>
    </row>
    <row r="65" spans="1:12">
      <c r="A65" s="1">
        <f t="shared" si="31"/>
        <v>2003</v>
      </c>
      <c r="C65" s="15">
        <f t="shared" si="32"/>
        <v>1.4292890212839284</v>
      </c>
      <c r="D65" s="15">
        <f t="shared" si="33"/>
        <v>0.24522006059059087</v>
      </c>
      <c r="E65" s="15">
        <f t="shared" si="34"/>
        <v>23.716298693147476</v>
      </c>
      <c r="F65" s="15">
        <f t="shared" si="35"/>
        <v>2.6397510379123545</v>
      </c>
      <c r="G65" s="15">
        <f t="shared" si="36"/>
        <v>2.4287551699924688</v>
      </c>
      <c r="H65" s="15">
        <f t="shared" si="37"/>
        <v>16.333212662806986</v>
      </c>
      <c r="I65" s="15">
        <f t="shared" si="38"/>
        <v>15.29554694220216</v>
      </c>
      <c r="J65" s="15">
        <f t="shared" si="39"/>
        <v>19.638888761316693</v>
      </c>
      <c r="K65" s="15">
        <f t="shared" si="40"/>
        <v>18.273037650747359</v>
      </c>
      <c r="L65" s="19">
        <f t="shared" si="41"/>
        <v>11.111111111111112</v>
      </c>
    </row>
    <row r="66" spans="1:12">
      <c r="A66" s="1">
        <f t="shared" si="31"/>
        <v>2004</v>
      </c>
      <c r="C66" s="15">
        <f t="shared" si="32"/>
        <v>1.3602573190573797</v>
      </c>
      <c r="D66" s="15">
        <f t="shared" si="33"/>
        <v>0.2312048060468406</v>
      </c>
      <c r="E66" s="15">
        <f t="shared" si="34"/>
        <v>23.69902877264833</v>
      </c>
      <c r="F66" s="15">
        <f t="shared" si="35"/>
        <v>2.6987887993802446</v>
      </c>
      <c r="G66" s="15">
        <f t="shared" si="36"/>
        <v>2.5358970070717266</v>
      </c>
      <c r="H66" s="15">
        <f t="shared" si="37"/>
        <v>16.43186415171375</v>
      </c>
      <c r="I66" s="15">
        <f t="shared" si="38"/>
        <v>15.278431914956245</v>
      </c>
      <c r="J66" s="15">
        <f t="shared" si="39"/>
        <v>20.117827457766936</v>
      </c>
      <c r="K66" s="15">
        <f t="shared" si="40"/>
        <v>17.646699771358541</v>
      </c>
      <c r="L66" s="19">
        <f t="shared" si="41"/>
        <v>11.111111111111109</v>
      </c>
    </row>
    <row r="67" spans="1:12">
      <c r="A67" s="1">
        <f t="shared" si="31"/>
        <v>2005</v>
      </c>
      <c r="C67" s="15">
        <f t="shared" si="32"/>
        <v>1.1785286804889408</v>
      </c>
      <c r="D67" s="15">
        <f t="shared" si="33"/>
        <v>0.19715302750915406</v>
      </c>
      <c r="E67" s="15">
        <f t="shared" si="34"/>
        <v>23.609058909124979</v>
      </c>
      <c r="F67" s="15">
        <f t="shared" si="35"/>
        <v>2.6955064656549448</v>
      </c>
      <c r="G67" s="15">
        <f t="shared" si="36"/>
        <v>2.6956356371423196</v>
      </c>
      <c r="H67" s="15">
        <f t="shared" si="37"/>
        <v>16.3679746216722</v>
      </c>
      <c r="I67" s="15">
        <f t="shared" si="38"/>
        <v>15.192677127987428</v>
      </c>
      <c r="J67" s="15">
        <f t="shared" si="39"/>
        <v>20.966819650558442</v>
      </c>
      <c r="K67" s="15">
        <f t="shared" si="40"/>
        <v>17.096645879861587</v>
      </c>
      <c r="L67" s="19">
        <f t="shared" si="41"/>
        <v>11.111111111111109</v>
      </c>
    </row>
    <row r="68" spans="1:12">
      <c r="A68" s="1">
        <f t="shared" si="31"/>
        <v>2006</v>
      </c>
      <c r="C68" s="15">
        <f t="shared" si="32"/>
        <v>1.1149431650140711</v>
      </c>
      <c r="D68" s="15">
        <f t="shared" si="33"/>
        <v>0.18534683875006996</v>
      </c>
      <c r="E68" s="15">
        <f t="shared" si="34"/>
        <v>23.701958727656447</v>
      </c>
      <c r="F68" s="15">
        <f t="shared" si="35"/>
        <v>2.6386819185814638</v>
      </c>
      <c r="G68" s="15">
        <f t="shared" si="36"/>
        <v>2.7462557953004056</v>
      </c>
      <c r="H68" s="15">
        <f t="shared" si="37"/>
        <v>16.489699829021827</v>
      </c>
      <c r="I68" s="15">
        <f t="shared" si="38"/>
        <v>15.17056056390304</v>
      </c>
      <c r="J68" s="15">
        <f t="shared" si="39"/>
        <v>21.094110162377827</v>
      </c>
      <c r="K68" s="15">
        <f t="shared" si="40"/>
        <v>16.858442999394846</v>
      </c>
      <c r="L68" s="19">
        <f t="shared" si="41"/>
        <v>11.111111111111111</v>
      </c>
    </row>
    <row r="69" spans="1:12">
      <c r="A69" s="1">
        <f t="shared" si="31"/>
        <v>2007</v>
      </c>
      <c r="C69" s="15">
        <f t="shared" si="32"/>
        <v>1.0899395233994857</v>
      </c>
      <c r="D69" s="15">
        <f t="shared" si="33"/>
        <v>0.17842990925936994</v>
      </c>
      <c r="E69" s="15">
        <f t="shared" si="34"/>
        <v>23.460196240664246</v>
      </c>
      <c r="F69" s="15">
        <f t="shared" si="35"/>
        <v>2.5666019753297231</v>
      </c>
      <c r="G69" s="15">
        <f t="shared" si="36"/>
        <v>2.9583808333898802</v>
      </c>
      <c r="H69" s="15">
        <f t="shared" si="37"/>
        <v>16.386368123308014</v>
      </c>
      <c r="I69" s="15">
        <f t="shared" si="38"/>
        <v>15.322084355556468</v>
      </c>
      <c r="J69" s="15">
        <f t="shared" si="39"/>
        <v>21.465434928836974</v>
      </c>
      <c r="K69" s="15">
        <f t="shared" si="40"/>
        <v>16.572564110255833</v>
      </c>
      <c r="L69" s="19">
        <f t="shared" si="41"/>
        <v>11.111111111111111</v>
      </c>
    </row>
    <row r="70" spans="1:12">
      <c r="A70" s="1">
        <f t="shared" si="31"/>
        <v>2008</v>
      </c>
      <c r="C70" s="15">
        <f t="shared" si="32"/>
        <v>1.2127467242703629</v>
      </c>
      <c r="D70" s="15">
        <f t="shared" si="33"/>
        <v>0.1535521580141615</v>
      </c>
      <c r="E70" s="15">
        <f t="shared" si="34"/>
        <v>23.06042046186743</v>
      </c>
      <c r="F70" s="15">
        <f t="shared" si="35"/>
        <v>2.3581891796530199</v>
      </c>
      <c r="G70" s="15">
        <f t="shared" si="36"/>
        <v>3.1176104695094251</v>
      </c>
      <c r="H70" s="15">
        <f t="shared" si="37"/>
        <v>15.88902811776623</v>
      </c>
      <c r="I70" s="15">
        <f t="shared" si="38"/>
        <v>15.306779672133935</v>
      </c>
      <c r="J70" s="15">
        <f t="shared" si="39"/>
        <v>22.215527865745401</v>
      </c>
      <c r="K70" s="15">
        <f t="shared" si="40"/>
        <v>16.686145351040025</v>
      </c>
      <c r="L70" s="19">
        <f t="shared" si="41"/>
        <v>11.111111111111109</v>
      </c>
    </row>
    <row r="71" spans="1:12">
      <c r="A71" s="1">
        <f t="shared" si="31"/>
        <v>2009</v>
      </c>
      <c r="C71" s="15">
        <f t="shared" si="32"/>
        <v>1.1810350736458752</v>
      </c>
      <c r="D71" s="15">
        <f t="shared" si="33"/>
        <v>0.16978922014959494</v>
      </c>
      <c r="E71" s="15">
        <f t="shared" si="34"/>
        <v>21.171535831142123</v>
      </c>
      <c r="F71" s="15">
        <f t="shared" si="35"/>
        <v>2.3889525488266483</v>
      </c>
      <c r="G71" s="15">
        <f t="shared" si="36"/>
        <v>3.2912350153500922</v>
      </c>
      <c r="H71" s="15">
        <f t="shared" si="37"/>
        <v>15.954421038844846</v>
      </c>
      <c r="I71" s="15">
        <f t="shared" si="38"/>
        <v>15.734418826469785</v>
      </c>
      <c r="J71" s="15">
        <f t="shared" si="39"/>
        <v>22.750185290091597</v>
      </c>
      <c r="K71" s="15">
        <f t="shared" si="40"/>
        <v>17.35842715547944</v>
      </c>
      <c r="L71" s="19">
        <f t="shared" si="41"/>
        <v>11.111111111111111</v>
      </c>
    </row>
    <row r="72" spans="1:12" ht="13.5" thickBot="1">
      <c r="A72" s="1">
        <f t="shared" si="31"/>
        <v>2010</v>
      </c>
      <c r="C72" s="15">
        <f t="shared" si="32"/>
        <v>1.1589691747321158</v>
      </c>
      <c r="D72" s="15">
        <f t="shared" si="33"/>
        <v>0.16667259318801173</v>
      </c>
      <c r="E72" s="15">
        <f t="shared" si="34"/>
        <v>21.69653970629518</v>
      </c>
      <c r="F72" s="15">
        <f t="shared" si="35"/>
        <v>2.3777351674642238</v>
      </c>
      <c r="G72" s="15">
        <f t="shared" si="36"/>
        <v>3.2494682134451933</v>
      </c>
      <c r="H72" s="15">
        <f t="shared" si="37"/>
        <v>15.854809870353193</v>
      </c>
      <c r="I72" s="15">
        <f t="shared" si="38"/>
        <v>15.757182500586101</v>
      </c>
      <c r="J72" s="15">
        <f t="shared" si="39"/>
        <v>22.503053719269804</v>
      </c>
      <c r="K72" s="15">
        <f t="shared" si="40"/>
        <v>17.235569054666183</v>
      </c>
      <c r="L72" s="20">
        <f t="shared" si="41"/>
        <v>11.111111111111111</v>
      </c>
    </row>
    <row r="73" spans="1:12">
      <c r="C73" s="15"/>
    </row>
    <row r="74" spans="1:12">
      <c r="A74" s="21" t="s">
        <v>32</v>
      </c>
      <c r="B74" s="21"/>
      <c r="C74" s="15">
        <f>AVERAGE(C58:C72)</f>
        <v>1.339361656628977</v>
      </c>
      <c r="D74" s="15">
        <f t="shared" ref="D74:K74" si="42">AVERAGE(D58:D72)</f>
        <v>0.32484007145178989</v>
      </c>
      <c r="E74" s="15">
        <f t="shared" si="42"/>
        <v>23.807384545798921</v>
      </c>
      <c r="F74" s="15">
        <f t="shared" si="42"/>
        <v>2.7899783355466692</v>
      </c>
      <c r="G74" s="15">
        <f t="shared" si="42"/>
        <v>2.7955798592210588</v>
      </c>
      <c r="H74" s="15">
        <f t="shared" si="42"/>
        <v>15.811469457756056</v>
      </c>
      <c r="I74" s="15">
        <f t="shared" si="42"/>
        <v>14.563210155692449</v>
      </c>
      <c r="J74" s="15">
        <f t="shared" si="42"/>
        <v>20.148359024606361</v>
      </c>
      <c r="K74" s="15">
        <f t="shared" si="42"/>
        <v>18.419816893297714</v>
      </c>
    </row>
    <row r="75" spans="1:12">
      <c r="A75" s="21" t="s">
        <v>33</v>
      </c>
      <c r="B75" s="21"/>
      <c r="C75" s="15">
        <f>C72-C58</f>
        <v>-0.44717722757241307</v>
      </c>
      <c r="D75" s="15">
        <f t="shared" ref="D75:K75" si="43">D72-D58</f>
        <v>-0.47651374678084302</v>
      </c>
      <c r="E75" s="15">
        <f t="shared" si="43"/>
        <v>-3.175824239797457</v>
      </c>
      <c r="F75" s="15">
        <f t="shared" si="43"/>
        <v>-0.83940621497234869</v>
      </c>
      <c r="G75" s="15">
        <f t="shared" si="43"/>
        <v>0.33413443115574326</v>
      </c>
      <c r="H75" s="15">
        <f t="shared" si="43"/>
        <v>1.089991949763359</v>
      </c>
      <c r="I75" s="15">
        <f t="shared" si="43"/>
        <v>3.0581610752692221</v>
      </c>
      <c r="J75" s="15">
        <f t="shared" si="43"/>
        <v>4.3506911280025093</v>
      </c>
      <c r="K75" s="15">
        <f t="shared" si="43"/>
        <v>-3.8940571550677561</v>
      </c>
    </row>
    <row r="76" spans="1:12">
      <c r="A76" s="21" t="s">
        <v>34</v>
      </c>
      <c r="B76" s="21"/>
      <c r="C76" s="15">
        <f>STDEV(C58:C72)</f>
        <v>0.17135141882703053</v>
      </c>
      <c r="D76" s="15">
        <f t="shared" ref="D76:K76" si="44">STDEV(D58:D72)</f>
        <v>0.19286550700325344</v>
      </c>
      <c r="E76" s="15">
        <f t="shared" si="44"/>
        <v>1.1479143380999073</v>
      </c>
      <c r="F76" s="15">
        <f t="shared" si="44"/>
        <v>0.30286546228047984</v>
      </c>
      <c r="G76" s="15">
        <f t="shared" si="44"/>
        <v>0.31846697224448739</v>
      </c>
      <c r="H76" s="15">
        <f t="shared" si="44"/>
        <v>0.68339701006264819</v>
      </c>
      <c r="I76" s="15">
        <f t="shared" si="44"/>
        <v>1.0067304029438573</v>
      </c>
      <c r="J76" s="15">
        <f t="shared" si="44"/>
        <v>1.5656925581554473</v>
      </c>
      <c r="K76" s="15">
        <f t="shared" si="44"/>
        <v>1.5733598376313456</v>
      </c>
    </row>
    <row r="79" spans="1:12" ht="13.5" thickBot="1"/>
    <row r="80" spans="1:12">
      <c r="C80" s="111" t="s">
        <v>18</v>
      </c>
      <c r="D80" s="112" t="s">
        <v>35</v>
      </c>
      <c r="E80" s="112" t="s">
        <v>36</v>
      </c>
      <c r="F80" s="112" t="s">
        <v>37</v>
      </c>
      <c r="G80" s="112" t="s">
        <v>38</v>
      </c>
      <c r="H80" s="112">
        <f>A72</f>
        <v>2010</v>
      </c>
      <c r="I80" s="112" t="s">
        <v>32</v>
      </c>
      <c r="J80" s="112" t="s">
        <v>33</v>
      </c>
      <c r="K80" s="113" t="s">
        <v>34</v>
      </c>
    </row>
    <row r="81" spans="1:17">
      <c r="B81" s="1" t="s">
        <v>22</v>
      </c>
      <c r="C81" s="114">
        <f t="array" ref="C81:C89">TRANSPOSE(C58:K58)</f>
        <v>1.6061464023045289</v>
      </c>
      <c r="D81" s="115">
        <f t="array" ref="D81:D89">TRANSPOSE(C61:K61)</f>
        <v>1.4654047046239282</v>
      </c>
      <c r="E81" s="115">
        <f t="array" ref="E81:E89">TRANSPOSE(C65:K65)</f>
        <v>1.4292890212839284</v>
      </c>
      <c r="F81" s="115">
        <f t="array" ref="F81:F89">TRANSPOSE(C68:K68)</f>
        <v>1.1149431650140711</v>
      </c>
      <c r="G81" s="115">
        <f t="array" ref="G81:G89">TRANSPOSE(C70:K70)</f>
        <v>1.2127467242703629</v>
      </c>
      <c r="H81" s="115">
        <f t="array" ref="H81:H89">TRANSPOSE(C72:K72)</f>
        <v>1.1589691747321158</v>
      </c>
      <c r="I81" s="115">
        <f>AVERAGE(C81:H81)</f>
        <v>1.3312498653714893</v>
      </c>
      <c r="J81" s="115">
        <f>H81-C81</f>
        <v>-0.44717722757241307</v>
      </c>
      <c r="K81" s="116">
        <f>STDEV(C81:H81)</f>
        <v>0.19681947182236606</v>
      </c>
      <c r="L81" s="13"/>
      <c r="M81" s="13"/>
      <c r="N81" s="13"/>
      <c r="O81" s="13"/>
      <c r="P81" s="13"/>
      <c r="Q81" s="13"/>
    </row>
    <row r="82" spans="1:17">
      <c r="B82" s="1" t="s">
        <v>23</v>
      </c>
      <c r="C82" s="114">
        <v>0.64318633996885477</v>
      </c>
      <c r="D82" s="115">
        <v>0.39855755938032722</v>
      </c>
      <c r="E82" s="115">
        <v>0.24522006059059087</v>
      </c>
      <c r="F82" s="115">
        <v>0.18534683875006996</v>
      </c>
      <c r="G82" s="115">
        <v>0.1535521580141615</v>
      </c>
      <c r="H82" s="115">
        <v>0.16667259318801173</v>
      </c>
      <c r="I82" s="115">
        <f t="shared" ref="I82:I89" si="45">AVERAGE(C82:H82)</f>
        <v>0.29875592498200271</v>
      </c>
      <c r="J82" s="115">
        <f t="shared" ref="J82:J89" si="46">H82-C82</f>
        <v>-0.47651374678084302</v>
      </c>
      <c r="K82" s="116">
        <f t="shared" ref="K82:K89" si="47">STDEV(C82:H82)</f>
        <v>0.19123311799588591</v>
      </c>
      <c r="L82" s="13"/>
      <c r="M82" s="13"/>
      <c r="N82" s="13"/>
      <c r="O82" s="13"/>
      <c r="P82" s="13"/>
      <c r="Q82" s="13"/>
    </row>
    <row r="83" spans="1:17">
      <c r="B83" s="1" t="s">
        <v>3</v>
      </c>
      <c r="C83" s="114">
        <v>24.872363946092637</v>
      </c>
      <c r="D83" s="115">
        <v>24.24514864056605</v>
      </c>
      <c r="E83" s="115">
        <v>23.716298693147476</v>
      </c>
      <c r="F83" s="115">
        <v>23.701958727656447</v>
      </c>
      <c r="G83" s="115">
        <v>23.06042046186743</v>
      </c>
      <c r="H83" s="115">
        <v>21.69653970629518</v>
      </c>
      <c r="I83" s="115">
        <f t="shared" si="45"/>
        <v>23.548788362604203</v>
      </c>
      <c r="J83" s="115">
        <f t="shared" si="46"/>
        <v>-3.175824239797457</v>
      </c>
      <c r="K83" s="116">
        <f t="shared" si="47"/>
        <v>1.0915694320350864</v>
      </c>
      <c r="L83" s="13"/>
      <c r="M83" s="13"/>
      <c r="N83" s="13"/>
      <c r="O83" s="13"/>
      <c r="P83" s="13"/>
      <c r="Q83" s="13"/>
    </row>
    <row r="84" spans="1:17">
      <c r="B84" s="1" t="s">
        <v>24</v>
      </c>
      <c r="C84" s="114">
        <v>3.2171413824365724</v>
      </c>
      <c r="D84" s="115">
        <v>2.9818618273500843</v>
      </c>
      <c r="E84" s="115">
        <v>2.6397510379123545</v>
      </c>
      <c r="F84" s="115">
        <v>2.6386819185814638</v>
      </c>
      <c r="G84" s="115">
        <v>2.3581891796530199</v>
      </c>
      <c r="H84" s="115">
        <v>2.3777351674642238</v>
      </c>
      <c r="I84" s="115">
        <f t="shared" si="45"/>
        <v>2.7022267522329528</v>
      </c>
      <c r="J84" s="115">
        <f t="shared" si="46"/>
        <v>-0.83940621497234869</v>
      </c>
      <c r="K84" s="116">
        <f t="shared" si="47"/>
        <v>0.33909604902729001</v>
      </c>
      <c r="L84" s="13"/>
      <c r="M84" s="13"/>
      <c r="N84" s="13"/>
      <c r="O84" s="13"/>
      <c r="P84" s="13"/>
      <c r="Q84" s="13"/>
    </row>
    <row r="85" spans="1:17">
      <c r="B85" s="1" t="s">
        <v>25</v>
      </c>
      <c r="C85" s="114">
        <v>2.9153337822894501</v>
      </c>
      <c r="D85" s="115">
        <v>2.4348551181042266</v>
      </c>
      <c r="E85" s="115">
        <v>2.4287551699924688</v>
      </c>
      <c r="F85" s="115">
        <v>2.7462557953004056</v>
      </c>
      <c r="G85" s="115">
        <v>3.1176104695094251</v>
      </c>
      <c r="H85" s="115">
        <v>3.2494682134451933</v>
      </c>
      <c r="I85" s="115">
        <f t="shared" si="45"/>
        <v>2.8153797581068623</v>
      </c>
      <c r="J85" s="115">
        <f t="shared" si="46"/>
        <v>0.33413443115574326</v>
      </c>
      <c r="K85" s="116">
        <f t="shared" si="47"/>
        <v>0.34316838226766444</v>
      </c>
      <c r="L85" s="13"/>
      <c r="M85" s="13"/>
      <c r="N85" s="13"/>
      <c r="O85" s="13"/>
      <c r="P85" s="13"/>
      <c r="Q85" s="13"/>
    </row>
    <row r="86" spans="1:17">
      <c r="B86" s="1" t="s">
        <v>26</v>
      </c>
      <c r="C86" s="114">
        <v>14.764817920589834</v>
      </c>
      <c r="D86" s="115">
        <v>15.265533608344182</v>
      </c>
      <c r="E86" s="115">
        <v>16.333212662806986</v>
      </c>
      <c r="F86" s="115">
        <v>16.489699829021827</v>
      </c>
      <c r="G86" s="115">
        <v>15.88902811776623</v>
      </c>
      <c r="H86" s="115">
        <v>15.854809870353193</v>
      </c>
      <c r="I86" s="115">
        <f t="shared" si="45"/>
        <v>15.766183668147043</v>
      </c>
      <c r="J86" s="115">
        <f t="shared" si="46"/>
        <v>1.089991949763359</v>
      </c>
      <c r="K86" s="116">
        <f t="shared" si="47"/>
        <v>0.65135654155195366</v>
      </c>
      <c r="L86" s="13"/>
      <c r="M86" s="13"/>
      <c r="N86" s="13"/>
      <c r="O86" s="13"/>
      <c r="P86" s="13"/>
      <c r="Q86" s="13"/>
    </row>
    <row r="87" spans="1:17">
      <c r="B87" s="1" t="s">
        <v>27</v>
      </c>
      <c r="C87" s="114">
        <v>12.699021425316879</v>
      </c>
      <c r="D87" s="115">
        <v>13.66583205311376</v>
      </c>
      <c r="E87" s="115">
        <v>15.29554694220216</v>
      </c>
      <c r="F87" s="115">
        <v>15.17056056390304</v>
      </c>
      <c r="G87" s="115">
        <v>15.306779672133935</v>
      </c>
      <c r="H87" s="115">
        <v>15.757182500586101</v>
      </c>
      <c r="I87" s="115">
        <f t="shared" si="45"/>
        <v>14.649153859542643</v>
      </c>
      <c r="J87" s="115">
        <f t="shared" si="46"/>
        <v>3.0581610752692221</v>
      </c>
      <c r="K87" s="116">
        <f t="shared" si="47"/>
        <v>1.1933001662146332</v>
      </c>
      <c r="L87" s="13"/>
      <c r="M87" s="13"/>
      <c r="N87" s="13"/>
      <c r="O87" s="13"/>
      <c r="P87" s="13"/>
      <c r="Q87" s="13"/>
    </row>
    <row r="88" spans="1:17">
      <c r="B88" s="1" t="s">
        <v>28</v>
      </c>
      <c r="C88" s="114">
        <v>18.152362591267295</v>
      </c>
      <c r="D88" s="115">
        <v>19.386346933639839</v>
      </c>
      <c r="E88" s="115">
        <v>19.638888761316693</v>
      </c>
      <c r="F88" s="115">
        <v>21.094110162377827</v>
      </c>
      <c r="G88" s="115">
        <v>22.215527865745401</v>
      </c>
      <c r="H88" s="115">
        <v>22.503053719269804</v>
      </c>
      <c r="I88" s="115">
        <f t="shared" si="45"/>
        <v>20.498381672269478</v>
      </c>
      <c r="J88" s="115">
        <f t="shared" si="46"/>
        <v>4.3506911280025093</v>
      </c>
      <c r="K88" s="116">
        <f t="shared" si="47"/>
        <v>1.7205434229942578</v>
      </c>
      <c r="L88" s="13"/>
      <c r="M88" s="13"/>
      <c r="N88" s="13"/>
      <c r="O88" s="13"/>
      <c r="P88" s="13"/>
      <c r="Q88" s="13"/>
    </row>
    <row r="89" spans="1:17" ht="13.5" thickBot="1">
      <c r="B89" s="1" t="s">
        <v>29</v>
      </c>
      <c r="C89" s="117">
        <v>21.129626209733939</v>
      </c>
      <c r="D89" s="118">
        <v>20.15645955487761</v>
      </c>
      <c r="E89" s="118">
        <v>18.273037650747359</v>
      </c>
      <c r="F89" s="118">
        <v>16.858442999394846</v>
      </c>
      <c r="G89" s="118">
        <v>16.686145351040025</v>
      </c>
      <c r="H89" s="118">
        <v>17.235569054666183</v>
      </c>
      <c r="I89" s="118">
        <f t="shared" si="45"/>
        <v>18.389880136743329</v>
      </c>
      <c r="J89" s="118">
        <f t="shared" si="46"/>
        <v>-3.8940571550677561</v>
      </c>
      <c r="K89" s="119">
        <f t="shared" si="47"/>
        <v>1.8558615008371639</v>
      </c>
      <c r="L89" s="13"/>
      <c r="M89" s="13"/>
      <c r="N89" s="13"/>
      <c r="O89" s="13"/>
      <c r="P89" s="13"/>
      <c r="Q89" s="13"/>
    </row>
    <row r="91" spans="1:17" ht="13.5" thickBot="1"/>
    <row r="92" spans="1:17" ht="51.75" thickBot="1">
      <c r="A92" s="2" t="s">
        <v>39</v>
      </c>
      <c r="C92" s="3" t="s">
        <v>22</v>
      </c>
      <c r="D92" s="3" t="s">
        <v>23</v>
      </c>
      <c r="E92" s="3" t="s">
        <v>3</v>
      </c>
      <c r="F92" s="3" t="s">
        <v>24</v>
      </c>
      <c r="G92" s="3" t="s">
        <v>25</v>
      </c>
      <c r="H92" s="3" t="s">
        <v>26</v>
      </c>
      <c r="I92" s="3" t="s">
        <v>27</v>
      </c>
      <c r="J92" s="3" t="s">
        <v>28</v>
      </c>
      <c r="K92" s="14" t="s">
        <v>29</v>
      </c>
      <c r="L92" s="18" t="s">
        <v>32</v>
      </c>
    </row>
    <row r="93" spans="1:17">
      <c r="A93" s="1" t="str">
        <f>A58</f>
        <v>1996</v>
      </c>
      <c r="C93" s="13">
        <f>C4/($W4-C4)</f>
        <v>2.2325486728531203E-2</v>
      </c>
      <c r="D93" s="13">
        <f>E4/($W4-E4)</f>
        <v>6.0817444229968023E-4</v>
      </c>
      <c r="E93" s="13">
        <f>G4/($W4-G4)</f>
        <v>0.46152162423008875</v>
      </c>
      <c r="F93" s="13">
        <f>I4/($W4-I4)</f>
        <v>8.322525850405214E-3</v>
      </c>
      <c r="G93" s="13">
        <f>K4/($W4-K4)</f>
        <v>4.1007075045961537E-2</v>
      </c>
      <c r="H93" s="13">
        <f>M4/($W4-M4)</f>
        <v>0.13305736190556197</v>
      </c>
      <c r="I93" s="13">
        <f>O4/($W4-O4)</f>
        <v>8.6476568688040836E-2</v>
      </c>
      <c r="J93" s="13">
        <f>Q4/($W4-Q4)</f>
        <v>0.11445329079371444</v>
      </c>
      <c r="K93" s="13">
        <f>S4/($W4-S4)</f>
        <v>0.2280295512377401</v>
      </c>
      <c r="L93" s="29">
        <f>AVERAGE(C93:K93)</f>
        <v>0.12175573988026042</v>
      </c>
      <c r="M93" s="13"/>
    </row>
    <row r="94" spans="1:17">
      <c r="A94" s="1">
        <f t="shared" ref="A94:A107" si="48">A59</f>
        <v>1997</v>
      </c>
      <c r="C94" s="13">
        <f t="shared" ref="C94:C107" si="49">C5/($W5-C5)</f>
        <v>2.1951202059807908E-2</v>
      </c>
      <c r="D94" s="13">
        <f t="shared" ref="D94:D107" si="50">E5/($W5-E5)</f>
        <v>5.971539581515619E-4</v>
      </c>
      <c r="E94" s="13">
        <f t="shared" ref="E94:E107" si="51">G5/($W5-G5)</f>
        <v>0.4261550269427315</v>
      </c>
      <c r="F94" s="13">
        <f t="shared" ref="F94:F107" si="52">I5/($W5-I5)</f>
        <v>8.3108325119031039E-3</v>
      </c>
      <c r="G94" s="13">
        <f t="shared" ref="G94:G107" si="53">K5/($W5-K5)</f>
        <v>4.2081687987875531E-2</v>
      </c>
      <c r="H94" s="13">
        <f t="shared" ref="H94:H107" si="54">M5/($W5-M5)</f>
        <v>0.13670463816583245</v>
      </c>
      <c r="I94" s="13">
        <f t="shared" ref="I94:I107" si="55">O5/($W5-O5)</f>
        <v>8.7099830777369325E-2</v>
      </c>
      <c r="J94" s="13">
        <f t="shared" ref="J94:J107" si="56">Q5/($W5-Q5)</f>
        <v>0.12002385979321464</v>
      </c>
      <c r="K94" s="13">
        <f t="shared" ref="K94:K107" si="57">S5/($W5-S5)</f>
        <v>0.24530893073393967</v>
      </c>
      <c r="L94" s="29">
        <f t="shared" ref="L94:L107" si="58">AVERAGE(C94:K94)</f>
        <v>0.12091479588120284</v>
      </c>
      <c r="M94" s="13"/>
    </row>
    <row r="95" spans="1:17">
      <c r="A95" s="1">
        <f t="shared" si="48"/>
        <v>1998</v>
      </c>
      <c r="C95" s="13">
        <f t="shared" si="49"/>
        <v>2.1491919171610849E-2</v>
      </c>
      <c r="D95" s="13">
        <f t="shared" si="50"/>
        <v>5.1115762670668171E-4</v>
      </c>
      <c r="E95" s="13">
        <f t="shared" si="51"/>
        <v>0.40466095014299702</v>
      </c>
      <c r="F95" s="13">
        <f t="shared" si="52"/>
        <v>8.0114234826370138E-3</v>
      </c>
      <c r="G95" s="13">
        <f t="shared" si="53"/>
        <v>3.9340941395821782E-2</v>
      </c>
      <c r="H95" s="13">
        <f t="shared" si="54"/>
        <v>0.14563919967936401</v>
      </c>
      <c r="I95" s="13">
        <f t="shared" si="55"/>
        <v>8.2159181029213796E-2</v>
      </c>
      <c r="J95" s="13">
        <f t="shared" si="56"/>
        <v>0.12310966929953722</v>
      </c>
      <c r="K95" s="13">
        <f t="shared" si="57"/>
        <v>0.26252690857135269</v>
      </c>
      <c r="L95" s="29">
        <f t="shared" si="58"/>
        <v>0.1208279278221379</v>
      </c>
      <c r="M95" s="13"/>
    </row>
    <row r="96" spans="1:17">
      <c r="A96" s="1">
        <f t="shared" si="48"/>
        <v>1999</v>
      </c>
      <c r="C96" s="13">
        <f t="shared" si="49"/>
        <v>2.1146864589250993E-2</v>
      </c>
      <c r="D96" s="13">
        <f t="shared" si="50"/>
        <v>3.802681702688162E-4</v>
      </c>
      <c r="E96" s="13">
        <f t="shared" si="51"/>
        <v>0.38468071294473882</v>
      </c>
      <c r="F96" s="13">
        <f t="shared" si="52"/>
        <v>7.7930652117012764E-3</v>
      </c>
      <c r="G96" s="13">
        <f t="shared" si="53"/>
        <v>3.7685765928932163E-2</v>
      </c>
      <c r="H96" s="13">
        <f t="shared" si="54"/>
        <v>0.15741781032658336</v>
      </c>
      <c r="I96" s="13">
        <f t="shared" si="55"/>
        <v>7.9955706690210376E-2</v>
      </c>
      <c r="J96" s="13">
        <f t="shared" si="56"/>
        <v>0.12553677953338555</v>
      </c>
      <c r="K96" s="13">
        <f t="shared" si="57"/>
        <v>0.27236360749744848</v>
      </c>
      <c r="L96" s="29">
        <f t="shared" si="58"/>
        <v>0.12077339787694664</v>
      </c>
      <c r="M96" s="13"/>
    </row>
    <row r="97" spans="1:13">
      <c r="A97" s="1">
        <f t="shared" si="48"/>
        <v>2000</v>
      </c>
      <c r="C97" s="13">
        <f t="shared" si="49"/>
        <v>2.0560383449455641E-2</v>
      </c>
      <c r="D97" s="13">
        <f t="shared" si="50"/>
        <v>2.8223544487187896E-4</v>
      </c>
      <c r="E97" s="13">
        <f t="shared" si="51"/>
        <v>0.38033633098597064</v>
      </c>
      <c r="F97" s="13">
        <f t="shared" si="52"/>
        <v>7.677245413025207E-3</v>
      </c>
      <c r="G97" s="13">
        <f t="shared" si="53"/>
        <v>3.9577976223699948E-2</v>
      </c>
      <c r="H97" s="13">
        <f t="shared" si="54"/>
        <v>0.15452731172309364</v>
      </c>
      <c r="I97" s="13">
        <f t="shared" si="55"/>
        <v>7.7109114298713116E-2</v>
      </c>
      <c r="J97" s="13">
        <f t="shared" si="56"/>
        <v>0.13186179849520219</v>
      </c>
      <c r="K97" s="13">
        <f t="shared" si="57"/>
        <v>0.27990961037320644</v>
      </c>
      <c r="L97" s="29">
        <f t="shared" si="58"/>
        <v>0.12131577848969319</v>
      </c>
      <c r="M97" s="13"/>
    </row>
    <row r="98" spans="1:13">
      <c r="A98" s="1">
        <f t="shared" si="48"/>
        <v>2001</v>
      </c>
      <c r="C98" s="13">
        <f t="shared" si="49"/>
        <v>2.1622117660235647E-2</v>
      </c>
      <c r="D98" s="13">
        <f t="shared" si="50"/>
        <v>3.6717340134774344E-4</v>
      </c>
      <c r="E98" s="13">
        <f t="shared" si="51"/>
        <v>0.36948881165680575</v>
      </c>
      <c r="F98" s="13">
        <f t="shared" si="52"/>
        <v>7.5705590036823046E-3</v>
      </c>
      <c r="G98" s="13">
        <f t="shared" si="53"/>
        <v>3.8470027240280688E-2</v>
      </c>
      <c r="H98" s="13">
        <f t="shared" si="54"/>
        <v>0.15928523492465135</v>
      </c>
      <c r="I98" s="13">
        <f t="shared" si="55"/>
        <v>7.4232647107214028E-2</v>
      </c>
      <c r="J98" s="13">
        <f t="shared" si="56"/>
        <v>0.14569939681734606</v>
      </c>
      <c r="K98" s="13">
        <f t="shared" si="57"/>
        <v>0.27542127575830633</v>
      </c>
      <c r="L98" s="29">
        <f t="shared" si="58"/>
        <v>0.12135080484109666</v>
      </c>
      <c r="M98" s="13"/>
    </row>
    <row r="99" spans="1:13">
      <c r="A99" s="1">
        <f t="shared" si="48"/>
        <v>2002</v>
      </c>
      <c r="C99" s="13">
        <f t="shared" si="49"/>
        <v>2.1342465522944075E-2</v>
      </c>
      <c r="D99" s="13">
        <f t="shared" si="50"/>
        <v>3.2552367392758684E-4</v>
      </c>
      <c r="E99" s="13">
        <f t="shared" si="51"/>
        <v>0.36421518652928653</v>
      </c>
      <c r="F99" s="13">
        <f t="shared" si="52"/>
        <v>7.5803669715361595E-3</v>
      </c>
      <c r="G99" s="13">
        <f t="shared" si="53"/>
        <v>3.7735100693693388E-2</v>
      </c>
      <c r="H99" s="13">
        <f t="shared" si="54"/>
        <v>0.15652292846097862</v>
      </c>
      <c r="I99" s="13">
        <f t="shared" si="55"/>
        <v>7.2891758365256382E-2</v>
      </c>
      <c r="J99" s="13">
        <f t="shared" si="56"/>
        <v>0.15530805631419592</v>
      </c>
      <c r="K99" s="13">
        <f t="shared" si="57"/>
        <v>0.27892577648843814</v>
      </c>
      <c r="L99" s="29">
        <f t="shared" si="58"/>
        <v>0.12164968478002852</v>
      </c>
      <c r="M99" s="13"/>
    </row>
    <row r="100" spans="1:13">
      <c r="A100" s="1">
        <f t="shared" si="48"/>
        <v>2003</v>
      </c>
      <c r="C100" s="13">
        <f t="shared" si="49"/>
        <v>1.9840919969567071E-2</v>
      </c>
      <c r="D100" s="13">
        <f t="shared" si="50"/>
        <v>3.1158783750694758E-4</v>
      </c>
      <c r="E100" s="13">
        <f t="shared" si="51"/>
        <v>0.34559901600104298</v>
      </c>
      <c r="F100" s="13">
        <f t="shared" si="52"/>
        <v>7.019497873678315E-3</v>
      </c>
      <c r="G100" s="13">
        <f t="shared" si="53"/>
        <v>4.1352376617628805E-2</v>
      </c>
      <c r="H100" s="13">
        <f t="shared" si="54"/>
        <v>0.16645112671921594</v>
      </c>
      <c r="I100" s="13">
        <f t="shared" si="55"/>
        <v>6.8227306959584982E-2</v>
      </c>
      <c r="J100" s="13">
        <f t="shared" si="56"/>
        <v>0.15450474699259586</v>
      </c>
      <c r="K100" s="13">
        <f t="shared" si="57"/>
        <v>0.28687487118959593</v>
      </c>
      <c r="L100" s="29">
        <f t="shared" si="58"/>
        <v>0.12113127224004631</v>
      </c>
      <c r="M100" s="13"/>
    </row>
    <row r="101" spans="1:13">
      <c r="A101" s="1">
        <f t="shared" si="48"/>
        <v>2004</v>
      </c>
      <c r="C101" s="13">
        <f t="shared" si="49"/>
        <v>1.7163520842893385E-2</v>
      </c>
      <c r="D101" s="13">
        <f t="shared" si="50"/>
        <v>3.5842544489279291E-4</v>
      </c>
      <c r="E101" s="13">
        <f t="shared" si="51"/>
        <v>0.34558719781939995</v>
      </c>
      <c r="F101" s="13">
        <f t="shared" si="52"/>
        <v>6.7691119777094355E-3</v>
      </c>
      <c r="G101" s="13">
        <f t="shared" si="53"/>
        <v>4.7945274980894986E-2</v>
      </c>
      <c r="H101" s="13">
        <f t="shared" si="54"/>
        <v>0.17061138669190967</v>
      </c>
      <c r="I101" s="13">
        <f t="shared" si="55"/>
        <v>6.8640627522990966E-2</v>
      </c>
      <c r="J101" s="13">
        <f t="shared" si="56"/>
        <v>0.16196707132866914</v>
      </c>
      <c r="K101" s="13">
        <f t="shared" si="57"/>
        <v>0.27925016614336134</v>
      </c>
      <c r="L101" s="29">
        <f t="shared" si="58"/>
        <v>0.12203253141696907</v>
      </c>
      <c r="M101" s="13"/>
    </row>
    <row r="102" spans="1:13">
      <c r="A102" s="1">
        <f t="shared" si="48"/>
        <v>2005</v>
      </c>
      <c r="C102" s="13">
        <f t="shared" si="49"/>
        <v>1.5486688345414269E-2</v>
      </c>
      <c r="D102" s="13">
        <f t="shared" si="50"/>
        <v>3.2587692596583001E-4</v>
      </c>
      <c r="E102" s="13">
        <f t="shared" si="51"/>
        <v>0.33027990860800466</v>
      </c>
      <c r="F102" s="13">
        <f t="shared" si="52"/>
        <v>6.6223679364875001E-3</v>
      </c>
      <c r="G102" s="13">
        <f t="shared" si="53"/>
        <v>5.4954382345141738E-2</v>
      </c>
      <c r="H102" s="13">
        <f t="shared" si="54"/>
        <v>0.18398448649886145</v>
      </c>
      <c r="I102" s="13">
        <f t="shared" si="55"/>
        <v>6.8222909389581407E-2</v>
      </c>
      <c r="J102" s="13">
        <f t="shared" si="56"/>
        <v>0.1709985406889078</v>
      </c>
      <c r="K102" s="13">
        <f t="shared" si="57"/>
        <v>0.26534191624993242</v>
      </c>
      <c r="L102" s="29">
        <f t="shared" si="58"/>
        <v>0.12180189744314412</v>
      </c>
      <c r="M102" s="13"/>
    </row>
    <row r="103" spans="1:13">
      <c r="A103" s="1">
        <f t="shared" si="48"/>
        <v>2006</v>
      </c>
      <c r="C103" s="13">
        <f t="shared" si="49"/>
        <v>1.4311548288890768E-2</v>
      </c>
      <c r="D103" s="13">
        <f t="shared" si="50"/>
        <v>3.8672035187029853E-4</v>
      </c>
      <c r="E103" s="13">
        <f t="shared" si="51"/>
        <v>0.32593744786591183</v>
      </c>
      <c r="F103" s="13">
        <f t="shared" si="52"/>
        <v>6.3624948633236615E-3</v>
      </c>
      <c r="G103" s="13">
        <f t="shared" si="53"/>
        <v>5.3280539529506635E-2</v>
      </c>
      <c r="H103" s="13">
        <f t="shared" si="54"/>
        <v>0.19571525725787026</v>
      </c>
      <c r="I103" s="13">
        <f t="shared" si="55"/>
        <v>6.4324969551209213E-2</v>
      </c>
      <c r="J103" s="13">
        <f t="shared" si="56"/>
        <v>0.17836140051680091</v>
      </c>
      <c r="K103" s="13">
        <f t="shared" si="57"/>
        <v>0.25956336894524362</v>
      </c>
      <c r="L103" s="29">
        <f t="shared" si="58"/>
        <v>0.12202708301895858</v>
      </c>
      <c r="M103" s="13"/>
    </row>
    <row r="104" spans="1:13">
      <c r="A104" s="1">
        <f t="shared" si="48"/>
        <v>2007</v>
      </c>
      <c r="C104" s="13">
        <f t="shared" si="49"/>
        <v>1.4626140053187402E-2</v>
      </c>
      <c r="D104" s="13">
        <f t="shared" si="50"/>
        <v>3.764794843689694E-4</v>
      </c>
      <c r="E104" s="13">
        <f t="shared" si="51"/>
        <v>0.31083554859957718</v>
      </c>
      <c r="F104" s="13">
        <f t="shared" si="52"/>
        <v>6.2087427075831481E-3</v>
      </c>
      <c r="G104" s="13">
        <f t="shared" si="53"/>
        <v>5.2442447874807945E-2</v>
      </c>
      <c r="H104" s="13">
        <f t="shared" si="54"/>
        <v>0.19234703272420989</v>
      </c>
      <c r="I104" s="13">
        <f t="shared" si="55"/>
        <v>6.1086490903383077E-2</v>
      </c>
      <c r="J104" s="13">
        <f t="shared" si="56"/>
        <v>0.1881155162085428</v>
      </c>
      <c r="K104" s="13">
        <f t="shared" si="57"/>
        <v>0.26188680950606735</v>
      </c>
      <c r="L104" s="29">
        <f t="shared" si="58"/>
        <v>0.12088057867352529</v>
      </c>
      <c r="M104" s="13"/>
    </row>
    <row r="105" spans="1:13">
      <c r="A105" s="1">
        <f t="shared" si="48"/>
        <v>2008</v>
      </c>
      <c r="C105" s="13">
        <f t="shared" si="49"/>
        <v>1.3550428308197198E-2</v>
      </c>
      <c r="D105" s="13">
        <f t="shared" si="50"/>
        <v>3.82567413475571E-4</v>
      </c>
      <c r="E105" s="13">
        <f t="shared" si="51"/>
        <v>0.30390297678042572</v>
      </c>
      <c r="F105" s="13">
        <f t="shared" si="52"/>
        <v>5.6034746375416E-3</v>
      </c>
      <c r="G105" s="13">
        <f t="shared" si="53"/>
        <v>5.243582968964209E-2</v>
      </c>
      <c r="H105" s="13">
        <f t="shared" si="54"/>
        <v>0.18287730617458822</v>
      </c>
      <c r="I105" s="13">
        <f t="shared" si="55"/>
        <v>6.6264897534950767E-2</v>
      </c>
      <c r="J105" s="13">
        <f t="shared" si="56"/>
        <v>0.19278624714393389</v>
      </c>
      <c r="K105" s="13">
        <f t="shared" si="57"/>
        <v>0.2639326142300859</v>
      </c>
      <c r="L105" s="29">
        <f t="shared" si="58"/>
        <v>0.12019292687920455</v>
      </c>
      <c r="M105" s="13"/>
    </row>
    <row r="106" spans="1:13">
      <c r="A106" s="1">
        <f t="shared" si="48"/>
        <v>2009</v>
      </c>
      <c r="C106" s="13">
        <f t="shared" si="49"/>
        <v>1.2012823433860046E-2</v>
      </c>
      <c r="D106" s="13">
        <f t="shared" si="50"/>
        <v>4.05944973843971E-4</v>
      </c>
      <c r="E106" s="13">
        <f t="shared" si="51"/>
        <v>0.30834978795579726</v>
      </c>
      <c r="F106" s="13">
        <f t="shared" si="52"/>
        <v>5.3779493620986054E-3</v>
      </c>
      <c r="G106" s="13">
        <f t="shared" si="53"/>
        <v>5.1346799947664674E-2</v>
      </c>
      <c r="H106" s="13">
        <f t="shared" si="54"/>
        <v>0.1741209255788749</v>
      </c>
      <c r="I106" s="13">
        <f t="shared" si="55"/>
        <v>6.4971969973640575E-2</v>
      </c>
      <c r="J106" s="13">
        <f t="shared" si="56"/>
        <v>0.20084927152425014</v>
      </c>
      <c r="K106" s="13">
        <f t="shared" si="57"/>
        <v>0.26981910064969361</v>
      </c>
      <c r="L106" s="29">
        <f t="shared" si="58"/>
        <v>0.12080606371108044</v>
      </c>
      <c r="M106" s="13"/>
    </row>
    <row r="107" spans="1:13" ht="13.5" thickBot="1">
      <c r="A107" s="1">
        <f t="shared" si="48"/>
        <v>2010</v>
      </c>
      <c r="C107" s="13">
        <f t="shared" si="49"/>
        <v>1.1882006222564436E-2</v>
      </c>
      <c r="D107" s="13">
        <f t="shared" si="50"/>
        <v>3.8140922505069459E-4</v>
      </c>
      <c r="E107" s="13">
        <f t="shared" si="51"/>
        <v>0.30486740939810569</v>
      </c>
      <c r="F107" s="13">
        <f t="shared" si="52"/>
        <v>5.0351185003624085E-3</v>
      </c>
      <c r="G107" s="13">
        <f t="shared" si="53"/>
        <v>5.178269989374075E-2</v>
      </c>
      <c r="H107" s="13">
        <f t="shared" si="54"/>
        <v>0.17440129668992999</v>
      </c>
      <c r="I107" s="13">
        <f t="shared" si="55"/>
        <v>6.6511909018977064E-2</v>
      </c>
      <c r="J107" s="13">
        <f t="shared" si="56"/>
        <v>0.20035790069479087</v>
      </c>
      <c r="K107" s="13">
        <f t="shared" si="57"/>
        <v>0.27369161621606658</v>
      </c>
      <c r="L107" s="30">
        <f t="shared" si="58"/>
        <v>0.12099015176217651</v>
      </c>
      <c r="M107" s="13"/>
    </row>
    <row r="109" spans="1:13">
      <c r="A109" s="21" t="s">
        <v>32</v>
      </c>
      <c r="B109" s="21"/>
      <c r="C109" s="15">
        <f>AVERAGE(C93:C107)</f>
        <v>1.7954300976427397E-2</v>
      </c>
      <c r="D109" s="15">
        <f t="shared" ref="D109:K109" si="59">AVERAGE(D93:D107)</f>
        <v>4.0004655830326824E-4</v>
      </c>
      <c r="E109" s="15">
        <f t="shared" si="59"/>
        <v>0.35776119576405896</v>
      </c>
      <c r="F109" s="15">
        <f t="shared" si="59"/>
        <v>6.9509850869116643E-3</v>
      </c>
      <c r="G109" s="15">
        <f t="shared" si="59"/>
        <v>4.5429261693019508E-2</v>
      </c>
      <c r="H109" s="15">
        <f t="shared" si="59"/>
        <v>0.16557755356810169</v>
      </c>
      <c r="I109" s="15">
        <f t="shared" si="59"/>
        <v>7.2545059187355723E-2</v>
      </c>
      <c r="J109" s="15">
        <f t="shared" si="59"/>
        <v>0.15759556974300584</v>
      </c>
      <c r="K109" s="15">
        <f t="shared" si="59"/>
        <v>0.26685640825269863</v>
      </c>
    </row>
    <row r="110" spans="1:13">
      <c r="A110" s="21" t="s">
        <v>33</v>
      </c>
      <c r="B110" s="21"/>
      <c r="C110" s="15">
        <f>C107-C93</f>
        <v>-1.0443480505966767E-2</v>
      </c>
      <c r="D110" s="15">
        <f t="shared" ref="D110:K110" si="60">D107-D93</f>
        <v>-2.2676521724898565E-4</v>
      </c>
      <c r="E110" s="15">
        <f t="shared" si="60"/>
        <v>-0.15665421483198305</v>
      </c>
      <c r="F110" s="15">
        <f t="shared" si="60"/>
        <v>-3.2874073500428055E-3</v>
      </c>
      <c r="G110" s="15">
        <f t="shared" si="60"/>
        <v>1.0775624847779212E-2</v>
      </c>
      <c r="H110" s="15">
        <f t="shared" si="60"/>
        <v>4.1343934784368014E-2</v>
      </c>
      <c r="I110" s="15">
        <f t="shared" si="60"/>
        <v>-1.9964659669063772E-2</v>
      </c>
      <c r="J110" s="15">
        <f t="shared" si="60"/>
        <v>8.5904609901076429E-2</v>
      </c>
      <c r="K110" s="15">
        <f t="shared" si="60"/>
        <v>4.5662064978326478E-2</v>
      </c>
    </row>
    <row r="111" spans="1:13">
      <c r="A111" s="21" t="s">
        <v>34</v>
      </c>
      <c r="B111" s="21"/>
      <c r="C111" s="15">
        <f>STDEV(C93:C107)</f>
        <v>3.9252114083448732E-3</v>
      </c>
      <c r="D111" s="15">
        <f t="shared" ref="D111:K111" si="61">STDEV(D93:D107)</f>
        <v>9.706338650534741E-5</v>
      </c>
      <c r="E111" s="15">
        <f t="shared" si="61"/>
        <v>4.740635778233019E-2</v>
      </c>
      <c r="F111" s="15">
        <f t="shared" si="61"/>
        <v>1.0648662291452685E-3</v>
      </c>
      <c r="G111" s="15">
        <f t="shared" si="61"/>
        <v>6.6474590623620553E-3</v>
      </c>
      <c r="H111" s="15">
        <f t="shared" si="61"/>
        <v>1.8971685484722719E-2</v>
      </c>
      <c r="I111" s="15">
        <f t="shared" si="61"/>
        <v>8.2881341286729065E-3</v>
      </c>
      <c r="J111" s="15">
        <f t="shared" si="61"/>
        <v>3.0246351320550334E-2</v>
      </c>
      <c r="K111" s="15">
        <f t="shared" si="61"/>
        <v>1.4901760234944045E-2</v>
      </c>
    </row>
    <row r="113" spans="1:23" ht="13.5" thickBot="1"/>
    <row r="114" spans="1:23" ht="13.5" thickBot="1">
      <c r="A114" s="2" t="s">
        <v>40</v>
      </c>
      <c r="B114" s="281" t="s">
        <v>1</v>
      </c>
      <c r="C114" s="281"/>
      <c r="D114" s="281" t="s">
        <v>2</v>
      </c>
      <c r="E114" s="281"/>
      <c r="F114" s="281" t="s">
        <v>3</v>
      </c>
      <c r="G114" s="281"/>
      <c r="H114" s="281" t="s">
        <v>4</v>
      </c>
      <c r="I114" s="281"/>
      <c r="J114" s="281" t="s">
        <v>5</v>
      </c>
      <c r="K114" s="281"/>
      <c r="L114" s="281" t="s">
        <v>6</v>
      </c>
      <c r="M114" s="281"/>
      <c r="N114" s="281" t="s">
        <v>7</v>
      </c>
      <c r="O114" s="281"/>
      <c r="P114" s="281" t="s">
        <v>8</v>
      </c>
      <c r="Q114" s="281"/>
      <c r="R114" s="281" t="s">
        <v>9</v>
      </c>
      <c r="S114" s="281"/>
      <c r="T114" s="281"/>
      <c r="U114" s="281"/>
      <c r="V114" s="282" t="s">
        <v>11</v>
      </c>
      <c r="W114" s="283"/>
    </row>
    <row r="115" spans="1:23">
      <c r="A115" s="11" t="s">
        <v>41</v>
      </c>
      <c r="B115" s="6" t="s">
        <v>16</v>
      </c>
      <c r="C115" s="6" t="s">
        <v>17</v>
      </c>
      <c r="D115" s="6" t="s">
        <v>16</v>
      </c>
      <c r="E115" s="6" t="str">
        <f>C115</f>
        <v>MA</v>
      </c>
      <c r="F115" s="6" t="s">
        <v>16</v>
      </c>
      <c r="G115" s="6" t="str">
        <f>E115</f>
        <v>MA</v>
      </c>
      <c r="H115" s="6" t="s">
        <v>16</v>
      </c>
      <c r="I115" s="6" t="str">
        <f>G115</f>
        <v>MA</v>
      </c>
      <c r="J115" s="6" t="s">
        <v>16</v>
      </c>
      <c r="K115" s="6" t="str">
        <f>I115</f>
        <v>MA</v>
      </c>
      <c r="L115" s="6" t="s">
        <v>16</v>
      </c>
      <c r="M115" s="6" t="str">
        <f>K115</f>
        <v>MA</v>
      </c>
      <c r="N115" s="6" t="s">
        <v>16</v>
      </c>
      <c r="O115" s="6" t="str">
        <f>M115</f>
        <v>MA</v>
      </c>
      <c r="P115" s="6" t="s">
        <v>16</v>
      </c>
      <c r="Q115" s="6" t="str">
        <f>O115</f>
        <v>MA</v>
      </c>
      <c r="R115" s="6" t="s">
        <v>16</v>
      </c>
      <c r="S115" s="6" t="str">
        <f>Q115</f>
        <v>MA</v>
      </c>
      <c r="T115" s="6"/>
      <c r="U115" s="6"/>
      <c r="V115" s="105" t="s">
        <v>16</v>
      </c>
      <c r="W115" s="128" t="s">
        <v>17</v>
      </c>
    </row>
    <row r="116" spans="1:23">
      <c r="A116" s="1" t="str">
        <f>A93</f>
        <v>1996</v>
      </c>
      <c r="B116" s="7">
        <v>16812880.000000019</v>
      </c>
      <c r="C116" s="7">
        <v>691316.78155773017</v>
      </c>
      <c r="D116" s="7">
        <v>18798620.000000048</v>
      </c>
      <c r="E116" s="7">
        <v>110291.61205113967</v>
      </c>
      <c r="F116" s="7">
        <v>54160040.000000015</v>
      </c>
      <c r="G116" s="7">
        <v>6944009.8971642731</v>
      </c>
      <c r="H116" s="7">
        <v>12503810.000000011</v>
      </c>
      <c r="I116" s="7">
        <v>1401649.0528503431</v>
      </c>
      <c r="J116" s="7">
        <v>6216861.5699872989</v>
      </c>
      <c r="K116" s="7">
        <v>711815.4879179399</v>
      </c>
      <c r="L116" s="7">
        <v>41045679.99999997</v>
      </c>
      <c r="M116" s="7">
        <v>4724515.7480830476</v>
      </c>
      <c r="N116" s="7">
        <v>26492460.000000119</v>
      </c>
      <c r="O116" s="7">
        <v>4676264.8493595552</v>
      </c>
      <c r="P116" s="7">
        <v>62446520.00000006</v>
      </c>
      <c r="Q116" s="7">
        <v>6572053.4209495615</v>
      </c>
      <c r="R116" s="7">
        <v>18876070</v>
      </c>
      <c r="S116" s="7">
        <v>1475162.9143086895</v>
      </c>
      <c r="T116" s="7"/>
      <c r="U116" s="7"/>
      <c r="V116" s="107">
        <f>B116+D116+F116+H116+J116+L116+N116+P116+R116+T116</f>
        <v>257352941.56998754</v>
      </c>
      <c r="W116" s="108">
        <f>C116+E116+G116+I116+K116+M116+O116+Q116+S116+U116</f>
        <v>27307079.764242277</v>
      </c>
    </row>
    <row r="117" spans="1:23">
      <c r="A117" s="1">
        <f t="shared" ref="A117:A130" si="62">A94</f>
        <v>1997</v>
      </c>
      <c r="B117" s="7">
        <v>17735190.000000007</v>
      </c>
      <c r="C117" s="7">
        <v>752740.46012372093</v>
      </c>
      <c r="D117" s="7">
        <v>18463559.999999996</v>
      </c>
      <c r="E117" s="7">
        <v>135411.2207762849</v>
      </c>
      <c r="F117" s="7">
        <v>61071069.999999911</v>
      </c>
      <c r="G117" s="7">
        <v>7730084.8858259153</v>
      </c>
      <c r="H117" s="7">
        <v>13266030.000000041</v>
      </c>
      <c r="I117" s="7">
        <v>1494494.0972553072</v>
      </c>
      <c r="J117" s="7">
        <v>7544450.9829964004</v>
      </c>
      <c r="K117" s="7">
        <v>886468.46910829982</v>
      </c>
      <c r="L117" s="7">
        <v>43726380.000000007</v>
      </c>
      <c r="M117" s="7">
        <v>5056701.0281630531</v>
      </c>
      <c r="N117" s="7">
        <v>30338690.000000097</v>
      </c>
      <c r="O117" s="7">
        <v>5243081.5540557532</v>
      </c>
      <c r="P117" s="7">
        <v>73799079.99999997</v>
      </c>
      <c r="Q117" s="7">
        <v>7638819.1775809061</v>
      </c>
      <c r="R117" s="7">
        <v>21145674.999999896</v>
      </c>
      <c r="S117" s="7">
        <v>1597966.7149747405</v>
      </c>
      <c r="T117" s="7"/>
      <c r="U117" s="7"/>
      <c r="V117" s="107">
        <f t="shared" ref="V117:W126" si="63">B117+D117+F117+H117+J117+L117+N117+P117+R117+T117</f>
        <v>287090125.98299634</v>
      </c>
      <c r="W117" s="108">
        <f t="shared" si="63"/>
        <v>30535767.607863978</v>
      </c>
    </row>
    <row r="118" spans="1:23">
      <c r="A118" s="1">
        <f t="shared" si="62"/>
        <v>1998</v>
      </c>
      <c r="B118" s="7">
        <v>17119700.000000011</v>
      </c>
      <c r="C118" s="7">
        <v>802716.82279512647</v>
      </c>
      <c r="D118" s="7">
        <v>22383200</v>
      </c>
      <c r="E118" s="7">
        <v>152075.16694564547</v>
      </c>
      <c r="F118" s="7">
        <v>58746995.999999955</v>
      </c>
      <c r="G118" s="7">
        <v>7221689.5379044898</v>
      </c>
      <c r="H118" s="7">
        <v>13736900</v>
      </c>
      <c r="I118" s="7">
        <v>1578989.1206158099</v>
      </c>
      <c r="J118" s="7">
        <v>7545400</v>
      </c>
      <c r="K118" s="7">
        <v>833596.21834995016</v>
      </c>
      <c r="L118" s="7">
        <v>44879900</v>
      </c>
      <c r="M118" s="7">
        <v>5173685.7363714855</v>
      </c>
      <c r="N118" s="7">
        <v>33884100</v>
      </c>
      <c r="O118" s="7">
        <v>5716762.9142030869</v>
      </c>
      <c r="P118" s="7">
        <v>79841800</v>
      </c>
      <c r="Q118" s="7">
        <v>8286687.5846512085</v>
      </c>
      <c r="R118" s="7">
        <v>24193999.999999881</v>
      </c>
      <c r="S118" s="7">
        <v>1885802.0680202693</v>
      </c>
      <c r="T118" s="7"/>
      <c r="U118" s="7"/>
      <c r="V118" s="107">
        <f t="shared" si="63"/>
        <v>302331995.99999988</v>
      </c>
      <c r="W118" s="108">
        <f t="shared" si="63"/>
        <v>31652005.169857074</v>
      </c>
    </row>
    <row r="119" spans="1:23">
      <c r="A119" s="1">
        <f t="shared" si="62"/>
        <v>1999</v>
      </c>
      <c r="B119" s="7">
        <v>17367400.000000015</v>
      </c>
      <c r="C119" s="7">
        <v>709156.54010916036</v>
      </c>
      <c r="D119" s="7">
        <v>26153400</v>
      </c>
      <c r="E119" s="7">
        <v>144138.66907300457</v>
      </c>
      <c r="F119" s="7">
        <v>61353000</v>
      </c>
      <c r="G119" s="7">
        <v>7619963.5905643646</v>
      </c>
      <c r="H119" s="7">
        <v>13439999.999999989</v>
      </c>
      <c r="I119" s="7">
        <v>1566516.3287058542</v>
      </c>
      <c r="J119" s="7">
        <v>7726900</v>
      </c>
      <c r="K119" s="7">
        <v>816915.83851368027</v>
      </c>
      <c r="L119" s="7">
        <v>48733100</v>
      </c>
      <c r="M119" s="7">
        <v>5579905.3155975249</v>
      </c>
      <c r="N119" s="7">
        <v>38979300</v>
      </c>
      <c r="O119" s="7">
        <v>6470516.811973107</v>
      </c>
      <c r="P119" s="7">
        <v>93114599.99999997</v>
      </c>
      <c r="Q119" s="7">
        <v>9715280.7161275633</v>
      </c>
      <c r="R119" s="7">
        <v>27589000</v>
      </c>
      <c r="S119" s="7">
        <v>2126846.4350833409</v>
      </c>
      <c r="T119" s="7"/>
      <c r="U119" s="7"/>
      <c r="V119" s="107">
        <f t="shared" si="63"/>
        <v>334456700</v>
      </c>
      <c r="W119" s="108">
        <f t="shared" si="63"/>
        <v>34749240.245747596</v>
      </c>
    </row>
    <row r="120" spans="1:23">
      <c r="A120" s="1">
        <f t="shared" si="62"/>
        <v>2000</v>
      </c>
      <c r="B120" s="7">
        <v>18042000.000000045</v>
      </c>
      <c r="C120" s="7">
        <v>751567.22483268147</v>
      </c>
      <c r="D120" s="7">
        <v>35133200</v>
      </c>
      <c r="E120" s="7">
        <v>155411.78281561725</v>
      </c>
      <c r="F120" s="7">
        <v>76113660.00000006</v>
      </c>
      <c r="G120" s="7">
        <v>9671145.2754018214</v>
      </c>
      <c r="H120" s="7">
        <v>14621999.999999989</v>
      </c>
      <c r="I120" s="7">
        <v>1731109.4117755098</v>
      </c>
      <c r="J120" s="7">
        <v>8317000</v>
      </c>
      <c r="K120" s="7">
        <v>875503.43134060013</v>
      </c>
      <c r="L120" s="7">
        <v>61187350.000000007</v>
      </c>
      <c r="M120" s="7">
        <v>7050240.4831917556</v>
      </c>
      <c r="N120" s="7">
        <v>47245799.999999985</v>
      </c>
      <c r="O120" s="7">
        <v>7744770.3009320488</v>
      </c>
      <c r="P120" s="7">
        <v>102965600.00000001</v>
      </c>
      <c r="Q120" s="7">
        <v>10584533.203398863</v>
      </c>
      <c r="R120" s="7">
        <v>32289799.999999791</v>
      </c>
      <c r="S120" s="7">
        <v>2518372.4680622183</v>
      </c>
      <c r="T120" s="7"/>
      <c r="U120" s="7"/>
      <c r="V120" s="107">
        <f t="shared" si="63"/>
        <v>395916409.99999988</v>
      </c>
      <c r="W120" s="108">
        <f t="shared" si="63"/>
        <v>41082653.581751123</v>
      </c>
    </row>
    <row r="121" spans="1:23">
      <c r="A121" s="1">
        <f t="shared" si="62"/>
        <v>2001</v>
      </c>
      <c r="B121" s="7">
        <v>22610199.999999993</v>
      </c>
      <c r="C121" s="7">
        <v>979954.43381475157</v>
      </c>
      <c r="D121" s="7">
        <v>45932200</v>
      </c>
      <c r="E121" s="7">
        <v>227785.64363801351</v>
      </c>
      <c r="F121" s="7">
        <v>88179400.00000003</v>
      </c>
      <c r="G121" s="7">
        <v>11277164.485346561</v>
      </c>
      <c r="H121" s="7">
        <v>14814900</v>
      </c>
      <c r="I121" s="7">
        <v>1845448.6857588869</v>
      </c>
      <c r="J121" s="7">
        <v>9360000</v>
      </c>
      <c r="K121" s="7">
        <v>1270726.9243906599</v>
      </c>
      <c r="L121" s="7">
        <v>68374000</v>
      </c>
      <c r="M121" s="7">
        <v>8417839.5119912252</v>
      </c>
      <c r="N121" s="7">
        <v>53276900</v>
      </c>
      <c r="O121" s="7">
        <v>8783933.11337878</v>
      </c>
      <c r="P121" s="7">
        <v>115041000</v>
      </c>
      <c r="Q121" s="7">
        <v>11900361.689490834</v>
      </c>
      <c r="R121" s="7">
        <v>35631000</v>
      </c>
      <c r="S121" s="7">
        <v>2813391.1077690199</v>
      </c>
      <c r="T121" s="7"/>
      <c r="U121" s="7"/>
      <c r="V121" s="107">
        <f t="shared" si="63"/>
        <v>453219600</v>
      </c>
      <c r="W121" s="108">
        <f t="shared" si="63"/>
        <v>47516605.59557873</v>
      </c>
    </row>
    <row r="122" spans="1:23">
      <c r="A122" s="1">
        <f t="shared" si="62"/>
        <v>2002</v>
      </c>
      <c r="B122" s="7">
        <v>29630100.000000007</v>
      </c>
      <c r="C122" s="7">
        <v>1112737.8001982335</v>
      </c>
      <c r="D122" s="7">
        <v>58274499.999999978</v>
      </c>
      <c r="E122" s="7">
        <v>208896.55081482462</v>
      </c>
      <c r="F122" s="7">
        <v>104776500</v>
      </c>
      <c r="G122" s="7">
        <v>13535410.369801641</v>
      </c>
      <c r="H122" s="7">
        <v>16623100</v>
      </c>
      <c r="I122" s="7">
        <v>2240730.2678520735</v>
      </c>
      <c r="J122" s="7">
        <v>10380735.5</v>
      </c>
      <c r="K122" s="7">
        <v>1041385.09315532</v>
      </c>
      <c r="L122" s="7">
        <v>76234400</v>
      </c>
      <c r="M122" s="7">
        <v>9469400.0447202027</v>
      </c>
      <c r="N122" s="7">
        <v>63332600</v>
      </c>
      <c r="O122" s="7">
        <v>10494488.56121077</v>
      </c>
      <c r="P122" s="7">
        <v>134816900</v>
      </c>
      <c r="Q122" s="7">
        <v>13959528.348780103</v>
      </c>
      <c r="R122" s="7">
        <v>42763299.999999881</v>
      </c>
      <c r="S122" s="7">
        <v>3420900.0379156321</v>
      </c>
      <c r="T122" s="7"/>
      <c r="U122" s="7"/>
      <c r="V122" s="107">
        <f t="shared" si="63"/>
        <v>536832135.49999988</v>
      </c>
      <c r="W122" s="108">
        <f t="shared" si="63"/>
        <v>55483477.074448802</v>
      </c>
    </row>
    <row r="123" spans="1:23">
      <c r="A123" s="1">
        <f t="shared" si="62"/>
        <v>2003</v>
      </c>
      <c r="B123" s="7">
        <v>26189400</v>
      </c>
      <c r="C123" s="7">
        <v>1018498.7083928239</v>
      </c>
      <c r="D123" s="7">
        <v>50576600</v>
      </c>
      <c r="E123" s="7">
        <v>184148.21458713157</v>
      </c>
      <c r="F123" s="7">
        <v>118710100.00000001</v>
      </c>
      <c r="G123" s="7">
        <v>15278221.327951994</v>
      </c>
      <c r="H123" s="7">
        <v>18829300.000000022</v>
      </c>
      <c r="I123" s="7">
        <v>2170007.342371935</v>
      </c>
      <c r="J123" s="7">
        <v>11358800</v>
      </c>
      <c r="K123" s="7">
        <v>1134431.7532583098</v>
      </c>
      <c r="L123" s="7">
        <v>84656800.000000119</v>
      </c>
      <c r="M123" s="7">
        <v>10492818.392716868</v>
      </c>
      <c r="N123" s="7">
        <v>70857900</v>
      </c>
      <c r="O123" s="7">
        <v>11654434.50970713</v>
      </c>
      <c r="P123" s="7">
        <v>147555900</v>
      </c>
      <c r="Q123" s="7">
        <v>15693775.961890133</v>
      </c>
      <c r="R123" s="7">
        <v>47427000.00000003</v>
      </c>
      <c r="S123" s="7">
        <v>3790435.9759337418</v>
      </c>
      <c r="T123" s="7"/>
      <c r="U123" s="7"/>
      <c r="V123" s="107">
        <f t="shared" si="63"/>
        <v>576161800.00000012</v>
      </c>
      <c r="W123" s="108">
        <f t="shared" si="63"/>
        <v>61416772.186810061</v>
      </c>
    </row>
    <row r="124" spans="1:23">
      <c r="A124" s="1">
        <f t="shared" si="62"/>
        <v>2004</v>
      </c>
      <c r="B124" s="7">
        <v>26577500</v>
      </c>
      <c r="C124" s="7">
        <v>1070389.1971591548</v>
      </c>
      <c r="D124" s="7">
        <v>53293400</v>
      </c>
      <c r="E124" s="7">
        <v>184500.03989415936</v>
      </c>
      <c r="F124" s="7">
        <v>131414600</v>
      </c>
      <c r="G124" s="7">
        <v>16927094.520129271</v>
      </c>
      <c r="H124" s="7">
        <v>18975000.000000007</v>
      </c>
      <c r="I124" s="7">
        <v>2247788.677893097</v>
      </c>
      <c r="J124" s="7">
        <v>14998500</v>
      </c>
      <c r="K124" s="7">
        <v>1722866.0220494601</v>
      </c>
      <c r="L124" s="7">
        <v>93654399.999999866</v>
      </c>
      <c r="M124" s="7">
        <v>11361928.913084187</v>
      </c>
      <c r="N124" s="7">
        <v>78745199.999999911</v>
      </c>
      <c r="O124" s="7">
        <v>12859809.687970519</v>
      </c>
      <c r="P124" s="7">
        <v>164340300.00000009</v>
      </c>
      <c r="Q124" s="7">
        <v>17087909.868062057</v>
      </c>
      <c r="R124" s="7">
        <v>51646800.00000006</v>
      </c>
      <c r="S124" s="7">
        <v>4245693.4592775516</v>
      </c>
      <c r="T124" s="7"/>
      <c r="U124" s="7"/>
      <c r="V124" s="107">
        <f t="shared" si="63"/>
        <v>633645700</v>
      </c>
      <c r="W124" s="108">
        <f t="shared" si="63"/>
        <v>67707980.38551946</v>
      </c>
    </row>
    <row r="125" spans="1:23">
      <c r="A125" s="1">
        <f t="shared" si="62"/>
        <v>2005</v>
      </c>
      <c r="B125" s="7">
        <v>25259000</v>
      </c>
      <c r="C125" s="7">
        <v>1043888.5840548318</v>
      </c>
      <c r="D125" s="7">
        <v>65114599.999999993</v>
      </c>
      <c r="E125" s="7">
        <v>217493.88104299866</v>
      </c>
      <c r="F125" s="7">
        <v>138358400</v>
      </c>
      <c r="G125" s="7">
        <v>17728459.498500202</v>
      </c>
      <c r="H125" s="7">
        <v>20719000</v>
      </c>
      <c r="I125" s="7">
        <v>2464534.8290036372</v>
      </c>
      <c r="J125" s="7">
        <v>19102929.999999903</v>
      </c>
      <c r="K125" s="7">
        <v>1956664.6070397501</v>
      </c>
      <c r="L125" s="7">
        <v>104162800.00000001</v>
      </c>
      <c r="M125" s="7">
        <v>13063858.402611621</v>
      </c>
      <c r="N125" s="7">
        <v>88957000</v>
      </c>
      <c r="O125" s="7">
        <v>14325755.74578765</v>
      </c>
      <c r="P125" s="7">
        <v>182570200.00000012</v>
      </c>
      <c r="Q125" s="7">
        <v>19802410.720106639</v>
      </c>
      <c r="R125" s="7">
        <v>57804995.999999911</v>
      </c>
      <c r="S125" s="7">
        <v>4549636.9178877585</v>
      </c>
      <c r="T125" s="7"/>
      <c r="U125" s="7"/>
      <c r="V125" s="107">
        <f t="shared" si="63"/>
        <v>702048925.99999988</v>
      </c>
      <c r="W125" s="108">
        <f t="shared" si="63"/>
        <v>75152703.186035082</v>
      </c>
    </row>
    <row r="126" spans="1:23">
      <c r="A126" s="1">
        <f t="shared" si="62"/>
        <v>2006</v>
      </c>
      <c r="B126" s="7">
        <v>32510999.999999993</v>
      </c>
      <c r="C126" s="7">
        <v>1340573.3640579821</v>
      </c>
      <c r="D126" s="7">
        <v>83970100</v>
      </c>
      <c r="E126" s="7">
        <v>297899.40208248899</v>
      </c>
      <c r="F126" s="7">
        <v>140874300</v>
      </c>
      <c r="G126" s="7">
        <v>17966946.102976806</v>
      </c>
      <c r="H126" s="7">
        <v>23287000</v>
      </c>
      <c r="I126" s="7">
        <v>2777653.8456757693</v>
      </c>
      <c r="J126" s="7">
        <v>24274390</v>
      </c>
      <c r="K126" s="7">
        <v>2442210.8374797502</v>
      </c>
      <c r="L126" s="7">
        <v>115025699.99999988</v>
      </c>
      <c r="M126" s="7">
        <v>14263206.219888603</v>
      </c>
      <c r="N126" s="7">
        <v>99715000</v>
      </c>
      <c r="O126" s="7">
        <v>16371926.74365456</v>
      </c>
      <c r="P126" s="7">
        <v>210641999.99999976</v>
      </c>
      <c r="Q126" s="7">
        <v>22384773.73919696</v>
      </c>
      <c r="R126" s="7">
        <v>64466600</v>
      </c>
      <c r="S126" s="7">
        <v>5309254.0615614839</v>
      </c>
      <c r="T126" s="7"/>
      <c r="U126" s="7"/>
      <c r="V126" s="107">
        <f t="shared" si="63"/>
        <v>794766089.99999964</v>
      </c>
      <c r="W126" s="108">
        <f t="shared" si="63"/>
        <v>83154444.316574395</v>
      </c>
    </row>
    <row r="127" spans="1:23">
      <c r="A127" s="1">
        <f t="shared" si="62"/>
        <v>2007</v>
      </c>
      <c r="B127" s="7">
        <v>39181500.000000022</v>
      </c>
      <c r="C127" s="7">
        <v>1638107.4089830513</v>
      </c>
      <c r="D127" s="7">
        <v>99954480.000000075</v>
      </c>
      <c r="E127" s="7">
        <v>366882.52906893019</v>
      </c>
      <c r="F127" s="7">
        <v>151829269.99999955</v>
      </c>
      <c r="G127" s="7">
        <v>19389185.486408755</v>
      </c>
      <c r="H127" s="7">
        <v>26597000.00000003</v>
      </c>
      <c r="I127" s="7">
        <v>3218334.718152625</v>
      </c>
      <c r="J127" s="7">
        <v>27076998.3400001</v>
      </c>
      <c r="K127" s="7">
        <v>2720571.4659430501</v>
      </c>
      <c r="L127" s="7">
        <v>130224499.9999999</v>
      </c>
      <c r="M127" s="7">
        <v>16248361.829621091</v>
      </c>
      <c r="N127" s="7">
        <v>106487700</v>
      </c>
      <c r="O127" s="7">
        <v>17765054.915519889</v>
      </c>
      <c r="P127" s="7">
        <v>255727999.99999982</v>
      </c>
      <c r="Q127" s="7">
        <v>27079611.727904193</v>
      </c>
      <c r="R127" s="7">
        <v>72596630.000000238</v>
      </c>
      <c r="S127" s="7">
        <v>6029638.2018209323</v>
      </c>
      <c r="T127" s="7"/>
      <c r="U127" s="7"/>
      <c r="V127" s="107">
        <f t="shared" ref="V127:V130" si="64">B127+D127+F127+H127+J127+L127+N127+P127+R127+T127</f>
        <v>909676078.33999968</v>
      </c>
      <c r="W127" s="108">
        <f t="shared" ref="W127:W130" si="65">C127+E127+G127+I127+K127+M127+O127+Q127+S127+U127</f>
        <v>94455748.28342253</v>
      </c>
    </row>
    <row r="128" spans="1:23">
      <c r="A128" s="1">
        <f t="shared" si="62"/>
        <v>2008</v>
      </c>
      <c r="B128" s="7">
        <v>46742270.00000003</v>
      </c>
      <c r="C128" s="7">
        <v>2022416.6463347026</v>
      </c>
      <c r="D128" s="7">
        <v>132455190.00000004</v>
      </c>
      <c r="E128" s="7">
        <v>415004.69341523189</v>
      </c>
      <c r="F128" s="7">
        <v>166783470.00000018</v>
      </c>
      <c r="G128" s="7">
        <v>20708136.2506366</v>
      </c>
      <c r="H128" s="7">
        <v>28345939.99999997</v>
      </c>
      <c r="I128" s="7">
        <v>3103531.4587524179</v>
      </c>
      <c r="J128" s="7">
        <v>38048997.359999895</v>
      </c>
      <c r="K128" s="7">
        <v>3806334.5426242803</v>
      </c>
      <c r="L128" s="7">
        <v>149528599.99999988</v>
      </c>
      <c r="M128" s="7">
        <v>18638354.578704532</v>
      </c>
      <c r="N128" s="7">
        <v>126839399.9999997</v>
      </c>
      <c r="O128" s="7">
        <v>21148010.565158028</v>
      </c>
      <c r="P128" s="7">
        <v>274506000.00000066</v>
      </c>
      <c r="Q128" s="7">
        <v>29087775.868112393</v>
      </c>
      <c r="R128" s="7">
        <v>81388750.000000954</v>
      </c>
      <c r="S128" s="7">
        <v>6822542.7588437721</v>
      </c>
      <c r="T128" s="7"/>
      <c r="U128" s="7"/>
      <c r="V128" s="107">
        <f t="shared" si="64"/>
        <v>1044638617.3600013</v>
      </c>
      <c r="W128" s="108">
        <f t="shared" si="65"/>
        <v>105752107.36258197</v>
      </c>
    </row>
    <row r="129" spans="1:23">
      <c r="A129" s="1">
        <f t="shared" si="62"/>
        <v>2009</v>
      </c>
      <c r="B129" s="7">
        <v>46253519.999999978</v>
      </c>
      <c r="C129" s="7">
        <v>2042078.3669931409</v>
      </c>
      <c r="D129" s="7">
        <v>123569710.00000019</v>
      </c>
      <c r="E129" s="7">
        <v>412725.1275264615</v>
      </c>
      <c r="F129" s="7">
        <v>148606940.00000003</v>
      </c>
      <c r="G129" s="7">
        <v>18436939.866199974</v>
      </c>
      <c r="H129" s="7">
        <v>40603109.99999997</v>
      </c>
      <c r="I129" s="7">
        <v>4422636.7683472587</v>
      </c>
      <c r="J129" s="7">
        <v>47182559.530000106</v>
      </c>
      <c r="K129" s="7">
        <v>5133460.4119577203</v>
      </c>
      <c r="L129" s="7">
        <v>163959700.00000006</v>
      </c>
      <c r="M129" s="7">
        <v>20514161.169718206</v>
      </c>
      <c r="N129" s="7">
        <v>134726799.99999988</v>
      </c>
      <c r="O129" s="7">
        <v>22711749.874478742</v>
      </c>
      <c r="P129" s="7">
        <v>295306000.00000048</v>
      </c>
      <c r="Q129" s="7">
        <v>31126730.420982178</v>
      </c>
      <c r="R129" s="7">
        <v>92656900.000001132</v>
      </c>
      <c r="S129" s="7">
        <v>7782242.2900796831</v>
      </c>
      <c r="T129" s="7"/>
      <c r="U129" s="7"/>
      <c r="V129" s="107">
        <f t="shared" si="64"/>
        <v>1092865239.5300019</v>
      </c>
      <c r="W129" s="108">
        <f t="shared" si="65"/>
        <v>112582724.29628336</v>
      </c>
    </row>
    <row r="130" spans="1:23" ht="13.5" thickBot="1">
      <c r="A130" s="1">
        <f t="shared" si="62"/>
        <v>2010</v>
      </c>
      <c r="B130" s="7">
        <v>40932999.999999933</v>
      </c>
      <c r="C130" s="7">
        <v>1774612.8000629968</v>
      </c>
      <c r="D130" s="7">
        <v>147545999.99999988</v>
      </c>
      <c r="E130" s="7">
        <v>509177.35724489926</v>
      </c>
      <c r="F130" s="7">
        <v>157052999.99999994</v>
      </c>
      <c r="G130" s="7">
        <v>19609277.047545817</v>
      </c>
      <c r="H130" s="7">
        <v>44185999.999999896</v>
      </c>
      <c r="I130" s="7">
        <v>4868768.9873156045</v>
      </c>
      <c r="J130" s="7">
        <v>43931999.999999896</v>
      </c>
      <c r="K130" s="7">
        <v>4774273.0235215388</v>
      </c>
      <c r="L130" s="7">
        <v>194769000.00000033</v>
      </c>
      <c r="M130" s="7">
        <v>24383324.992195994</v>
      </c>
      <c r="N130" s="7">
        <v>147406000.00000021</v>
      </c>
      <c r="O130" s="7">
        <v>24948412.450361896</v>
      </c>
      <c r="P130" s="7">
        <v>326174000.00000036</v>
      </c>
      <c r="Q130" s="7">
        <v>34136915.003700718</v>
      </c>
      <c r="R130" s="7">
        <v>105988000.00000155</v>
      </c>
      <c r="S130" s="7">
        <v>9149524.8228790089</v>
      </c>
      <c r="T130" s="7"/>
      <c r="U130" s="7"/>
      <c r="V130" s="109">
        <f t="shared" si="64"/>
        <v>1207987000.0000019</v>
      </c>
      <c r="W130" s="110">
        <f t="shared" si="65"/>
        <v>124154286.48482847</v>
      </c>
    </row>
    <row r="132" spans="1:23" ht="13.5" thickBot="1"/>
    <row r="133" spans="1:23" ht="51.75" thickBot="1">
      <c r="A133" s="2" t="s">
        <v>42</v>
      </c>
      <c r="C133" s="3" t="s">
        <v>22</v>
      </c>
      <c r="D133" s="3" t="s">
        <v>23</v>
      </c>
      <c r="E133" s="3" t="s">
        <v>3</v>
      </c>
      <c r="F133" s="3" t="s">
        <v>24</v>
      </c>
      <c r="G133" s="3" t="s">
        <v>25</v>
      </c>
      <c r="H133" s="3" t="s">
        <v>26</v>
      </c>
      <c r="I133" s="3" t="s">
        <v>27</v>
      </c>
      <c r="J133" s="3" t="s">
        <v>28</v>
      </c>
      <c r="K133" s="14" t="s">
        <v>29</v>
      </c>
      <c r="L133" s="18" t="s">
        <v>32</v>
      </c>
    </row>
    <row r="134" spans="1:23">
      <c r="A134" s="5" t="str">
        <f>A116</f>
        <v>1996</v>
      </c>
      <c r="C134" s="13">
        <f>(C116*1000/C4)/(B116*1000/B4)</f>
        <v>2.7117815491987742</v>
      </c>
      <c r="D134" s="13">
        <f>(E116*1000/E4)/(D116*1000/D4)</f>
        <v>8.9017018078291912</v>
      </c>
      <c r="E134" s="13">
        <f>(G116*1000/G4)/(F116*1000/F4)</f>
        <v>0.95967011959844317</v>
      </c>
      <c r="F134" s="13">
        <f>(I116*1000/I4)/(H116*1000/H4)</f>
        <v>1.6948023350017181</v>
      </c>
      <c r="G134" s="13">
        <f>(K116*1000/K4)/(J116*1000/J4)</f>
        <v>1.6305075574963104</v>
      </c>
      <c r="H134" s="13">
        <f>(M116*1000/M4)/(L116*1000/L4)</f>
        <v>1.7266592926470907</v>
      </c>
      <c r="I134" s="13">
        <f>(O116*1000/O4)/(N116*1000/N4)</f>
        <v>1.7248778018600068</v>
      </c>
      <c r="J134" s="13">
        <f>(Q116*1000/Q4)/(P116*1000/P4)</f>
        <v>1.1854143768003096</v>
      </c>
      <c r="K134" s="13">
        <f>(S116*1000/S4)/(R116*1000/R4)</f>
        <v>1.0774639072806547</v>
      </c>
      <c r="L134" s="25">
        <f>AVERAGE(C134:K134)</f>
        <v>2.4014309719680558</v>
      </c>
    </row>
    <row r="135" spans="1:23">
      <c r="A135" s="5">
        <f t="shared" ref="A135:A148" si="66">A117</f>
        <v>1997</v>
      </c>
      <c r="C135" s="13">
        <f t="shared" ref="C135:C148" si="67">(C117*1000/C5)/(B117*1000/B5)</f>
        <v>2.7914708839530133</v>
      </c>
      <c r="D135" s="13">
        <f t="shared" ref="D135:D148" si="68">(E117*1000/E5)/(D117*1000/D5)</f>
        <v>10.870300693108259</v>
      </c>
      <c r="E135" s="13">
        <f t="shared" ref="E135:E148" si="69">(G117*1000/G5)/(F117*1000/F5)</f>
        <v>0.94747933724212696</v>
      </c>
      <c r="F135" s="13">
        <f t="shared" ref="F135:F148" si="70">(I117*1000/I5)/(H117*1000/H5)</f>
        <v>1.6941944817520618</v>
      </c>
      <c r="G135" s="13">
        <f t="shared" ref="G135:G148" si="71">(K117*1000/K5)/(J117*1000/J5)</f>
        <v>1.667212854229934</v>
      </c>
      <c r="H135" s="13">
        <f t="shared" ref="H135:H148" si="72">(M117*1000/M5)/(L117*1000/L5)</f>
        <v>1.7256788882189737</v>
      </c>
      <c r="I135" s="13">
        <f t="shared" ref="I135:I148" si="73">(O117*1000/O5)/(N117*1000/N5)</f>
        <v>1.6821654020350107</v>
      </c>
      <c r="J135" s="13">
        <f t="shared" ref="J135:J148" si="74">(Q117*1000/Q5)/(P117*1000/P5)</f>
        <v>1.157237636608174</v>
      </c>
      <c r="K135" s="13">
        <f t="shared" ref="K135:K148" si="75">(S117*1000/S5)/(R117*1000/R5)</f>
        <v>1.0345905303275997</v>
      </c>
      <c r="L135" s="25">
        <f t="shared" ref="L135:L148" si="76">AVERAGE(C135:K135)</f>
        <v>2.6189256341639058</v>
      </c>
    </row>
    <row r="136" spans="1:23">
      <c r="A136" s="5">
        <f t="shared" si="66"/>
        <v>1998</v>
      </c>
      <c r="C136" s="13">
        <f t="shared" si="67"/>
        <v>3.1083717294773296</v>
      </c>
      <c r="D136" s="13">
        <f t="shared" si="68"/>
        <v>9.9558515483774972</v>
      </c>
      <c r="E136" s="13">
        <f t="shared" si="69"/>
        <v>0.92629114571056348</v>
      </c>
      <c r="F136" s="13">
        <f t="shared" si="70"/>
        <v>1.7506671072616524</v>
      </c>
      <c r="G136" s="13">
        <f t="shared" si="71"/>
        <v>1.5789710821381404</v>
      </c>
      <c r="H136" s="13">
        <f t="shared" si="72"/>
        <v>1.7334965333081627</v>
      </c>
      <c r="I136" s="13">
        <f t="shared" si="73"/>
        <v>1.6467203568056246</v>
      </c>
      <c r="J136" s="13">
        <f t="shared" si="74"/>
        <v>1.1769766461143898</v>
      </c>
      <c r="K136" s="13">
        <f t="shared" si="75"/>
        <v>1.0674996960063876</v>
      </c>
      <c r="L136" s="25">
        <f t="shared" si="76"/>
        <v>2.549427316133305</v>
      </c>
    </row>
    <row r="137" spans="1:23">
      <c r="A137" s="5">
        <f t="shared" si="66"/>
        <v>1999</v>
      </c>
      <c r="C137" s="13">
        <f t="shared" si="67"/>
        <v>2.7392172316521428</v>
      </c>
      <c r="D137" s="13">
        <f t="shared" si="68"/>
        <v>10.141304624331962</v>
      </c>
      <c r="E137" s="13">
        <f t="shared" si="69"/>
        <v>0.94309955047867888</v>
      </c>
      <c r="F137" s="13">
        <f t="shared" si="70"/>
        <v>1.8003029590855919</v>
      </c>
      <c r="G137" s="13">
        <f t="shared" si="71"/>
        <v>1.549927631504239</v>
      </c>
      <c r="H137" s="13">
        <f t="shared" si="72"/>
        <v>1.7654047349209532</v>
      </c>
      <c r="I137" s="13">
        <f t="shared" si="73"/>
        <v>1.6634536085033309</v>
      </c>
      <c r="J137" s="13">
        <f t="shared" si="74"/>
        <v>1.2185183450018562</v>
      </c>
      <c r="K137" s="13">
        <f t="shared" si="75"/>
        <v>1.0607178379126618</v>
      </c>
      <c r="L137" s="25">
        <f t="shared" si="76"/>
        <v>2.5424385025990466</v>
      </c>
    </row>
    <row r="138" spans="1:23">
      <c r="A138" s="5">
        <f t="shared" si="66"/>
        <v>2000</v>
      </c>
      <c r="C138" s="13">
        <f t="shared" si="67"/>
        <v>2.8260390785745604</v>
      </c>
      <c r="D138" s="13">
        <f t="shared" si="68"/>
        <v>10.447676106958488</v>
      </c>
      <c r="E138" s="13">
        <f t="shared" si="69"/>
        <v>0.95357131641591097</v>
      </c>
      <c r="F138" s="13">
        <f t="shared" si="70"/>
        <v>1.8469882436483296</v>
      </c>
      <c r="G138" s="13">
        <f t="shared" si="71"/>
        <v>1.5475521277700768</v>
      </c>
      <c r="H138" s="13">
        <f t="shared" si="72"/>
        <v>1.7860252741326841</v>
      </c>
      <c r="I138" s="13">
        <f t="shared" si="73"/>
        <v>1.6694019977624697</v>
      </c>
      <c r="J138" s="13">
        <f t="shared" si="74"/>
        <v>1.1997331097329362</v>
      </c>
      <c r="K138" s="13">
        <f t="shared" si="75"/>
        <v>1.0769660957660032</v>
      </c>
      <c r="L138" s="25">
        <f t="shared" si="76"/>
        <v>2.5948837056401617</v>
      </c>
    </row>
    <row r="139" spans="1:23">
      <c r="A139" s="5">
        <f t="shared" si="66"/>
        <v>2001</v>
      </c>
      <c r="C139" s="13">
        <f t="shared" si="67"/>
        <v>2.9973926275540936</v>
      </c>
      <c r="D139" s="13">
        <f t="shared" si="68"/>
        <v>8.7763153381926067</v>
      </c>
      <c r="E139" s="13">
        <f t="shared" si="69"/>
        <v>0.95599055961636914</v>
      </c>
      <c r="F139" s="13">
        <f t="shared" si="70"/>
        <v>1.9678407910849081</v>
      </c>
      <c r="G139" s="13">
        <f t="shared" si="71"/>
        <v>1.9708724931270414</v>
      </c>
      <c r="H139" s="13">
        <f t="shared" si="72"/>
        <v>1.8886544140113526</v>
      </c>
      <c r="I139" s="13">
        <f t="shared" si="73"/>
        <v>1.6783070644969464</v>
      </c>
      <c r="J139" s="13">
        <f t="shared" si="74"/>
        <v>1.2097685458558172</v>
      </c>
      <c r="K139" s="13">
        <f t="shared" si="75"/>
        <v>1.0976456691199528</v>
      </c>
      <c r="L139" s="25">
        <f t="shared" si="76"/>
        <v>2.5047541670065652</v>
      </c>
    </row>
    <row r="140" spans="1:23">
      <c r="A140" s="5">
        <f t="shared" si="66"/>
        <v>2002</v>
      </c>
      <c r="C140" s="13">
        <f t="shared" si="67"/>
        <v>2.6463222988868065</v>
      </c>
      <c r="D140" s="13">
        <f t="shared" si="68"/>
        <v>7.2271431225885046</v>
      </c>
      <c r="E140" s="13">
        <f t="shared" si="69"/>
        <v>0.9693027073287912</v>
      </c>
      <c r="F140" s="13">
        <f t="shared" si="70"/>
        <v>2.1184808244311335</v>
      </c>
      <c r="G140" s="13">
        <f t="shared" si="71"/>
        <v>1.4624302013262984</v>
      </c>
      <c r="H140" s="13">
        <f t="shared" si="72"/>
        <v>1.9109205957590352</v>
      </c>
      <c r="I140" s="13">
        <f t="shared" si="73"/>
        <v>1.7177318182223968</v>
      </c>
      <c r="J140" s="13">
        <f t="shared" si="74"/>
        <v>1.225764353188477</v>
      </c>
      <c r="K140" s="13">
        <f t="shared" si="75"/>
        <v>1.1245149701405628</v>
      </c>
      <c r="L140" s="25">
        <f t="shared" si="76"/>
        <v>2.2669567657635565</v>
      </c>
    </row>
    <row r="141" spans="1:23">
      <c r="A141" s="5">
        <f t="shared" si="66"/>
        <v>2003</v>
      </c>
      <c r="C141" s="13">
        <f t="shared" si="67"/>
        <v>2.8211436873535058</v>
      </c>
      <c r="D141" s="13">
        <f t="shared" si="68"/>
        <v>7.9054933468878108</v>
      </c>
      <c r="E141" s="13">
        <f t="shared" si="69"/>
        <v>0.96821293124736851</v>
      </c>
      <c r="F141" s="13">
        <f t="shared" si="70"/>
        <v>1.8524253331925373</v>
      </c>
      <c r="G141" s="13">
        <f t="shared" si="71"/>
        <v>1.4675225452080991</v>
      </c>
      <c r="H141" s="13">
        <f t="shared" si="72"/>
        <v>1.9178019379073217</v>
      </c>
      <c r="I141" s="13">
        <f t="shared" si="73"/>
        <v>1.7071507966664687</v>
      </c>
      <c r="J141" s="13">
        <f t="shared" si="74"/>
        <v>1.273696441798833</v>
      </c>
      <c r="K141" s="13">
        <f t="shared" si="75"/>
        <v>1.1458819203080863</v>
      </c>
      <c r="L141" s="25">
        <f t="shared" si="76"/>
        <v>2.3399254378411145</v>
      </c>
    </row>
    <row r="142" spans="1:23">
      <c r="A142" s="5">
        <f t="shared" si="66"/>
        <v>2004</v>
      </c>
      <c r="C142" s="13">
        <f t="shared" si="67"/>
        <v>2.9871799944440007</v>
      </c>
      <c r="D142" s="13">
        <f t="shared" si="68"/>
        <v>6.684391368212883</v>
      </c>
      <c r="E142" s="13">
        <f t="shared" si="69"/>
        <v>0.98640393621391675</v>
      </c>
      <c r="F142" s="13">
        <f t="shared" si="70"/>
        <v>1.9394337054948931</v>
      </c>
      <c r="G142" s="13">
        <f t="shared" si="71"/>
        <v>1.7018528912799797</v>
      </c>
      <c r="H142" s="13">
        <f t="shared" si="72"/>
        <v>1.8858998989598996</v>
      </c>
      <c r="I142" s="13">
        <f t="shared" si="73"/>
        <v>1.6936762316221305</v>
      </c>
      <c r="J142" s="13">
        <f t="shared" si="74"/>
        <v>1.2581138936954712</v>
      </c>
      <c r="K142" s="13">
        <f t="shared" si="75"/>
        <v>1.1721319065248901</v>
      </c>
      <c r="L142" s="25">
        <f t="shared" si="76"/>
        <v>2.2565648696053406</v>
      </c>
    </row>
    <row r="143" spans="1:23">
      <c r="A143" s="5">
        <f t="shared" si="66"/>
        <v>2005</v>
      </c>
      <c r="C143" s="13">
        <f t="shared" si="67"/>
        <v>3.1101949571915521</v>
      </c>
      <c r="D143" s="13">
        <f t="shared" si="68"/>
        <v>6.7267415591706339</v>
      </c>
      <c r="E143" s="13">
        <f t="shared" si="69"/>
        <v>1.0041285529349215</v>
      </c>
      <c r="F143" s="13">
        <f t="shared" si="70"/>
        <v>1.9839792501358733</v>
      </c>
      <c r="G143" s="13">
        <f t="shared" si="71"/>
        <v>1.5325387179305985</v>
      </c>
      <c r="H143" s="13">
        <f t="shared" si="72"/>
        <v>1.9638516622267159</v>
      </c>
      <c r="I143" s="13">
        <f t="shared" si="73"/>
        <v>1.6807184444920835</v>
      </c>
      <c r="J143" s="13">
        <f t="shared" si="74"/>
        <v>1.3280783646300229</v>
      </c>
      <c r="K143" s="13">
        <f t="shared" si="75"/>
        <v>1.1291571020108833</v>
      </c>
      <c r="L143" s="25">
        <f t="shared" si="76"/>
        <v>2.2732654011914759</v>
      </c>
    </row>
    <row r="144" spans="1:23">
      <c r="A144" s="5">
        <f t="shared" si="66"/>
        <v>2006</v>
      </c>
      <c r="C144" s="13">
        <f t="shared" si="67"/>
        <v>3.1620098456499379</v>
      </c>
      <c r="D144" s="13">
        <f t="shared" si="68"/>
        <v>6.0003147518739768</v>
      </c>
      <c r="E144" s="13">
        <f t="shared" si="69"/>
        <v>1.0143624069863848</v>
      </c>
      <c r="F144" s="13">
        <f t="shared" si="70"/>
        <v>2.0264453748086861</v>
      </c>
      <c r="G144" s="13">
        <f t="shared" si="71"/>
        <v>1.511962644513271</v>
      </c>
      <c r="H144" s="13">
        <f t="shared" si="72"/>
        <v>1.944287564111451</v>
      </c>
      <c r="I144" s="13">
        <f t="shared" si="73"/>
        <v>1.7212870835865535</v>
      </c>
      <c r="J144" s="13">
        <f t="shared" si="74"/>
        <v>1.3055794941319201</v>
      </c>
      <c r="K144" s="13">
        <f t="shared" si="75"/>
        <v>1.1768606262080885</v>
      </c>
      <c r="L144" s="25">
        <f t="shared" si="76"/>
        <v>2.2070121990966967</v>
      </c>
    </row>
    <row r="145" spans="1:13">
      <c r="A145" s="5">
        <f t="shared" si="66"/>
        <v>2007</v>
      </c>
      <c r="C145" s="13">
        <f t="shared" si="67"/>
        <v>3.2293605158475676</v>
      </c>
      <c r="D145" s="13">
        <f t="shared" si="68"/>
        <v>6.566946361689511</v>
      </c>
      <c r="E145" s="13">
        <f t="shared" si="69"/>
        <v>1.0231725588556528</v>
      </c>
      <c r="F145" s="13">
        <f t="shared" si="70"/>
        <v>2.0674592084095469</v>
      </c>
      <c r="G145" s="13">
        <f t="shared" si="71"/>
        <v>1.5036576775174813</v>
      </c>
      <c r="H145" s="13">
        <f t="shared" si="72"/>
        <v>1.9432455595085418</v>
      </c>
      <c r="I145" s="13">
        <f t="shared" si="73"/>
        <v>1.7543774240877068</v>
      </c>
      <c r="J145" s="13">
        <f t="shared" si="74"/>
        <v>1.2953902299937965</v>
      </c>
      <c r="K145" s="13">
        <f t="shared" si="75"/>
        <v>1.1826932777554608</v>
      </c>
      <c r="L145" s="25">
        <f t="shared" si="76"/>
        <v>2.2851447570739181</v>
      </c>
    </row>
    <row r="146" spans="1:13">
      <c r="A146" s="5">
        <f t="shared" si="66"/>
        <v>2008</v>
      </c>
      <c r="C146" s="13">
        <f t="shared" si="67"/>
        <v>3.3283827550301455</v>
      </c>
      <c r="D146" s="13">
        <f t="shared" si="68"/>
        <v>5.3695905001057707</v>
      </c>
      <c r="E146" s="13">
        <f t="shared" si="69"/>
        <v>0.99498200243803459</v>
      </c>
      <c r="F146" s="13">
        <f t="shared" si="70"/>
        <v>1.8557665387718301</v>
      </c>
      <c r="G146" s="13">
        <f t="shared" si="71"/>
        <v>1.4694292573159202</v>
      </c>
      <c r="H146" s="13">
        <f t="shared" si="72"/>
        <v>1.9052267177239084</v>
      </c>
      <c r="I146" s="13">
        <f t="shared" si="73"/>
        <v>1.7150016150663296</v>
      </c>
      <c r="J146" s="13">
        <f t="shared" si="74"/>
        <v>1.2744307011266056</v>
      </c>
      <c r="K146" s="13">
        <f t="shared" si="75"/>
        <v>1.170707979194832</v>
      </c>
      <c r="L146" s="25">
        <f t="shared" si="76"/>
        <v>2.1203908963081526</v>
      </c>
    </row>
    <row r="147" spans="1:13">
      <c r="A147" s="5">
        <f t="shared" si="66"/>
        <v>2009</v>
      </c>
      <c r="C147" s="13">
        <f t="shared" si="67"/>
        <v>3.3834171108769819</v>
      </c>
      <c r="D147" s="13">
        <f t="shared" si="68"/>
        <v>5.1507017363695393</v>
      </c>
      <c r="E147" s="13">
        <f t="shared" si="69"/>
        <v>0.95735913000090334</v>
      </c>
      <c r="F147" s="13">
        <f t="shared" si="70"/>
        <v>1.8346870611695916</v>
      </c>
      <c r="G147" s="13">
        <f t="shared" si="71"/>
        <v>1.5751975646038545</v>
      </c>
      <c r="H147" s="13">
        <f t="shared" si="72"/>
        <v>1.8856772521130873</v>
      </c>
      <c r="I147" s="13">
        <f t="shared" si="73"/>
        <v>1.7253414687183419</v>
      </c>
      <c r="J147" s="13">
        <f t="shared" si="74"/>
        <v>1.252045374675145</v>
      </c>
      <c r="K147" s="13">
        <f t="shared" si="75"/>
        <v>1.1660959651196572</v>
      </c>
      <c r="L147" s="25">
        <f t="shared" si="76"/>
        <v>2.1033914070719</v>
      </c>
    </row>
    <row r="148" spans="1:13" ht="13.5" thickBot="1">
      <c r="A148" s="5">
        <f t="shared" si="66"/>
        <v>2010</v>
      </c>
      <c r="C148" s="13">
        <f t="shared" si="67"/>
        <v>3.2895951718119312</v>
      </c>
      <c r="D148" s="13">
        <f t="shared" si="68"/>
        <v>5.7225275673967131</v>
      </c>
      <c r="E148" s="13">
        <f t="shared" si="69"/>
        <v>0.94763788081513323</v>
      </c>
      <c r="F148" s="13">
        <f t="shared" si="70"/>
        <v>1.8317747826951833</v>
      </c>
      <c r="G148" s="13">
        <f t="shared" si="71"/>
        <v>1.5465926751486798</v>
      </c>
      <c r="H148" s="13">
        <f t="shared" si="72"/>
        <v>1.8588666570048393</v>
      </c>
      <c r="I148" s="13">
        <f t="shared" si="73"/>
        <v>1.7047646910378556</v>
      </c>
      <c r="J148" s="13">
        <f t="shared" si="74"/>
        <v>1.224980782481786</v>
      </c>
      <c r="K148" s="13">
        <f t="shared" si="75"/>
        <v>1.1855465599591961</v>
      </c>
      <c r="L148" s="26">
        <f t="shared" si="76"/>
        <v>2.1458096409279239</v>
      </c>
    </row>
    <row r="150" spans="1:13">
      <c r="A150" s="21" t="s">
        <v>32</v>
      </c>
      <c r="B150" s="21"/>
      <c r="C150" s="15">
        <f>AVERAGE(C134:C148)</f>
        <v>3.0087919625001565</v>
      </c>
      <c r="D150" s="15">
        <f t="shared" ref="D150:K150" si="77">AVERAGE(D134:D148)</f>
        <v>7.7631333622062231</v>
      </c>
      <c r="E150" s="15">
        <f t="shared" si="77"/>
        <v>0.97011094239221307</v>
      </c>
      <c r="F150" s="15">
        <f t="shared" si="77"/>
        <v>1.8843498664629026</v>
      </c>
      <c r="G150" s="15">
        <f t="shared" si="77"/>
        <v>1.5810818614073283</v>
      </c>
      <c r="H150" s="15">
        <f t="shared" si="77"/>
        <v>1.856113132170268</v>
      </c>
      <c r="I150" s="15">
        <f t="shared" si="77"/>
        <v>1.6989983869975507</v>
      </c>
      <c r="J150" s="15">
        <f t="shared" si="77"/>
        <v>1.2390485530557027</v>
      </c>
      <c r="K150" s="15">
        <f t="shared" si="77"/>
        <v>1.124564936242328</v>
      </c>
    </row>
    <row r="151" spans="1:13">
      <c r="A151" s="21" t="s">
        <v>33</v>
      </c>
      <c r="B151" s="21"/>
      <c r="C151" s="15">
        <f>C148-C134</f>
        <v>0.57781362261315694</v>
      </c>
      <c r="D151" s="15">
        <f t="shared" ref="D151:K151" si="78">D148-D134</f>
        <v>-3.1791742404324781</v>
      </c>
      <c r="E151" s="15">
        <f t="shared" si="78"/>
        <v>-1.2032238783309945E-2</v>
      </c>
      <c r="F151" s="15">
        <f t="shared" si="78"/>
        <v>0.13697244769346528</v>
      </c>
      <c r="G151" s="15">
        <f t="shared" si="78"/>
        <v>-8.3914882347630559E-2</v>
      </c>
      <c r="H151" s="15">
        <f t="shared" si="78"/>
        <v>0.1322073643577486</v>
      </c>
      <c r="I151" s="15">
        <f t="shared" si="78"/>
        <v>-2.0113110822151281E-2</v>
      </c>
      <c r="J151" s="15">
        <f t="shared" si="78"/>
        <v>3.9566405681476402E-2</v>
      </c>
      <c r="K151" s="15">
        <f t="shared" si="78"/>
        <v>0.10808265267854145</v>
      </c>
    </row>
    <row r="152" spans="1:13">
      <c r="A152" s="21" t="s">
        <v>34</v>
      </c>
      <c r="B152" s="21"/>
      <c r="C152" s="15">
        <f>STDEV(C134:C148)</f>
        <v>0.24236388900099137</v>
      </c>
      <c r="D152" s="15">
        <f t="shared" ref="D152:K152" si="79">STDEV(D134:D148)</f>
        <v>1.9539246473438083</v>
      </c>
      <c r="E152" s="15">
        <f t="shared" si="79"/>
        <v>2.8323127744035184E-2</v>
      </c>
      <c r="F152" s="15">
        <f t="shared" si="79"/>
        <v>0.1292708548305071</v>
      </c>
      <c r="G152" s="15">
        <f t="shared" si="79"/>
        <v>0.12880657838306192</v>
      </c>
      <c r="H152" s="15">
        <f t="shared" si="79"/>
        <v>8.4924436137743614E-2</v>
      </c>
      <c r="I152" s="15">
        <f t="shared" si="79"/>
        <v>2.8760606034663017E-2</v>
      </c>
      <c r="J152" s="15">
        <f t="shared" si="79"/>
        <v>5.0095118267294632E-2</v>
      </c>
      <c r="K152" s="15">
        <f t="shared" si="79"/>
        <v>5.1451586292822857E-2</v>
      </c>
    </row>
    <row r="154" spans="1:13" ht="13.5" thickBot="1"/>
    <row r="155" spans="1:13" ht="64.5" thickBot="1">
      <c r="A155" s="2" t="s">
        <v>43</v>
      </c>
      <c r="B155" s="14" t="s">
        <v>44</v>
      </c>
      <c r="C155" s="3" t="s">
        <v>22</v>
      </c>
      <c r="D155" s="3" t="s">
        <v>23</v>
      </c>
      <c r="E155" s="3" t="s">
        <v>3</v>
      </c>
      <c r="F155" s="3" t="s">
        <v>24</v>
      </c>
      <c r="G155" s="3" t="s">
        <v>25</v>
      </c>
      <c r="H155" s="3" t="s">
        <v>26</v>
      </c>
      <c r="I155" s="3" t="s">
        <v>27</v>
      </c>
      <c r="J155" s="3" t="s">
        <v>28</v>
      </c>
      <c r="K155" s="14" t="s">
        <v>29</v>
      </c>
      <c r="L155" s="120" t="s">
        <v>11</v>
      </c>
      <c r="M155" s="129" t="str">
        <f>X20</f>
        <v>Year-on-Year MA</v>
      </c>
    </row>
    <row r="156" spans="1:13">
      <c r="A156" s="5" t="str">
        <f>A134</f>
        <v>1996</v>
      </c>
      <c r="B156" s="1">
        <v>2</v>
      </c>
      <c r="L156" s="122"/>
      <c r="M156" s="123"/>
    </row>
    <row r="157" spans="1:13">
      <c r="A157" s="5">
        <f t="shared" ref="A157:A169" si="80">A135</f>
        <v>1997</v>
      </c>
      <c r="B157" s="1">
        <v>2.9</v>
      </c>
      <c r="D157" s="15">
        <f>$B157+(E5-E4)/E4*100</f>
        <v>2.3344811982717739</v>
      </c>
      <c r="E157" s="15">
        <f>$B157+(G5-G4)/G4*100</f>
        <v>-1.2729433519356745</v>
      </c>
      <c r="F157" s="15">
        <f>$B157+(I5-I4)/I4*100</f>
        <v>4.0273187976847922</v>
      </c>
      <c r="G157" s="15">
        <f>$B157+(K5-K4)/K4*100</f>
        <v>6.7150589558634159</v>
      </c>
      <c r="H157" s="15">
        <f>$B157+(M5-M4)/M4*100</f>
        <v>6.6104897542429857</v>
      </c>
      <c r="I157" s="15">
        <f>$B157+(O5-O4)/O4*100</f>
        <v>4.839823656271701</v>
      </c>
      <c r="J157" s="15">
        <f>$B157+(Q5-Q4)/Q4*100</f>
        <v>8.5690931563835893</v>
      </c>
      <c r="K157" s="15">
        <f>$B157+(S5-S4)/S4*100</f>
        <v>10.330604914342413</v>
      </c>
      <c r="L157" s="124">
        <f>$B157+(W5-W4)/W4*100</f>
        <v>4.1684304949017399</v>
      </c>
      <c r="M157" s="125">
        <f>X23</f>
        <v>2.0581096149755398</v>
      </c>
    </row>
    <row r="158" spans="1:13">
      <c r="A158" s="5">
        <f t="shared" si="80"/>
        <v>1998</v>
      </c>
      <c r="B158" s="1">
        <v>3.2</v>
      </c>
      <c r="D158" s="15">
        <f t="shared" ref="D158:D170" si="81">$B158+(E6-E5)/E5*100</f>
        <v>-11.474114257137114</v>
      </c>
      <c r="E158" s="15">
        <f t="shared" ref="E158:E170" si="82">$B158+(G6-G5)/G5*100</f>
        <v>-0.70653414958874095</v>
      </c>
      <c r="F158" s="15">
        <f t="shared" ref="F158:F170" si="83">$B158+(I6-I5)/I5*100</f>
        <v>-0.68988728930022525</v>
      </c>
      <c r="G158" s="15">
        <f t="shared" ref="G158:G170" si="84">$B158+(K6-K5)/K5*100</f>
        <v>-3.3734582161238009</v>
      </c>
      <c r="H158" s="15">
        <f t="shared" ref="H158:H170" si="85">$B158+(M6-M5)/M5*100</f>
        <v>8.5585413428206181</v>
      </c>
      <c r="I158" s="15">
        <f t="shared" ref="I158:I170" si="86">$B158+(O6-O5)/O5*100</f>
        <v>-2.3521625258647987</v>
      </c>
      <c r="J158" s="15">
        <f t="shared" ref="J158:J170" si="87">$B158+(Q6-Q5)/Q5*100</f>
        <v>5.1540852595510511</v>
      </c>
      <c r="K158" s="15">
        <f t="shared" ref="K158:K170" si="88">$B158+(S6-S5)/S5*100</f>
        <v>8.413598137049588</v>
      </c>
      <c r="L158" s="124">
        <f t="shared" ref="L158:L170" si="89">$B158+(W6-W5)/W5*100</f>
        <v>2.8724075173326291</v>
      </c>
      <c r="M158" s="125">
        <f t="shared" ref="M158:M170" si="90">X24</f>
        <v>1.2109042898381281</v>
      </c>
    </row>
    <row r="159" spans="1:13">
      <c r="A159" s="5">
        <f t="shared" si="80"/>
        <v>1999</v>
      </c>
      <c r="B159" s="1">
        <v>3.5</v>
      </c>
      <c r="D159" s="15">
        <f t="shared" si="81"/>
        <v>-21.92501086176533</v>
      </c>
      <c r="E159" s="15">
        <f t="shared" si="82"/>
        <v>0.15675951732167537</v>
      </c>
      <c r="F159" s="15">
        <f t="shared" si="83"/>
        <v>1.0200598542361949</v>
      </c>
      <c r="G159" s="15">
        <f t="shared" si="84"/>
        <v>-0.33300985578614428</v>
      </c>
      <c r="H159" s="15">
        <f t="shared" si="85"/>
        <v>10.734501485403321</v>
      </c>
      <c r="I159" s="15">
        <f t="shared" si="86"/>
        <v>1.2416843598909915</v>
      </c>
      <c r="J159" s="15">
        <f t="shared" si="87"/>
        <v>5.486466053857276</v>
      </c>
      <c r="K159" s="15">
        <f t="shared" si="88"/>
        <v>6.6824669995575192</v>
      </c>
      <c r="L159" s="124">
        <f t="shared" si="89"/>
        <v>3.73081219589035</v>
      </c>
      <c r="M159" s="125">
        <f t="shared" si="90"/>
        <v>2.4429103310881617</v>
      </c>
    </row>
    <row r="160" spans="1:13">
      <c r="A160" s="5">
        <f t="shared" si="80"/>
        <v>2000</v>
      </c>
      <c r="B160" s="1">
        <v>6</v>
      </c>
      <c r="D160" s="15">
        <f t="shared" si="81"/>
        <v>-19.401389339803753</v>
      </c>
      <c r="E160" s="15">
        <f t="shared" si="82"/>
        <v>5.6778641177281122</v>
      </c>
      <c r="F160" s="15">
        <f t="shared" si="83"/>
        <v>5.0178805170109007</v>
      </c>
      <c r="G160" s="15">
        <f t="shared" si="84"/>
        <v>11.354144562280718</v>
      </c>
      <c r="H160" s="15">
        <f t="shared" si="85"/>
        <v>4.9017397244023666</v>
      </c>
      <c r="I160" s="15">
        <f t="shared" si="86"/>
        <v>3.1782536770047156</v>
      </c>
      <c r="J160" s="15">
        <f t="shared" si="87"/>
        <v>10.973795347600216</v>
      </c>
      <c r="K160" s="15">
        <f t="shared" si="88"/>
        <v>8.6756047803359433</v>
      </c>
      <c r="L160" s="124">
        <f t="shared" si="89"/>
        <v>6.500124317218865</v>
      </c>
      <c r="M160" s="125">
        <f t="shared" si="90"/>
        <v>5.6685916154172249</v>
      </c>
    </row>
    <row r="161" spans="1:13">
      <c r="A161" s="5">
        <f t="shared" si="80"/>
        <v>2001</v>
      </c>
      <c r="B161" s="1">
        <v>3.9</v>
      </c>
      <c r="D161" s="15">
        <f t="shared" si="81"/>
        <v>33.825155862954354</v>
      </c>
      <c r="E161" s="15">
        <f t="shared" si="82"/>
        <v>1.6980902431687466</v>
      </c>
      <c r="F161" s="15">
        <f t="shared" si="83"/>
        <v>2.4006217738853337</v>
      </c>
      <c r="G161" s="15">
        <f t="shared" si="84"/>
        <v>1.0857249813015133</v>
      </c>
      <c r="H161" s="15">
        <f t="shared" si="85"/>
        <v>6.4308698334040555</v>
      </c>
      <c r="I161" s="15">
        <f t="shared" si="86"/>
        <v>0.3097709303806524</v>
      </c>
      <c r="J161" s="15">
        <f t="shared" si="87"/>
        <v>12.926467486014317</v>
      </c>
      <c r="K161" s="15">
        <f t="shared" si="88"/>
        <v>2.5224490044662318</v>
      </c>
      <c r="L161" s="124">
        <f t="shared" si="89"/>
        <v>3.7781441756341119</v>
      </c>
      <c r="M161" s="125">
        <f t="shared" si="90"/>
        <v>5.660150868820403</v>
      </c>
    </row>
    <row r="162" spans="1:13">
      <c r="A162" s="5">
        <f t="shared" si="80"/>
        <v>2002</v>
      </c>
      <c r="B162" s="1">
        <v>3</v>
      </c>
      <c r="D162" s="15">
        <f t="shared" si="81"/>
        <v>-7.1708776038924338</v>
      </c>
      <c r="E162" s="15">
        <f t="shared" si="82"/>
        <v>3.2582398864513129</v>
      </c>
      <c r="F162" s="15">
        <f t="shared" si="83"/>
        <v>4.4485311976880642</v>
      </c>
      <c r="G162" s="15">
        <f t="shared" si="84"/>
        <v>2.453068660555374</v>
      </c>
      <c r="H162" s="15">
        <f t="shared" si="85"/>
        <v>2.7990048477051639</v>
      </c>
      <c r="I162" s="15">
        <f t="shared" si="86"/>
        <v>2.6124509536929392</v>
      </c>
      <c r="J162" s="15">
        <f t="shared" si="87"/>
        <v>10.101812950623282</v>
      </c>
      <c r="K162" s="15">
        <f t="shared" si="88"/>
        <v>5.3262811765830183</v>
      </c>
      <c r="L162" s="124">
        <f t="shared" si="89"/>
        <v>4.3182567928903497</v>
      </c>
      <c r="M162" s="125">
        <f t="shared" si="90"/>
        <v>3.1307214911768186</v>
      </c>
    </row>
    <row r="163" spans="1:13">
      <c r="A163" s="5">
        <f t="shared" si="80"/>
        <v>2003</v>
      </c>
      <c r="B163" s="1">
        <v>4.7</v>
      </c>
      <c r="D163" s="15">
        <f t="shared" si="81"/>
        <v>1.4696652663636591</v>
      </c>
      <c r="E163" s="15">
        <f t="shared" si="82"/>
        <v>1.9561191045481703</v>
      </c>
      <c r="F163" s="15">
        <f t="shared" si="83"/>
        <v>-1.6316428917747023</v>
      </c>
      <c r="G163" s="15">
        <f t="shared" si="84"/>
        <v>15.102529841102815</v>
      </c>
      <c r="H163" s="15">
        <f t="shared" si="85"/>
        <v>11.293750857639223</v>
      </c>
      <c r="I163" s="15">
        <f t="shared" si="86"/>
        <v>-0.25980781371594563</v>
      </c>
      <c r="J163" s="15">
        <f t="shared" si="87"/>
        <v>5.3433748182466907</v>
      </c>
      <c r="K163" s="15">
        <f t="shared" si="88"/>
        <v>8.035167304614907</v>
      </c>
      <c r="L163" s="124">
        <f t="shared" si="89"/>
        <v>5.7963019831286626</v>
      </c>
      <c r="M163" s="125">
        <f t="shared" si="90"/>
        <v>3.0258264153430545</v>
      </c>
    </row>
    <row r="164" spans="1:13">
      <c r="A164" s="5">
        <f t="shared" si="80"/>
        <v>2004</v>
      </c>
      <c r="B164" s="1">
        <v>2.4</v>
      </c>
      <c r="D164" s="15">
        <f t="shared" si="81"/>
        <v>20.471313483490921</v>
      </c>
      <c r="E164" s="15">
        <f t="shared" si="82"/>
        <v>5.0444226092381488</v>
      </c>
      <c r="F164" s="15">
        <f t="shared" si="83"/>
        <v>1.4102236451908783</v>
      </c>
      <c r="G164" s="15">
        <f t="shared" si="84"/>
        <v>20.663530880767023</v>
      </c>
      <c r="H164" s="15">
        <f t="shared" si="85"/>
        <v>7.238661964346301</v>
      </c>
      <c r="I164" s="15">
        <f t="shared" si="86"/>
        <v>5.6289247265177167</v>
      </c>
      <c r="J164" s="15">
        <f t="shared" si="87"/>
        <v>9.3136600947579122</v>
      </c>
      <c r="K164" s="15">
        <f t="shared" si="88"/>
        <v>2.9143720853619581</v>
      </c>
      <c r="L164" s="124">
        <f t="shared" si="89"/>
        <v>5.04703124059359</v>
      </c>
      <c r="M164" s="125">
        <f t="shared" si="90"/>
        <v>4.9761926216177752</v>
      </c>
    </row>
    <row r="165" spans="1:13">
      <c r="A165" s="5">
        <f t="shared" si="80"/>
        <v>2005</v>
      </c>
      <c r="B165" s="1">
        <v>4.3</v>
      </c>
      <c r="D165" s="15">
        <f t="shared" si="81"/>
        <v>-2.3732211735743096</v>
      </c>
      <c r="E165" s="15">
        <f t="shared" si="82"/>
        <v>3.5271898662130039</v>
      </c>
      <c r="F165" s="15">
        <f t="shared" si="83"/>
        <v>4.7343519885917029</v>
      </c>
      <c r="G165" s="15">
        <f t="shared" si="84"/>
        <v>21.168860124095065</v>
      </c>
      <c r="H165" s="15">
        <f t="shared" si="85"/>
        <v>13.740304349018146</v>
      </c>
      <c r="I165" s="15">
        <f t="shared" si="86"/>
        <v>6.3601381713493268</v>
      </c>
      <c r="J165" s="15">
        <f t="shared" si="87"/>
        <v>11.832689832025988</v>
      </c>
      <c r="K165" s="15">
        <f t="shared" si="88"/>
        <v>2.9046454507221897</v>
      </c>
      <c r="L165" s="124">
        <f t="shared" si="89"/>
        <v>6.944898044713451</v>
      </c>
      <c r="M165" s="125">
        <f t="shared" si="90"/>
        <v>7.0613124785815966</v>
      </c>
    </row>
    <row r="166" spans="1:13">
      <c r="A166" s="5">
        <f t="shared" si="80"/>
        <v>2006</v>
      </c>
      <c r="B166" s="1">
        <v>2.8</v>
      </c>
      <c r="D166" s="15">
        <f t="shared" si="81"/>
        <v>25.990149361353541</v>
      </c>
      <c r="E166" s="15">
        <f t="shared" si="82"/>
        <v>5.5853169619060123</v>
      </c>
      <c r="F166" s="15">
        <f t="shared" si="83"/>
        <v>2.5666181286284013</v>
      </c>
      <c r="G166" s="15">
        <f t="shared" si="84"/>
        <v>3.6126154980520182</v>
      </c>
      <c r="H166" s="15">
        <f t="shared" si="85"/>
        <v>12.1504811054164</v>
      </c>
      <c r="I166" s="15">
        <f t="shared" si="86"/>
        <v>1.0417226036688423</v>
      </c>
      <c r="J166" s="15">
        <f t="shared" si="87"/>
        <v>10.408182111264722</v>
      </c>
      <c r="K166" s="15">
        <f t="shared" si="88"/>
        <v>4.8197824794584374</v>
      </c>
      <c r="L166" s="124">
        <f t="shared" si="89"/>
        <v>6.6147300551728847</v>
      </c>
      <c r="M166" s="125">
        <f t="shared" si="90"/>
        <v>5.8167190261875268</v>
      </c>
    </row>
    <row r="167" spans="1:13">
      <c r="A167" s="5">
        <f t="shared" si="80"/>
        <v>2007</v>
      </c>
      <c r="B167" s="1">
        <v>2.9</v>
      </c>
      <c r="D167" s="15">
        <f t="shared" si="81"/>
        <v>5.0356103557376715</v>
      </c>
      <c r="E167" s="15">
        <f t="shared" si="82"/>
        <v>4.1044716715975458</v>
      </c>
      <c r="F167" s="15">
        <f t="shared" si="83"/>
        <v>5.2931799350817084</v>
      </c>
      <c r="G167" s="15">
        <f t="shared" si="84"/>
        <v>6.2447695933020935</v>
      </c>
      <c r="H167" s="15">
        <f t="shared" si="85"/>
        <v>6.2985287985036607</v>
      </c>
      <c r="I167" s="15">
        <f t="shared" si="86"/>
        <v>2.8349754558026414</v>
      </c>
      <c r="J167" s="15">
        <f t="shared" si="87"/>
        <v>12.641790343341031</v>
      </c>
      <c r="K167" s="15">
        <f t="shared" si="88"/>
        <v>8.5570058942441722</v>
      </c>
      <c r="L167" s="124">
        <f t="shared" si="89"/>
        <v>7.8127946636191918</v>
      </c>
      <c r="M167" s="125">
        <f t="shared" si="90"/>
        <v>6.5352511842643031</v>
      </c>
    </row>
    <row r="168" spans="1:13">
      <c r="A168" s="5">
        <f t="shared" si="80"/>
        <v>2008</v>
      </c>
      <c r="B168" s="1">
        <v>1.6</v>
      </c>
      <c r="D168" s="15">
        <f t="shared" si="81"/>
        <v>10.262384120485033</v>
      </c>
      <c r="E168" s="15">
        <f t="shared" si="82"/>
        <v>6.7047684160366909</v>
      </c>
      <c r="F168" s="15">
        <f t="shared" si="83"/>
        <v>-1.8326571261757079</v>
      </c>
      <c r="G168" s="15">
        <f t="shared" si="84"/>
        <v>8.5210297551931831</v>
      </c>
      <c r="H168" s="15">
        <f t="shared" si="85"/>
        <v>4.0831611651538573</v>
      </c>
      <c r="I168" s="15">
        <f t="shared" si="86"/>
        <v>17.035460274735279</v>
      </c>
      <c r="J168" s="15">
        <f t="shared" si="87"/>
        <v>10.759789094990202</v>
      </c>
      <c r="K168" s="15">
        <f t="shared" si="88"/>
        <v>9.1947616109196169</v>
      </c>
      <c r="L168" s="124">
        <f t="shared" si="89"/>
        <v>8.5338523390034826</v>
      </c>
      <c r="M168" s="125">
        <f t="shared" si="90"/>
        <v>4.3964111352282735</v>
      </c>
    </row>
    <row r="169" spans="1:13">
      <c r="A169" s="5">
        <f t="shared" si="80"/>
        <v>2009</v>
      </c>
      <c r="B169" s="1">
        <v>1.5</v>
      </c>
      <c r="D169" s="15">
        <f t="shared" si="81"/>
        <v>7.5668517010920953</v>
      </c>
      <c r="E169" s="15">
        <f t="shared" si="82"/>
        <v>2.5789545816041164</v>
      </c>
      <c r="F169" s="15">
        <f t="shared" si="83"/>
        <v>-2.5406404632455368</v>
      </c>
      <c r="G169" s="15">
        <f t="shared" si="84"/>
        <v>-0.5136683244345841</v>
      </c>
      <c r="H169" s="15">
        <f t="shared" si="85"/>
        <v>-2.6154452598759903</v>
      </c>
      <c r="I169" s="15">
        <f t="shared" si="86"/>
        <v>-0.37039019008391127</v>
      </c>
      <c r="J169" s="15">
        <f t="shared" si="87"/>
        <v>4.9424906523504104</v>
      </c>
      <c r="K169" s="15">
        <f t="shared" si="88"/>
        <v>3.2167157124154908</v>
      </c>
      <c r="L169" s="124">
        <f t="shared" si="89"/>
        <v>1.4610094242420399</v>
      </c>
      <c r="M169" s="125">
        <f t="shared" si="90"/>
        <v>-1.4137388479047714</v>
      </c>
    </row>
    <row r="170" spans="1:13" ht="13.5" thickBot="1">
      <c r="A170" s="5">
        <f>A148</f>
        <v>2010</v>
      </c>
      <c r="B170" s="1">
        <v>1.4</v>
      </c>
      <c r="D170" s="15">
        <f t="shared" si="81"/>
        <v>-4.4998917307345234</v>
      </c>
      <c r="E170" s="15">
        <f t="shared" si="82"/>
        <v>0.68423127145063189</v>
      </c>
      <c r="F170" s="15">
        <f t="shared" si="83"/>
        <v>-4.8013575408569054</v>
      </c>
      <c r="G170" s="15">
        <f t="shared" si="84"/>
        <v>2.3593925884632934</v>
      </c>
      <c r="H170" s="15">
        <f t="shared" si="85"/>
        <v>1.6883522578891021</v>
      </c>
      <c r="I170" s="15">
        <f t="shared" si="86"/>
        <v>3.776739348857665</v>
      </c>
      <c r="J170" s="15">
        <f t="shared" si="87"/>
        <v>1.346917059890139</v>
      </c>
      <c r="K170" s="15">
        <f t="shared" si="88"/>
        <v>2.679562414474427</v>
      </c>
      <c r="L170" s="126">
        <f t="shared" si="89"/>
        <v>1.5510362336455856</v>
      </c>
      <c r="M170" s="127">
        <f t="shared" si="90"/>
        <v>2.8156116585980295</v>
      </c>
    </row>
    <row r="172" spans="1:13" ht="13.5" thickBot="1">
      <c r="C172" s="31"/>
    </row>
    <row r="173" spans="1:13" ht="13.5" thickBot="1">
      <c r="A173" s="2" t="s">
        <v>45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3" ht="13.5" thickBot="1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3" ht="51">
      <c r="A175" s="11" t="s">
        <v>46</v>
      </c>
      <c r="C175" s="3" t="s">
        <v>22</v>
      </c>
      <c r="D175" s="3" t="s">
        <v>23</v>
      </c>
      <c r="E175" s="3" t="s">
        <v>3</v>
      </c>
      <c r="F175" s="3" t="s">
        <v>24</v>
      </c>
      <c r="G175" s="3" t="s">
        <v>25</v>
      </c>
      <c r="H175" s="3" t="s">
        <v>26</v>
      </c>
      <c r="I175" s="3" t="s">
        <v>27</v>
      </c>
      <c r="J175" s="3" t="s">
        <v>28</v>
      </c>
      <c r="K175" s="14" t="s">
        <v>29</v>
      </c>
      <c r="L175" s="18" t="s">
        <v>47</v>
      </c>
    </row>
    <row r="176" spans="1:13">
      <c r="A176" s="5" t="str">
        <f>A156</f>
        <v>1996</v>
      </c>
      <c r="L176" s="19"/>
    </row>
    <row r="177" spans="1:12">
      <c r="A177" s="5">
        <f t="shared" ref="A177:A190" si="91">A157</f>
        <v>1997</v>
      </c>
      <c r="C177" s="8">
        <f>C4*($Y5/$Y4-1)</f>
        <v>208.63632211548853</v>
      </c>
      <c r="D177" s="8">
        <f>E4*($Y5/$Y4-1)</f>
        <v>5.8068724854514828</v>
      </c>
      <c r="E177" s="8">
        <f>G4*($Y5/$Y4-1)</f>
        <v>3016.9282329630382</v>
      </c>
      <c r="F177" s="8">
        <f>I4*($Y5/$Y4-1)</f>
        <v>78.855838427877316</v>
      </c>
      <c r="G177" s="8">
        <f>K4*($Y5/$Y4-1)</f>
        <v>376.34251442884431</v>
      </c>
      <c r="H177" s="8">
        <f>M4*($Y5/$Y4-1)</f>
        <v>1121.9285039884987</v>
      </c>
      <c r="I177" s="8">
        <f>O4*($Y5/$Y4-1)</f>
        <v>760.42476909900495</v>
      </c>
      <c r="J177" s="8">
        <f>Q4*($Y5/$Y4-1)</f>
        <v>981.17072894424211</v>
      </c>
      <c r="K177" s="8">
        <f>S4*($Y5/$Y4-1)</f>
        <v>1774.0280611230924</v>
      </c>
      <c r="L177" s="22">
        <f>SUM(C177:K177)</f>
        <v>8324.1218435755382</v>
      </c>
    </row>
    <row r="178" spans="1:12">
      <c r="A178" s="5">
        <f t="shared" si="91"/>
        <v>1998</v>
      </c>
      <c r="B178" s="15"/>
      <c r="C178" s="8">
        <f t="shared" ref="C178:C190" si="92">C5*($Y6/$Y5-1)</f>
        <v>-21.848259068459789</v>
      </c>
      <c r="D178" s="8">
        <f t="shared" ref="D178:D190" si="93">E5*($Y6/$Y5-1)</f>
        <v>-0.60703780704990895</v>
      </c>
      <c r="E178" s="8">
        <f t="shared" ref="E178:E190" si="94">G5*($Y6/$Y5-1)</f>
        <v>-303.94119521353707</v>
      </c>
      <c r="F178" s="8">
        <f t="shared" ref="F178:F190" si="95">I5*($Y6/$Y5-1)</f>
        <v>-8.3837589966096608</v>
      </c>
      <c r="G178" s="8">
        <f t="shared" ref="G178:G190" si="96">K5*($Y6/$Y5-1)</f>
        <v>-41.075236809886491</v>
      </c>
      <c r="H178" s="8">
        <f t="shared" ref="H178:H190" si="97">M5*($Y6/$Y5-1)</f>
        <v>-122.32755794872138</v>
      </c>
      <c r="I178" s="8">
        <f t="shared" ref="I178:I190" si="98">O5*($Y6/$Y5-1)</f>
        <v>-81.496052206115394</v>
      </c>
      <c r="J178" s="8">
        <f t="shared" ref="J178:J190" si="99">Q5*($Y6/$Y5-1)</f>
        <v>-109.00062864602475</v>
      </c>
      <c r="K178" s="8">
        <f t="shared" ref="K178:K190" si="100">S5*($Y6/$Y5-1)</f>
        <v>-200.36642297974993</v>
      </c>
      <c r="L178" s="22">
        <f t="shared" ref="L178:L190" si="101">SUM(C178:K178)</f>
        <v>-889.04614967615441</v>
      </c>
    </row>
    <row r="179" spans="1:12">
      <c r="A179" s="5">
        <f t="shared" si="91"/>
        <v>1999</v>
      </c>
      <c r="B179" s="15"/>
      <c r="C179" s="8">
        <f t="shared" si="92"/>
        <v>273.45320978855409</v>
      </c>
      <c r="D179" s="8">
        <f t="shared" si="93"/>
        <v>6.6401160722820567</v>
      </c>
      <c r="E179" s="8">
        <f t="shared" si="94"/>
        <v>3744.2302707690965</v>
      </c>
      <c r="F179" s="8">
        <f t="shared" si="95"/>
        <v>103.29683083436629</v>
      </c>
      <c r="G179" s="8">
        <f t="shared" si="96"/>
        <v>491.95964003209139</v>
      </c>
      <c r="H179" s="8">
        <f t="shared" si="97"/>
        <v>1652.2401854111583</v>
      </c>
      <c r="I179" s="8">
        <f t="shared" si="98"/>
        <v>986.7513186564197</v>
      </c>
      <c r="J179" s="8">
        <f t="shared" si="99"/>
        <v>1424.6650185302835</v>
      </c>
      <c r="K179" s="8">
        <f t="shared" si="100"/>
        <v>2702.5637278285467</v>
      </c>
      <c r="L179" s="22">
        <f t="shared" si="101"/>
        <v>11385.8003179228</v>
      </c>
    </row>
    <row r="180" spans="1:12">
      <c r="A180" s="5">
        <f t="shared" si="91"/>
        <v>2000</v>
      </c>
      <c r="B180" s="15"/>
      <c r="C180" s="8">
        <f t="shared" si="92"/>
        <v>92.655332153763581</v>
      </c>
      <c r="D180" s="8">
        <f t="shared" si="93"/>
        <v>1.70073832808819</v>
      </c>
      <c r="E180" s="8">
        <f t="shared" si="94"/>
        <v>1242.977909615739</v>
      </c>
      <c r="F180" s="8">
        <f t="shared" si="95"/>
        <v>34.597887798494831</v>
      </c>
      <c r="G180" s="8">
        <f t="shared" si="96"/>
        <v>162.48906061779078</v>
      </c>
      <c r="H180" s="8">
        <f t="shared" si="97"/>
        <v>608.5220885887918</v>
      </c>
      <c r="I180" s="8">
        <f t="shared" si="98"/>
        <v>331.25021098261959</v>
      </c>
      <c r="J180" s="8">
        <f t="shared" si="99"/>
        <v>499.02687282135037</v>
      </c>
      <c r="K180" s="8">
        <f t="shared" si="100"/>
        <v>957.74629397667729</v>
      </c>
      <c r="L180" s="22">
        <f t="shared" si="101"/>
        <v>3930.9663948833154</v>
      </c>
    </row>
    <row r="181" spans="1:12">
      <c r="A181" s="5">
        <f t="shared" si="91"/>
        <v>2001</v>
      </c>
      <c r="B181" s="15"/>
      <c r="C181" s="8">
        <f t="shared" si="92"/>
        <v>115.50784093282282</v>
      </c>
      <c r="D181" s="8">
        <f t="shared" si="93"/>
        <v>1.6177371546980548</v>
      </c>
      <c r="E181" s="8">
        <f t="shared" si="94"/>
        <v>1579.7990763131181</v>
      </c>
      <c r="F181" s="8">
        <f t="shared" si="95"/>
        <v>43.682042161489342</v>
      </c>
      <c r="G181" s="8">
        <f t="shared" si="96"/>
        <v>218.28076886520128</v>
      </c>
      <c r="H181" s="8">
        <f t="shared" si="97"/>
        <v>767.39682860145274</v>
      </c>
      <c r="I181" s="8">
        <f t="shared" si="98"/>
        <v>410.45445684186404</v>
      </c>
      <c r="J181" s="8">
        <f t="shared" si="99"/>
        <v>667.95092324715858</v>
      </c>
      <c r="K181" s="8">
        <f t="shared" si="100"/>
        <v>1253.8843201202039</v>
      </c>
      <c r="L181" s="22">
        <f t="shared" si="101"/>
        <v>5058.5739942380096</v>
      </c>
    </row>
    <row r="182" spans="1:12">
      <c r="A182" s="5">
        <f t="shared" si="91"/>
        <v>2002</v>
      </c>
      <c r="B182" s="15"/>
      <c r="C182" s="8">
        <f t="shared" si="92"/>
        <v>326.47589867347716</v>
      </c>
      <c r="D182" s="8">
        <f t="shared" si="93"/>
        <v>5.6618057727163551</v>
      </c>
      <c r="E182" s="8">
        <f t="shared" si="94"/>
        <v>4161.8458465137228</v>
      </c>
      <c r="F182" s="8">
        <f t="shared" si="95"/>
        <v>115.90326385746185</v>
      </c>
      <c r="G182" s="8">
        <f t="shared" si="96"/>
        <v>571.44141683809517</v>
      </c>
      <c r="H182" s="8">
        <f t="shared" si="97"/>
        <v>2119.4755070299793</v>
      </c>
      <c r="I182" s="8">
        <f t="shared" si="98"/>
        <v>1065.9572482200226</v>
      </c>
      <c r="J182" s="8">
        <f t="shared" si="99"/>
        <v>1961.6894467782088</v>
      </c>
      <c r="K182" s="8">
        <f t="shared" si="100"/>
        <v>3331.0949697620308</v>
      </c>
      <c r="L182" s="22">
        <f t="shared" si="101"/>
        <v>13659.545403445714</v>
      </c>
    </row>
    <row r="183" spans="1:12">
      <c r="A183" s="5">
        <f t="shared" si="91"/>
        <v>2003</v>
      </c>
      <c r="B183" s="15"/>
      <c r="C183" s="8">
        <f t="shared" si="92"/>
        <v>322.29523244980049</v>
      </c>
      <c r="D183" s="8">
        <f t="shared" si="93"/>
        <v>5.0190544874118537</v>
      </c>
      <c r="E183" s="8">
        <f t="shared" si="94"/>
        <v>4117.7109074375949</v>
      </c>
      <c r="F183" s="8">
        <f t="shared" si="95"/>
        <v>116.03559039670562</v>
      </c>
      <c r="G183" s="8">
        <f t="shared" si="96"/>
        <v>560.84091436960136</v>
      </c>
      <c r="H183" s="8">
        <f t="shared" si="97"/>
        <v>2087.3938503983063</v>
      </c>
      <c r="I183" s="8">
        <f t="shared" si="98"/>
        <v>1047.8598491636405</v>
      </c>
      <c r="J183" s="8">
        <f t="shared" si="99"/>
        <v>2073.370260325717</v>
      </c>
      <c r="K183" s="8">
        <f t="shared" si="100"/>
        <v>3363.7521810626167</v>
      </c>
      <c r="L183" s="22">
        <f t="shared" si="101"/>
        <v>13694.277840091396</v>
      </c>
    </row>
    <row r="184" spans="1:12">
      <c r="A184" s="5">
        <f t="shared" si="91"/>
        <v>2004</v>
      </c>
      <c r="B184" s="15"/>
      <c r="C184" s="8">
        <f t="shared" si="92"/>
        <v>375.59492070457748</v>
      </c>
      <c r="D184" s="8">
        <f t="shared" si="93"/>
        <v>6.013613830524184</v>
      </c>
      <c r="E184" s="8">
        <f t="shared" si="94"/>
        <v>4958.464121965776</v>
      </c>
      <c r="F184" s="8">
        <f t="shared" si="95"/>
        <v>134.57317724448572</v>
      </c>
      <c r="G184" s="8">
        <f t="shared" si="96"/>
        <v>766.6428695915846</v>
      </c>
      <c r="H184" s="8">
        <f t="shared" si="97"/>
        <v>2754.9297635168759</v>
      </c>
      <c r="I184" s="8">
        <f t="shared" si="98"/>
        <v>1233.0619387479233</v>
      </c>
      <c r="J184" s="8">
        <f t="shared" si="99"/>
        <v>2583.6664335801897</v>
      </c>
      <c r="K184" s="8">
        <f t="shared" si="100"/>
        <v>4303.7449501571864</v>
      </c>
      <c r="L184" s="22">
        <f t="shared" si="101"/>
        <v>17116.691789339126</v>
      </c>
    </row>
    <row r="185" spans="1:12">
      <c r="A185" s="5">
        <f t="shared" si="91"/>
        <v>2005</v>
      </c>
      <c r="B185" s="15"/>
      <c r="C185" s="8">
        <f t="shared" si="92"/>
        <v>390.85937960407563</v>
      </c>
      <c r="D185" s="8">
        <f t="shared" si="93"/>
        <v>8.2994274273665436</v>
      </c>
      <c r="E185" s="8">
        <f t="shared" si="94"/>
        <v>5949.0926458348195</v>
      </c>
      <c r="F185" s="8">
        <f t="shared" si="95"/>
        <v>155.74235903677632</v>
      </c>
      <c r="G185" s="8">
        <f t="shared" si="96"/>
        <v>1059.7712728848448</v>
      </c>
      <c r="H185" s="8">
        <f t="shared" si="97"/>
        <v>3375.9826157747225</v>
      </c>
      <c r="I185" s="8">
        <f t="shared" si="98"/>
        <v>1487.8340620904714</v>
      </c>
      <c r="J185" s="8">
        <f t="shared" si="99"/>
        <v>3228.7754434839799</v>
      </c>
      <c r="K185" s="8">
        <f t="shared" si="100"/>
        <v>5056.4170972994507</v>
      </c>
      <c r="L185" s="22">
        <f t="shared" si="101"/>
        <v>20712.774303436505</v>
      </c>
    </row>
    <row r="186" spans="1:12">
      <c r="A186" s="5">
        <f t="shared" si="91"/>
        <v>2006</v>
      </c>
      <c r="B186" s="15"/>
      <c r="C186" s="8">
        <f t="shared" si="92"/>
        <v>417.05382352508701</v>
      </c>
      <c r="D186" s="8">
        <f t="shared" si="93"/>
        <v>8.9088139771835824</v>
      </c>
      <c r="E186" s="8">
        <f t="shared" si="94"/>
        <v>6789.6424903774951</v>
      </c>
      <c r="F186" s="8">
        <f t="shared" si="95"/>
        <v>179.90967251576134</v>
      </c>
      <c r="G186" s="8">
        <f t="shared" si="96"/>
        <v>1424.5458559199462</v>
      </c>
      <c r="H186" s="8">
        <f t="shared" si="97"/>
        <v>4249.5503207394177</v>
      </c>
      <c r="I186" s="8">
        <f t="shared" si="98"/>
        <v>1746.5303286315066</v>
      </c>
      <c r="J186" s="8">
        <f t="shared" si="99"/>
        <v>3993.4093779881632</v>
      </c>
      <c r="K186" s="8">
        <f t="shared" si="100"/>
        <v>5734.6345844726311</v>
      </c>
      <c r="L186" s="22">
        <f t="shared" si="101"/>
        <v>24544.185268147194</v>
      </c>
    </row>
    <row r="187" spans="1:12">
      <c r="A187" s="5">
        <f t="shared" si="91"/>
        <v>2007</v>
      </c>
      <c r="B187" s="15"/>
      <c r="C187" s="8">
        <f t="shared" si="92"/>
        <v>473.68717735763545</v>
      </c>
      <c r="D187" s="8">
        <f t="shared" si="93"/>
        <v>12.977931830806144</v>
      </c>
      <c r="E187" s="8">
        <f t="shared" si="94"/>
        <v>8252.5393287929692</v>
      </c>
      <c r="F187" s="8">
        <f t="shared" si="95"/>
        <v>212.2508216127506</v>
      </c>
      <c r="G187" s="8">
        <f t="shared" si="96"/>
        <v>1698.2472975589712</v>
      </c>
      <c r="H187" s="8">
        <f t="shared" si="97"/>
        <v>5495.0707776552972</v>
      </c>
      <c r="I187" s="8">
        <f t="shared" si="98"/>
        <v>2028.9984568151865</v>
      </c>
      <c r="J187" s="8">
        <f t="shared" si="99"/>
        <v>5081.5797334423041</v>
      </c>
      <c r="K187" s="8">
        <f t="shared" si="100"/>
        <v>6918.3058691465221</v>
      </c>
      <c r="L187" s="22">
        <f t="shared" si="101"/>
        <v>30173.657394212441</v>
      </c>
    </row>
    <row r="188" spans="1:12">
      <c r="A188" s="5">
        <f t="shared" si="91"/>
        <v>2008</v>
      </c>
      <c r="B188" s="15"/>
      <c r="C188" s="8">
        <f t="shared" si="92"/>
        <v>457.70337895817534</v>
      </c>
      <c r="D188" s="8">
        <f t="shared" si="93"/>
        <v>11.949184879634858</v>
      </c>
      <c r="E188" s="8">
        <f t="shared" si="94"/>
        <v>7529.0972751419595</v>
      </c>
      <c r="F188" s="8">
        <f t="shared" si="95"/>
        <v>195.91875586734548</v>
      </c>
      <c r="G188" s="8">
        <f t="shared" si="96"/>
        <v>1582.1404604323227</v>
      </c>
      <c r="H188" s="8">
        <f t="shared" si="97"/>
        <v>5122.0433945999503</v>
      </c>
      <c r="I188" s="8">
        <f t="shared" si="98"/>
        <v>1827.9100908729281</v>
      </c>
      <c r="J188" s="8">
        <f t="shared" si="99"/>
        <v>5027.2026106344792</v>
      </c>
      <c r="K188" s="8">
        <f t="shared" si="100"/>
        <v>6589.5182014988286</v>
      </c>
      <c r="L188" s="22">
        <f t="shared" si="101"/>
        <v>28343.483352885622</v>
      </c>
    </row>
    <row r="189" spans="1:12">
      <c r="A189" s="5">
        <f t="shared" si="91"/>
        <v>2009</v>
      </c>
      <c r="B189" s="15"/>
      <c r="C189" s="8">
        <f t="shared" si="92"/>
        <v>-255.70589604675777</v>
      </c>
      <c r="D189" s="8">
        <f t="shared" si="93"/>
        <v>-7.3143365659887261</v>
      </c>
      <c r="E189" s="8">
        <f t="shared" si="94"/>
        <v>-4457.8223577218168</v>
      </c>
      <c r="F189" s="8">
        <f t="shared" si="95"/>
        <v>-106.57705761603231</v>
      </c>
      <c r="G189" s="8">
        <f t="shared" si="96"/>
        <v>-952.94009427763285</v>
      </c>
      <c r="H189" s="8">
        <f t="shared" si="97"/>
        <v>-2957.0127478150202</v>
      </c>
      <c r="I189" s="8">
        <f t="shared" si="98"/>
        <v>-1188.6431706747155</v>
      </c>
      <c r="J189" s="8">
        <f t="shared" si="99"/>
        <v>-3091.3381034602085</v>
      </c>
      <c r="K189" s="8">
        <f t="shared" si="100"/>
        <v>-3993.9462856480031</v>
      </c>
      <c r="L189" s="22">
        <f t="shared" si="101"/>
        <v>-17011.300049826175</v>
      </c>
    </row>
    <row r="190" spans="1:12" ht="13.5" thickBot="1">
      <c r="A190" s="5">
        <f t="shared" si="91"/>
        <v>2010</v>
      </c>
      <c r="B190" s="15"/>
      <c r="C190" s="8">
        <f t="shared" si="92"/>
        <v>-87.095089933627932</v>
      </c>
      <c r="D190" s="8">
        <f t="shared" si="93"/>
        <v>-2.9773198880077745</v>
      </c>
      <c r="E190" s="8">
        <f t="shared" si="94"/>
        <v>-1729.2364427136006</v>
      </c>
      <c r="F190" s="8">
        <f t="shared" si="95"/>
        <v>-39.248399063107421</v>
      </c>
      <c r="G190" s="8">
        <f t="shared" si="96"/>
        <v>-358.34551980964596</v>
      </c>
      <c r="H190" s="8">
        <f t="shared" si="97"/>
        <v>-1088.109826991509</v>
      </c>
      <c r="I190" s="8">
        <f t="shared" si="98"/>
        <v>-447.63336656028855</v>
      </c>
      <c r="J190" s="8">
        <f t="shared" si="99"/>
        <v>-1227.2028513437353</v>
      </c>
      <c r="K190" s="8">
        <f t="shared" si="100"/>
        <v>-1559.0693316453251</v>
      </c>
      <c r="L190" s="23">
        <f t="shared" si="101"/>
        <v>-6538.9181479488479</v>
      </c>
    </row>
    <row r="192" spans="1:12">
      <c r="A192" s="21" t="s">
        <v>32</v>
      </c>
      <c r="B192" s="21"/>
      <c r="C192" s="8">
        <f>AVERAGE(C176:C190)</f>
        <v>220.66237651532941</v>
      </c>
      <c r="D192" s="8">
        <f t="shared" ref="D192:K192" si="102">AVERAGE(D176:D190)</f>
        <v>4.5497572846512062</v>
      </c>
      <c r="E192" s="8">
        <f t="shared" si="102"/>
        <v>3203.6662935768841</v>
      </c>
      <c r="F192" s="8">
        <f t="shared" si="102"/>
        <v>86.896930291268959</v>
      </c>
      <c r="G192" s="8">
        <f t="shared" si="102"/>
        <v>540.02437290300918</v>
      </c>
      <c r="H192" s="8">
        <f t="shared" si="102"/>
        <v>1799.0774073963714</v>
      </c>
      <c r="I192" s="8">
        <f t="shared" si="102"/>
        <v>800.66143862003344</v>
      </c>
      <c r="J192" s="8">
        <f t="shared" si="102"/>
        <v>1649.6403761661502</v>
      </c>
      <c r="K192" s="8">
        <f t="shared" si="102"/>
        <v>2588.0220154410513</v>
      </c>
      <c r="L192" s="8">
        <f>AVERAGE(L176:L190)</f>
        <v>10893.200968194747</v>
      </c>
    </row>
    <row r="193" spans="1:12">
      <c r="A193" s="21" t="s">
        <v>33</v>
      </c>
      <c r="B193" s="21"/>
      <c r="C193" s="8">
        <f>C190-C176</f>
        <v>-87.095089933627932</v>
      </c>
      <c r="D193" s="8">
        <f t="shared" ref="D193:K193" si="103">D190-D176</f>
        <v>-2.9773198880077745</v>
      </c>
      <c r="E193" s="8">
        <f t="shared" si="103"/>
        <v>-1729.2364427136006</v>
      </c>
      <c r="F193" s="8">
        <f t="shared" si="103"/>
        <v>-39.248399063107421</v>
      </c>
      <c r="G193" s="8">
        <f t="shared" si="103"/>
        <v>-358.34551980964596</v>
      </c>
      <c r="H193" s="8">
        <f t="shared" si="103"/>
        <v>-1088.109826991509</v>
      </c>
      <c r="I193" s="8">
        <f t="shared" si="103"/>
        <v>-447.63336656028855</v>
      </c>
      <c r="J193" s="8">
        <f t="shared" si="103"/>
        <v>-1227.2028513437353</v>
      </c>
      <c r="K193" s="8">
        <f t="shared" si="103"/>
        <v>-1559.0693316453251</v>
      </c>
      <c r="L193" s="8">
        <f>L190-L176</f>
        <v>-6538.9181479488479</v>
      </c>
    </row>
    <row r="194" spans="1:12">
      <c r="A194" s="21" t="s">
        <v>34</v>
      </c>
      <c r="B194" s="21"/>
      <c r="C194" s="8">
        <f>STDEV(C176:C190)</f>
        <v>222.59034718465804</v>
      </c>
      <c r="D194" s="8">
        <f t="shared" ref="D194:K194" si="104">STDEV(D176:D190)</f>
        <v>5.6098578266444177</v>
      </c>
      <c r="E194" s="8">
        <f t="shared" si="104"/>
        <v>3632.9002667093973</v>
      </c>
      <c r="F194" s="8">
        <f t="shared" si="104"/>
        <v>92.94888727088734</v>
      </c>
      <c r="G194" s="8">
        <f t="shared" si="104"/>
        <v>743.25788194950906</v>
      </c>
      <c r="H194" s="8">
        <f t="shared" si="104"/>
        <v>2351.812261007341</v>
      </c>
      <c r="I194" s="8">
        <f t="shared" si="104"/>
        <v>917.85771977465049</v>
      </c>
      <c r="J194" s="8">
        <f t="shared" si="104"/>
        <v>2303.0647589044547</v>
      </c>
      <c r="K194" s="8">
        <f t="shared" si="104"/>
        <v>3141.0961650499639</v>
      </c>
      <c r="L194" s="8">
        <f>STDEV(L176:L190)</f>
        <v>13370.380537303676</v>
      </c>
    </row>
    <row r="196" spans="1:12" ht="13.5" thickBot="1"/>
    <row r="197" spans="1:12" ht="51">
      <c r="A197" s="11" t="s">
        <v>48</v>
      </c>
      <c r="C197" s="3" t="s">
        <v>22</v>
      </c>
      <c r="D197" s="3" t="s">
        <v>23</v>
      </c>
      <c r="E197" s="3" t="s">
        <v>3</v>
      </c>
      <c r="F197" s="3" t="s">
        <v>24</v>
      </c>
      <c r="G197" s="3" t="s">
        <v>25</v>
      </c>
      <c r="H197" s="3" t="s">
        <v>26</v>
      </c>
      <c r="I197" s="3" t="s">
        <v>27</v>
      </c>
      <c r="J197" s="3" t="s">
        <v>28</v>
      </c>
      <c r="K197" s="14" t="s">
        <v>29</v>
      </c>
      <c r="L197" s="18" t="s">
        <v>47</v>
      </c>
    </row>
    <row r="198" spans="1:12">
      <c r="A198" s="5" t="str">
        <f>A176</f>
        <v>1996</v>
      </c>
      <c r="L198" s="19"/>
    </row>
    <row r="199" spans="1:12">
      <c r="A199" s="5">
        <f t="shared" ref="A199:A212" si="105">A177</f>
        <v>1997</v>
      </c>
      <c r="C199" s="24">
        <f>C4*((B5/B4)-($Y5/$Y4))</f>
        <v>-298.40530827762501</v>
      </c>
      <c r="D199" s="24">
        <f>E4*((D5/D4)-($Y5/$Y4))</f>
        <v>-16.536167740337838</v>
      </c>
      <c r="E199" s="24">
        <f>G4*((F5/F4)-($Y5/$Y4))</f>
        <v>-11127.538236281793</v>
      </c>
      <c r="F199" s="24">
        <f>I4*((H5/H4)-($Y5/$Y4))</f>
        <v>-48.815764679010243</v>
      </c>
      <c r="G199" s="24">
        <f>K4*((J5/J4)-($Y5/$Y4))</f>
        <v>459.08016314257054</v>
      </c>
      <c r="H199" s="24">
        <f>M4*((L5/L4)-($Y5/$Y4))</f>
        <v>1171.0534484019026</v>
      </c>
      <c r="I199" s="24">
        <f>O4*((N5/N4)-($Y5/$Y4))</f>
        <v>-4.3020368206988371</v>
      </c>
      <c r="J199" s="24">
        <f>Q4*((P5/P4)-($Y5/$Y4))</f>
        <v>2112.3342073159279</v>
      </c>
      <c r="K199" s="24">
        <f>S4*((R5/R4)-($Y5/$Y4))</f>
        <v>5870.8397983707782</v>
      </c>
      <c r="L199" s="22">
        <f>SUM(C199:K199)</f>
        <v>-1882.2898965682834</v>
      </c>
    </row>
    <row r="200" spans="1:12">
      <c r="A200" s="5">
        <f t="shared" si="105"/>
        <v>1998</v>
      </c>
      <c r="C200" s="24">
        <f t="shared" ref="C200:C212" si="106">C5*((B6/B5)-($Y6/$Y5))</f>
        <v>-191.6460490165064</v>
      </c>
      <c r="D200" s="24">
        <f t="shared" ref="D200:D212" si="107">E5*((D6/D5)-($Y6/$Y5))</f>
        <v>-57.676518853909634</v>
      </c>
      <c r="E200" s="24">
        <f t="shared" ref="E200:E212" si="108">G5*((F6/F5)-($Y6/$Y5))</f>
        <v>-5793.7782736068157</v>
      </c>
      <c r="F200" s="24">
        <f t="shared" ref="F200:F212" si="109">I5*((H6/H5)-($Y6/$Y5))</f>
        <v>-128.71314722287678</v>
      </c>
      <c r="G200" s="24">
        <f t="shared" ref="G200:G212" si="110">K5*((J6/J5)-($Y6/$Y5))</f>
        <v>-1444.9495079692369</v>
      </c>
      <c r="H200" s="24">
        <f t="shared" ref="H200:H212" si="111">M5*((L6/L5)-($Y6/$Y5))</f>
        <v>4756.0466800777522</v>
      </c>
      <c r="I200" s="24">
        <f t="shared" ref="I200:I212" si="112">O5*((N6/N5)-($Y6/$Y5))</f>
        <v>-2566.4336415043504</v>
      </c>
      <c r="J200" s="24">
        <f t="shared" ref="J200:J212" si="113">Q5*((P6/P5)-($Y6/$Y5))</f>
        <v>2392.2645700110716</v>
      </c>
      <c r="K200" s="24">
        <f t="shared" ref="K200:K212" si="114">S5*((R6/R5)-($Y6/$Y5))</f>
        <v>6658.8154187040618</v>
      </c>
      <c r="L200" s="22">
        <f t="shared" ref="L200:L212" si="115">SUM(C200:K200)</f>
        <v>3623.9295306191907</v>
      </c>
    </row>
    <row r="201" spans="1:12">
      <c r="A201" s="5">
        <f t="shared" si="105"/>
        <v>1999</v>
      </c>
      <c r="C201" s="24">
        <f t="shared" si="106"/>
        <v>-295.40520437578203</v>
      </c>
      <c r="D201" s="24">
        <f t="shared" si="107"/>
        <v>-26.837978365497705</v>
      </c>
      <c r="E201" s="24">
        <f t="shared" si="108"/>
        <v>-8397.2964141136144</v>
      </c>
      <c r="F201" s="24">
        <f t="shared" si="109"/>
        <v>-157.76074680139024</v>
      </c>
      <c r="G201" s="24">
        <f t="shared" si="110"/>
        <v>-811.66638825861389</v>
      </c>
      <c r="H201" s="24">
        <f t="shared" si="111"/>
        <v>6219.8757912200163</v>
      </c>
      <c r="I201" s="24">
        <f t="shared" si="112"/>
        <v>-821.12012794894372</v>
      </c>
      <c r="J201" s="24">
        <f t="shared" si="113"/>
        <v>2007.3176420184479</v>
      </c>
      <c r="K201" s="24">
        <f t="shared" si="114"/>
        <v>2037.8121281204258</v>
      </c>
      <c r="L201" s="22">
        <f t="shared" si="115"/>
        <v>-245.08129850495243</v>
      </c>
    </row>
    <row r="202" spans="1:12">
      <c r="A202" s="5">
        <f t="shared" si="105"/>
        <v>2000</v>
      </c>
      <c r="C202" s="24">
        <f t="shared" si="106"/>
        <v>-238.23563377762281</v>
      </c>
      <c r="D202" s="24">
        <f t="shared" si="107"/>
        <v>-11.77464616211248</v>
      </c>
      <c r="E202" s="24">
        <f t="shared" si="108"/>
        <v>-3818.4793119521778</v>
      </c>
      <c r="F202" s="24">
        <f t="shared" si="109"/>
        <v>-34.041694828304855</v>
      </c>
      <c r="G202" s="24">
        <f t="shared" si="110"/>
        <v>1117.1113282638626</v>
      </c>
      <c r="H202" s="24">
        <f t="shared" si="111"/>
        <v>-1093.9209522722758</v>
      </c>
      <c r="I202" s="24">
        <f t="shared" si="112"/>
        <v>-904.05937220617602</v>
      </c>
      <c r="J202" s="24">
        <f t="shared" si="113"/>
        <v>2912.2963672609931</v>
      </c>
      <c r="K202" s="24">
        <f t="shared" si="114"/>
        <v>3103.8277949077428</v>
      </c>
      <c r="L202" s="22">
        <f t="shared" si="115"/>
        <v>1032.7238792339285</v>
      </c>
    </row>
    <row r="203" spans="1:12">
      <c r="A203" s="5">
        <f t="shared" si="105"/>
        <v>2001</v>
      </c>
      <c r="C203" s="24">
        <f t="shared" si="106"/>
        <v>763.75855744563341</v>
      </c>
      <c r="D203" s="24">
        <f t="shared" si="107"/>
        <v>-6.3017647666513952</v>
      </c>
      <c r="E203" s="24">
        <f t="shared" si="108"/>
        <v>-6049.2514496859176</v>
      </c>
      <c r="F203" s="24">
        <f t="shared" si="109"/>
        <v>-55.989633434397746</v>
      </c>
      <c r="G203" s="24">
        <f t="shared" si="110"/>
        <v>-1180.2483959518966</v>
      </c>
      <c r="H203" s="24">
        <f t="shared" si="111"/>
        <v>468.71744650891645</v>
      </c>
      <c r="I203" s="24">
        <f t="shared" si="112"/>
        <v>-2040.8454410033135</v>
      </c>
      <c r="J203" s="24">
        <f t="shared" si="113"/>
        <v>6086.7971351796086</v>
      </c>
      <c r="K203" s="24">
        <f t="shared" si="114"/>
        <v>-2232.5151005328426</v>
      </c>
      <c r="L203" s="22">
        <f t="shared" si="115"/>
        <v>-4245.8786462408607</v>
      </c>
    </row>
    <row r="204" spans="1:12">
      <c r="A204" s="5">
        <f t="shared" si="105"/>
        <v>2002</v>
      </c>
      <c r="C204" s="24">
        <f t="shared" si="106"/>
        <v>-71.004605372103669</v>
      </c>
      <c r="D204" s="24">
        <f t="shared" si="107"/>
        <v>-0.2942721934995382</v>
      </c>
      <c r="E204" s="24">
        <f t="shared" si="108"/>
        <v>-3088.4582794669291</v>
      </c>
      <c r="F204" s="24">
        <f t="shared" si="109"/>
        <v>-72.312257725178981</v>
      </c>
      <c r="G204" s="24">
        <f t="shared" si="110"/>
        <v>-601.96922125450078</v>
      </c>
      <c r="H204" s="24">
        <f t="shared" si="111"/>
        <v>-2049.2262597590193</v>
      </c>
      <c r="I204" s="24">
        <f t="shared" si="112"/>
        <v>-442.53601788954199</v>
      </c>
      <c r="J204" s="24">
        <f t="shared" si="113"/>
        <v>4736.607383336087</v>
      </c>
      <c r="K204" s="24">
        <f t="shared" si="114"/>
        <v>1362.915573832468</v>
      </c>
      <c r="L204" s="22">
        <f t="shared" si="115"/>
        <v>-226.27795649221844</v>
      </c>
    </row>
    <row r="205" spans="1:12">
      <c r="A205" s="5">
        <f t="shared" si="105"/>
        <v>2003</v>
      </c>
      <c r="C205" s="24">
        <f t="shared" si="106"/>
        <v>-733.93354604723731</v>
      </c>
      <c r="D205" s="24">
        <f t="shared" si="107"/>
        <v>3.6843453177086247</v>
      </c>
      <c r="E205" s="24">
        <f t="shared" si="108"/>
        <v>-8333.7818526966057</v>
      </c>
      <c r="F205" s="24">
        <f t="shared" si="109"/>
        <v>-316.52533776436809</v>
      </c>
      <c r="G205" s="24">
        <f t="shared" si="110"/>
        <v>2041.4347072649916</v>
      </c>
      <c r="H205" s="24">
        <f t="shared" si="111"/>
        <v>4101.8551890382587</v>
      </c>
      <c r="I205" s="24">
        <f t="shared" si="112"/>
        <v>-3133.5860341826142</v>
      </c>
      <c r="J205" s="24">
        <f t="shared" si="113"/>
        <v>-528.14385754086663</v>
      </c>
      <c r="K205" s="24">
        <f t="shared" si="114"/>
        <v>4102.4059500773901</v>
      </c>
      <c r="L205" s="22">
        <f t="shared" si="115"/>
        <v>-2796.5904365333417</v>
      </c>
    </row>
    <row r="206" spans="1:12">
      <c r="A206" s="5">
        <f t="shared" si="105"/>
        <v>2004</v>
      </c>
      <c r="C206" s="24">
        <f t="shared" si="106"/>
        <v>-1494.8782834470048</v>
      </c>
      <c r="D206" s="24">
        <f t="shared" si="107"/>
        <v>3.9654014504773589</v>
      </c>
      <c r="E206" s="24">
        <f t="shared" si="108"/>
        <v>2432.8859340448689</v>
      </c>
      <c r="F206" s="24">
        <f t="shared" si="109"/>
        <v>-96.664875579776009</v>
      </c>
      <c r="G206" s="24">
        <f t="shared" si="110"/>
        <v>4133.3191558699891</v>
      </c>
      <c r="H206" s="24">
        <f t="shared" si="111"/>
        <v>2120.3172126997051</v>
      </c>
      <c r="I206" s="24">
        <f t="shared" si="112"/>
        <v>55.443753416396092</v>
      </c>
      <c r="J206" s="24">
        <f t="shared" si="113"/>
        <v>4300.8817318246074</v>
      </c>
      <c r="K206" s="24">
        <f t="shared" si="114"/>
        <v>-4361.9680145911389</v>
      </c>
      <c r="L206" s="22">
        <f t="shared" si="115"/>
        <v>7093.3020156881248</v>
      </c>
    </row>
    <row r="207" spans="1:12">
      <c r="A207" s="5">
        <f t="shared" si="105"/>
        <v>2005</v>
      </c>
      <c r="C207" s="24">
        <f t="shared" si="106"/>
        <v>-1042.9860157013629</v>
      </c>
      <c r="D207" s="24">
        <f t="shared" si="107"/>
        <v>-14.566410197988231</v>
      </c>
      <c r="E207" s="24">
        <f t="shared" si="108"/>
        <v>-3345.113775591723</v>
      </c>
      <c r="F207" s="24">
        <f t="shared" si="109"/>
        <v>-53.155290941937039</v>
      </c>
      <c r="G207" s="24">
        <f t="shared" si="110"/>
        <v>4368.6294530054729</v>
      </c>
      <c r="H207" s="24">
        <f t="shared" si="111"/>
        <v>6446.0522415494661</v>
      </c>
      <c r="I207" s="24">
        <f t="shared" si="112"/>
        <v>-343.95805454956513</v>
      </c>
      <c r="J207" s="24">
        <f t="shared" si="113"/>
        <v>4861.9062217280016</v>
      </c>
      <c r="K207" s="24">
        <f t="shared" si="114"/>
        <v>-6187.0601397363707</v>
      </c>
      <c r="L207" s="22">
        <f t="shared" si="115"/>
        <v>4689.7482295639938</v>
      </c>
    </row>
    <row r="208" spans="1:12">
      <c r="A208" s="5">
        <f t="shared" si="105"/>
        <v>2006</v>
      </c>
      <c r="C208" s="24">
        <f t="shared" si="106"/>
        <v>-636.67391484295763</v>
      </c>
      <c r="D208" s="24">
        <f t="shared" si="107"/>
        <v>-1.2950308774080115</v>
      </c>
      <c r="E208" s="24">
        <f t="shared" si="108"/>
        <v>453.14213417630486</v>
      </c>
      <c r="F208" s="24">
        <f t="shared" si="109"/>
        <v>-107.84558725118757</v>
      </c>
      <c r="G208" s="24">
        <f t="shared" si="110"/>
        <v>-982.05730604789892</v>
      </c>
      <c r="H208" s="24">
        <f t="shared" si="111"/>
        <v>5723.2552211374987</v>
      </c>
      <c r="I208" s="24">
        <f t="shared" si="112"/>
        <v>-2313.8329289711405</v>
      </c>
      <c r="J208" s="24">
        <f t="shared" si="113"/>
        <v>3870.5574892252203</v>
      </c>
      <c r="K208" s="24">
        <f t="shared" si="114"/>
        <v>-3443.2019569573622</v>
      </c>
      <c r="L208" s="22">
        <f t="shared" si="115"/>
        <v>2562.0481195910688</v>
      </c>
    </row>
    <row r="209" spans="1:12">
      <c r="A209" s="5">
        <f t="shared" si="105"/>
        <v>2007</v>
      </c>
      <c r="C209" s="24">
        <f t="shared" si="106"/>
        <v>314.73763770970487</v>
      </c>
      <c r="D209" s="24">
        <f t="shared" si="107"/>
        <v>8.8238093800532926</v>
      </c>
      <c r="E209" s="24">
        <f t="shared" si="108"/>
        <v>-4887.6648180270286</v>
      </c>
      <c r="F209" s="24">
        <f t="shared" si="109"/>
        <v>-80.246402481949204</v>
      </c>
      <c r="G209" s="24">
        <f t="shared" si="110"/>
        <v>-664.55834004234885</v>
      </c>
      <c r="H209" s="24">
        <f t="shared" si="111"/>
        <v>-2390.7719495480042</v>
      </c>
      <c r="I209" s="24">
        <f t="shared" si="112"/>
        <v>-1925.4614190728655</v>
      </c>
      <c r="J209" s="24">
        <f t="shared" si="113"/>
        <v>4763.4991669271431</v>
      </c>
      <c r="K209" s="24">
        <f t="shared" si="114"/>
        <v>721.82613239002035</v>
      </c>
      <c r="L209" s="22">
        <f t="shared" si="115"/>
        <v>-4139.8161827652739</v>
      </c>
    </row>
    <row r="210" spans="1:12">
      <c r="A210" s="5">
        <f t="shared" si="105"/>
        <v>2008</v>
      </c>
      <c r="C210" s="24">
        <f t="shared" si="106"/>
        <v>-588.38864754070187</v>
      </c>
      <c r="D210" s="24">
        <f t="shared" si="107"/>
        <v>-0.62995950290063374</v>
      </c>
      <c r="E210" s="24">
        <f t="shared" si="108"/>
        <v>1413.3450944204199</v>
      </c>
      <c r="F210" s="24">
        <f t="shared" si="109"/>
        <v>-386.78281504662408</v>
      </c>
      <c r="G210" s="24">
        <f t="shared" si="110"/>
        <v>230.83065513050911</v>
      </c>
      <c r="H210" s="24">
        <f t="shared" si="111"/>
        <v>-4435.3287137824091</v>
      </c>
      <c r="I210" s="24">
        <f t="shared" si="112"/>
        <v>3641.315741888297</v>
      </c>
      <c r="J210" s="24">
        <f t="shared" si="113"/>
        <v>3502.363452620441</v>
      </c>
      <c r="K210" s="24">
        <f t="shared" si="114"/>
        <v>1850.1942721733137</v>
      </c>
      <c r="L210" s="22">
        <f t="shared" si="115"/>
        <v>5226.9190803603451</v>
      </c>
    </row>
    <row r="211" spans="1:12">
      <c r="A211" s="5">
        <f t="shared" si="105"/>
        <v>2009</v>
      </c>
      <c r="C211" s="24">
        <f t="shared" si="106"/>
        <v>-962.81996672169339</v>
      </c>
      <c r="D211" s="24">
        <f t="shared" si="107"/>
        <v>-6.4015748958203549</v>
      </c>
      <c r="E211" s="24">
        <f t="shared" si="108"/>
        <v>-434.16244929272898</v>
      </c>
      <c r="F211" s="24">
        <f t="shared" si="109"/>
        <v>-96.848263257236709</v>
      </c>
      <c r="G211" s="24">
        <f t="shared" si="110"/>
        <v>-387.93277738456317</v>
      </c>
      <c r="H211" s="24">
        <f t="shared" si="111"/>
        <v>-3680.0928752852165</v>
      </c>
      <c r="I211" s="24">
        <f t="shared" si="112"/>
        <v>34.698061536872515</v>
      </c>
      <c r="J211" s="24">
        <f t="shared" si="113"/>
        <v>5844.310149464799</v>
      </c>
      <c r="K211" s="24">
        <f t="shared" si="114"/>
        <v>5832.749701068954</v>
      </c>
      <c r="L211" s="22">
        <f t="shared" si="115"/>
        <v>6143.5000052333671</v>
      </c>
    </row>
    <row r="212" spans="1:12" ht="13.5" thickBot="1">
      <c r="A212" s="5">
        <f t="shared" si="105"/>
        <v>2010</v>
      </c>
      <c r="C212" s="24">
        <f t="shared" si="106"/>
        <v>-90.904281885791391</v>
      </c>
      <c r="D212" s="24">
        <f t="shared" si="107"/>
        <v>6.7616722161320162</v>
      </c>
      <c r="E212" s="24">
        <f t="shared" si="108"/>
        <v>-2623.1124057302677</v>
      </c>
      <c r="F212" s="24">
        <f t="shared" si="109"/>
        <v>-273.16450905671002</v>
      </c>
      <c r="G212" s="24">
        <f t="shared" si="110"/>
        <v>66.673061968994588</v>
      </c>
      <c r="H212" s="24">
        <f t="shared" si="111"/>
        <v>-306.92951479845664</v>
      </c>
      <c r="I212" s="24">
        <f t="shared" si="112"/>
        <v>809.1584825535798</v>
      </c>
      <c r="J212" s="24">
        <f t="shared" si="113"/>
        <v>-767.51275970946699</v>
      </c>
      <c r="K212" s="24">
        <f t="shared" si="114"/>
        <v>1863.873730192033</v>
      </c>
      <c r="L212" s="23">
        <f t="shared" si="115"/>
        <v>-1315.1565242499535</v>
      </c>
    </row>
    <row r="213" spans="1:12">
      <c r="C213" s="24"/>
      <c r="D213" s="24"/>
      <c r="E213" s="24"/>
      <c r="F213" s="24"/>
      <c r="G213" s="24"/>
      <c r="H213" s="24"/>
      <c r="I213" s="24"/>
      <c r="J213" s="24"/>
      <c r="K213" s="24"/>
      <c r="L213" s="24"/>
    </row>
    <row r="214" spans="1:12">
      <c r="A214" s="21" t="s">
        <v>32</v>
      </c>
      <c r="C214" s="8">
        <f>AVERAGE(C198:C212)</f>
        <v>-397.62751870364656</v>
      </c>
      <c r="D214" s="8">
        <f t="shared" ref="D214:K214" si="116">AVERAGE(D198:D212)</f>
        <v>-8.5056496565538957</v>
      </c>
      <c r="E214" s="8">
        <f t="shared" si="116"/>
        <v>-3828.5188645574285</v>
      </c>
      <c r="F214" s="8">
        <f t="shared" si="116"/>
        <v>-136.3475947193534</v>
      </c>
      <c r="G214" s="8">
        <f t="shared" si="116"/>
        <v>453.12118483838083</v>
      </c>
      <c r="H214" s="8">
        <f t="shared" si="116"/>
        <v>1217.9216403705811</v>
      </c>
      <c r="I214" s="8">
        <f t="shared" si="116"/>
        <v>-711.10850248243332</v>
      </c>
      <c r="J214" s="8">
        <f t="shared" si="116"/>
        <v>3292.5342071187147</v>
      </c>
      <c r="K214" s="8">
        <f t="shared" si="116"/>
        <v>1227.1796634299626</v>
      </c>
      <c r="L214" s="8">
        <f>AVERAGE(L198:L212)</f>
        <v>1108.648565638224</v>
      </c>
    </row>
    <row r="215" spans="1:12">
      <c r="A215" s="21" t="s">
        <v>33</v>
      </c>
      <c r="C215" s="8">
        <f>C212-C198</f>
        <v>-90.904281885791391</v>
      </c>
      <c r="D215" s="8">
        <f t="shared" ref="D215:K215" si="117">D212-D198</f>
        <v>6.7616722161320162</v>
      </c>
      <c r="E215" s="8">
        <f t="shared" si="117"/>
        <v>-2623.1124057302677</v>
      </c>
      <c r="F215" s="8">
        <f t="shared" si="117"/>
        <v>-273.16450905671002</v>
      </c>
      <c r="G215" s="8">
        <f t="shared" si="117"/>
        <v>66.673061968994588</v>
      </c>
      <c r="H215" s="8">
        <f t="shared" si="117"/>
        <v>-306.92951479845664</v>
      </c>
      <c r="I215" s="8">
        <f t="shared" si="117"/>
        <v>809.1584825535798</v>
      </c>
      <c r="J215" s="8">
        <f t="shared" si="117"/>
        <v>-767.51275970946699</v>
      </c>
      <c r="K215" s="8">
        <f t="shared" si="117"/>
        <v>1863.873730192033</v>
      </c>
      <c r="L215" s="8">
        <f>L212-L198</f>
        <v>-1315.1565242499535</v>
      </c>
    </row>
    <row r="216" spans="1:12">
      <c r="A216" s="21" t="s">
        <v>34</v>
      </c>
      <c r="C216" s="8">
        <f>STDEV(C198:C212)</f>
        <v>574.56980953440541</v>
      </c>
      <c r="D216" s="8">
        <f t="shared" ref="D216:K216" si="118">STDEV(D198:D212)</f>
        <v>17.307205856295635</v>
      </c>
      <c r="E216" s="8">
        <f t="shared" si="118"/>
        <v>3952.9305045580354</v>
      </c>
      <c r="F216" s="8">
        <f t="shared" si="118"/>
        <v>109.93680783817348</v>
      </c>
      <c r="G216" s="8">
        <f t="shared" si="118"/>
        <v>1861.2911999200182</v>
      </c>
      <c r="H216" s="8">
        <f t="shared" si="118"/>
        <v>3743.5138390647912</v>
      </c>
      <c r="I216" s="8">
        <f t="shared" si="118"/>
        <v>1715.9138536167243</v>
      </c>
      <c r="J216" s="8">
        <f t="shared" si="118"/>
        <v>2103.2514323485811</v>
      </c>
      <c r="K216" s="8">
        <f t="shared" si="118"/>
        <v>3978.6177550609318</v>
      </c>
      <c r="L216" s="8">
        <f>STDEV(L198:L212)</f>
        <v>3815.9422551541484</v>
      </c>
    </row>
    <row r="218" spans="1:12" ht="13.5" thickBot="1"/>
    <row r="219" spans="1:12" ht="51">
      <c r="A219" s="11" t="s">
        <v>49</v>
      </c>
      <c r="C219" s="3" t="s">
        <v>22</v>
      </c>
      <c r="D219" s="3" t="s">
        <v>23</v>
      </c>
      <c r="E219" s="3" t="s">
        <v>3</v>
      </c>
      <c r="F219" s="3" t="s">
        <v>24</v>
      </c>
      <c r="G219" s="3" t="s">
        <v>25</v>
      </c>
      <c r="H219" s="3" t="s">
        <v>26</v>
      </c>
      <c r="I219" s="3" t="s">
        <v>27</v>
      </c>
      <c r="J219" s="3" t="s">
        <v>28</v>
      </c>
      <c r="K219" s="14" t="s">
        <v>29</v>
      </c>
      <c r="L219" s="18" t="s">
        <v>47</v>
      </c>
    </row>
    <row r="220" spans="1:12">
      <c r="A220" s="5" t="str">
        <f>A198</f>
        <v>1996</v>
      </c>
      <c r="L220" s="19"/>
    </row>
    <row r="221" spans="1:12">
      <c r="A221" s="5">
        <f t="shared" ref="A221:A234" si="119">A199</f>
        <v>1997</v>
      </c>
      <c r="C221" s="24">
        <f>C4*((C5/C4)-(B5/B4))</f>
        <v>36.879419140661149</v>
      </c>
      <c r="D221" s="24">
        <f>E4*((E5/E4)-(D5/D4))</f>
        <v>8.6102805157153472</v>
      </c>
      <c r="E221" s="24">
        <f>G4*((G5/G4)-(F5/F4))</f>
        <v>-13.056910141986663</v>
      </c>
      <c r="F221" s="24">
        <f>I4*((I5/I4)-(H5/H4))</f>
        <v>27.322052660992302</v>
      </c>
      <c r="G221" s="24">
        <f>K4*((K5/K4)-(J5/J4))</f>
        <v>91.042660450686583</v>
      </c>
      <c r="H221" s="24">
        <f>M4*((M5/M4)-(L5/L4))</f>
        <v>393.23483207022167</v>
      </c>
      <c r="I221" s="24">
        <f>O4*((O5/O4)-(N5/N4))</f>
        <v>195.71550124095862</v>
      </c>
      <c r="J221" s="24">
        <f>Q4*((Q5/Q4)-(P5/P4))</f>
        <v>495.73768943105063</v>
      </c>
      <c r="K221" s="24">
        <f>S4*((S5/S4)-(R5/R4))</f>
        <v>861.20885703142801</v>
      </c>
      <c r="L221" s="32">
        <f>SUM(C221:K221)</f>
        <v>2096.6943823997276</v>
      </c>
    </row>
    <row r="222" spans="1:12">
      <c r="A222" s="5">
        <f t="shared" si="119"/>
        <v>1998</v>
      </c>
      <c r="C222" s="24">
        <f t="shared" ref="C222:C234" si="120">C5*((C6/C5)-(B6/B5))</f>
        <v>-104.20619199261097</v>
      </c>
      <c r="D222" s="24">
        <f t="shared" ref="D222:D234" si="121">E5*((E6/E5)-(D6/D5))</f>
        <v>3.6101874870679755</v>
      </c>
      <c r="E222" s="24">
        <f t="shared" ref="E222:E234" si="122">G5*((G6/G5)-(F6/F5))</f>
        <v>-1189.9621817735738</v>
      </c>
      <c r="F222" s="24">
        <f t="shared" ref="F222:F234" si="123">I5*((I6/I5)-(H6/H5))</f>
        <v>-63.066187112142998</v>
      </c>
      <c r="G222" s="24">
        <f t="shared" ref="G222:G234" si="124">K5*((K6/K5)-(J6/J5))</f>
        <v>-171.20295448017757</v>
      </c>
      <c r="H222" s="24">
        <f t="shared" ref="H222:H234" si="125">M5*((M6/M5)-(L6/L5))</f>
        <v>-610.44992119415394</v>
      </c>
      <c r="I222" s="24">
        <f t="shared" ref="I222:I234" si="126">O5*((O6/O5)-(N6/N5))</f>
        <v>-129.26893934236594</v>
      </c>
      <c r="J222" s="24">
        <f t="shared" ref="J222:J234" si="127">Q5*((Q6/Q5)-(P6/P5))</f>
        <v>-975.94753245782238</v>
      </c>
      <c r="K222" s="24">
        <f t="shared" ref="K222:K234" si="128">S5*((S6/S5)-(R6/R5))</f>
        <v>-46.785829903326132</v>
      </c>
      <c r="L222" s="32">
        <f t="shared" ref="L222:L234" si="129">SUM(C222:K222)</f>
        <v>-3287.2795507691062</v>
      </c>
    </row>
    <row r="223" spans="1:12">
      <c r="A223" s="5">
        <f t="shared" si="119"/>
        <v>1999</v>
      </c>
      <c r="C223" s="24">
        <f t="shared" si="120"/>
        <v>-154.14794430996244</v>
      </c>
      <c r="D223" s="24">
        <f t="shared" si="121"/>
        <v>-60.630893485046521</v>
      </c>
      <c r="E223" s="24">
        <f t="shared" si="122"/>
        <v>-1340.1403642929929</v>
      </c>
      <c r="F223" s="24">
        <f t="shared" si="123"/>
        <v>-68.183180713366866</v>
      </c>
      <c r="G223" s="24">
        <f t="shared" si="124"/>
        <v>-583.10767027037537</v>
      </c>
      <c r="H223" s="24">
        <f t="shared" si="125"/>
        <v>-2149.2856975737645</v>
      </c>
      <c r="I223" s="24">
        <f t="shared" si="126"/>
        <v>-1232.5255846448115</v>
      </c>
      <c r="J223" s="24">
        <f t="shared" si="127"/>
        <v>-2077.0335505985072</v>
      </c>
      <c r="K223" s="24">
        <f t="shared" si="128"/>
        <v>-622.54097588177501</v>
      </c>
      <c r="L223" s="32">
        <f t="shared" si="129"/>
        <v>-8287.5958617706019</v>
      </c>
    </row>
    <row r="224" spans="1:12">
      <c r="A224" s="5">
        <f t="shared" si="119"/>
        <v>2000</v>
      </c>
      <c r="C224" s="24">
        <f t="shared" si="120"/>
        <v>-142.57305896625942</v>
      </c>
      <c r="D224" s="24">
        <f t="shared" si="121"/>
        <v>-50.148125713625895</v>
      </c>
      <c r="E224" s="24">
        <f t="shared" si="122"/>
        <v>2017.3359408056126</v>
      </c>
      <c r="F224" s="24">
        <f t="shared" si="123"/>
        <v>-47.923027093379474</v>
      </c>
      <c r="G224" s="24">
        <f t="shared" si="124"/>
        <v>-66.840939824954731</v>
      </c>
      <c r="H224" s="24">
        <f t="shared" si="125"/>
        <v>-446.22814076691725</v>
      </c>
      <c r="I224" s="24">
        <f t="shared" si="126"/>
        <v>-730.16132176474321</v>
      </c>
      <c r="J224" s="24">
        <f t="shared" si="127"/>
        <v>48.646424383053237</v>
      </c>
      <c r="K224" s="24">
        <f t="shared" si="128"/>
        <v>-489.39775014020779</v>
      </c>
      <c r="L224" s="32">
        <f t="shared" si="129"/>
        <v>92.710000918578089</v>
      </c>
    </row>
    <row r="225" spans="1:12">
      <c r="A225" s="5">
        <f t="shared" si="119"/>
        <v>2001</v>
      </c>
      <c r="C225" s="24">
        <f t="shared" si="120"/>
        <v>-257.1296353660918</v>
      </c>
      <c r="D225" s="24">
        <f t="shared" si="121"/>
        <v>57.609544174784027</v>
      </c>
      <c r="E225" s="24">
        <f t="shared" si="122"/>
        <v>666.48941104920038</v>
      </c>
      <c r="F225" s="24">
        <f t="shared" si="123"/>
        <v>-59.296008728181583</v>
      </c>
      <c r="G225" s="24">
        <f t="shared" si="124"/>
        <v>290.37992505739794</v>
      </c>
      <c r="H225" s="24">
        <f t="shared" si="125"/>
        <v>887.18168628482158</v>
      </c>
      <c r="I225" s="24">
        <f t="shared" si="126"/>
        <v>19.345287791962289</v>
      </c>
      <c r="J225" s="24">
        <f t="shared" si="127"/>
        <v>-163.26559542461604</v>
      </c>
      <c r="K225" s="24">
        <f t="shared" si="128"/>
        <v>-909.73395204818348</v>
      </c>
      <c r="L225" s="32">
        <f t="shared" si="129"/>
        <v>531.58066279109335</v>
      </c>
    </row>
    <row r="226" spans="1:12">
      <c r="A226" s="5">
        <f t="shared" si="119"/>
        <v>2002</v>
      </c>
      <c r="C226" s="24">
        <f t="shared" si="120"/>
        <v>-250.80349435571131</v>
      </c>
      <c r="D226" s="24">
        <f t="shared" si="121"/>
        <v>-28.738698441534833</v>
      </c>
      <c r="E226" s="24">
        <f t="shared" si="122"/>
        <v>-637.19699320814959</v>
      </c>
      <c r="F226" s="24">
        <f t="shared" si="123"/>
        <v>24.547166655676893</v>
      </c>
      <c r="G226" s="24">
        <f t="shared" si="124"/>
        <v>-96.316650736496413</v>
      </c>
      <c r="H226" s="24">
        <f t="shared" si="125"/>
        <v>-243.14365617974937</v>
      </c>
      <c r="I226" s="24">
        <f t="shared" si="126"/>
        <v>-791.08275977134815</v>
      </c>
      <c r="J226" s="24">
        <f t="shared" si="127"/>
        <v>-1044.1582408900952</v>
      </c>
      <c r="K226" s="24">
        <f t="shared" si="128"/>
        <v>-1549.0428741336866</v>
      </c>
      <c r="L226" s="32">
        <f t="shared" si="129"/>
        <v>-4615.9362010610939</v>
      </c>
    </row>
    <row r="227" spans="1:12">
      <c r="A227" s="5">
        <f t="shared" si="119"/>
        <v>2003</v>
      </c>
      <c r="C227" s="24">
        <f t="shared" si="120"/>
        <v>-367.46653685492413</v>
      </c>
      <c r="D227" s="24">
        <f t="shared" si="121"/>
        <v>-15.371261986934368</v>
      </c>
      <c r="E227" s="24">
        <f t="shared" si="122"/>
        <v>-430.56112916165557</v>
      </c>
      <c r="F227" s="24">
        <f t="shared" si="123"/>
        <v>-101.66178838012769</v>
      </c>
      <c r="G227" s="24">
        <f t="shared" si="124"/>
        <v>-202.91329116419143</v>
      </c>
      <c r="H227" s="24">
        <f t="shared" si="125"/>
        <v>-528.75795914046853</v>
      </c>
      <c r="I227" s="24">
        <f t="shared" si="126"/>
        <v>-51.670962736004064</v>
      </c>
      <c r="J227" s="24">
        <f t="shared" si="127"/>
        <v>-996.62350067833779</v>
      </c>
      <c r="K227" s="24">
        <f t="shared" si="128"/>
        <v>-2852.3578171015824</v>
      </c>
      <c r="L227" s="32">
        <f t="shared" si="129"/>
        <v>-5547.3842472042261</v>
      </c>
    </row>
    <row r="228" spans="1:12">
      <c r="A228" s="5">
        <f t="shared" si="119"/>
        <v>2004</v>
      </c>
      <c r="C228" s="24">
        <f t="shared" si="120"/>
        <v>-249.38911401185766</v>
      </c>
      <c r="D228" s="24">
        <f t="shared" si="121"/>
        <v>26.117730111241848</v>
      </c>
      <c r="E228" s="24">
        <f t="shared" si="122"/>
        <v>-3036.0224582395003</v>
      </c>
      <c r="F228" s="24">
        <f t="shared" si="123"/>
        <v>-82.150670408249212</v>
      </c>
      <c r="G228" s="24">
        <f t="shared" si="124"/>
        <v>-249.23730111687604</v>
      </c>
      <c r="H228" s="24">
        <f t="shared" si="125"/>
        <v>-447.54272706839555</v>
      </c>
      <c r="I228" s="24">
        <f t="shared" si="126"/>
        <v>33.963621893172501</v>
      </c>
      <c r="J228" s="24">
        <f t="shared" si="127"/>
        <v>-951.37180944599686</v>
      </c>
      <c r="K228" s="24">
        <f t="shared" si="128"/>
        <v>793.52669149325254</v>
      </c>
      <c r="L228" s="32">
        <f t="shared" si="129"/>
        <v>-4162.1060367932096</v>
      </c>
    </row>
    <row r="229" spans="1:12">
      <c r="A229" s="5">
        <f t="shared" si="119"/>
        <v>2005</v>
      </c>
      <c r="C229" s="24">
        <f t="shared" si="120"/>
        <v>-150.9413085764499</v>
      </c>
      <c r="D229" s="24">
        <f t="shared" si="121"/>
        <v>-9.471332474740592</v>
      </c>
      <c r="E229" s="24">
        <f t="shared" si="122"/>
        <v>-3910.4449244477992</v>
      </c>
      <c r="F229" s="24">
        <f t="shared" si="123"/>
        <v>-83.363980175709386</v>
      </c>
      <c r="G229" s="24">
        <f t="shared" si="124"/>
        <v>-348.29829139041874</v>
      </c>
      <c r="H229" s="24">
        <f t="shared" si="125"/>
        <v>-765.52661158987917</v>
      </c>
      <c r="I229" s="24">
        <f t="shared" si="126"/>
        <v>-272.86140597857786</v>
      </c>
      <c r="J229" s="24">
        <f t="shared" si="127"/>
        <v>-1179.3375643562624</v>
      </c>
      <c r="K229" s="24">
        <f t="shared" si="128"/>
        <v>-874.30006333908125</v>
      </c>
      <c r="L229" s="32">
        <f t="shared" si="129"/>
        <v>-7594.5454823289183</v>
      </c>
    </row>
    <row r="230" spans="1:12">
      <c r="A230" s="5">
        <f t="shared" si="119"/>
        <v>2006</v>
      </c>
      <c r="C230" s="24">
        <f t="shared" si="120"/>
        <v>-187.55365373560568</v>
      </c>
      <c r="D230" s="24">
        <f t="shared" si="121"/>
        <v>43.428788104697013</v>
      </c>
      <c r="E230" s="24">
        <f t="shared" si="122"/>
        <v>-2570.4855117182651</v>
      </c>
      <c r="F230" s="24">
        <f t="shared" si="123"/>
        <v>-82.437714882016593</v>
      </c>
      <c r="G230" s="24">
        <f t="shared" si="124"/>
        <v>-156.48551514454195</v>
      </c>
      <c r="H230" s="24">
        <f t="shared" si="125"/>
        <v>-155.64167840521489</v>
      </c>
      <c r="I230" s="24">
        <f t="shared" si="126"/>
        <v>-191.40184992501733</v>
      </c>
      <c r="J230" s="24">
        <f t="shared" si="127"/>
        <v>-357.52994060573945</v>
      </c>
      <c r="K230" s="24">
        <f t="shared" si="128"/>
        <v>570.23675523933514</v>
      </c>
      <c r="L230" s="32">
        <f t="shared" si="129"/>
        <v>-3087.8703210723684</v>
      </c>
    </row>
    <row r="231" spans="1:12">
      <c r="A231" s="5">
        <f t="shared" si="119"/>
        <v>2007</v>
      </c>
      <c r="C231" s="24">
        <f t="shared" si="120"/>
        <v>-77.275547811261646</v>
      </c>
      <c r="D231" s="24">
        <f t="shared" si="121"/>
        <v>-16.011095459010736</v>
      </c>
      <c r="E231" s="24">
        <f t="shared" si="122"/>
        <v>-1288.1270722120271</v>
      </c>
      <c r="F231" s="24">
        <f t="shared" si="123"/>
        <v>-25.877825777276584</v>
      </c>
      <c r="G231" s="24">
        <f t="shared" si="124"/>
        <v>153.08123348547838</v>
      </c>
      <c r="H231" s="24">
        <f t="shared" si="125"/>
        <v>797.48977326782256</v>
      </c>
      <c r="I231" s="24">
        <f t="shared" si="126"/>
        <v>-131.10207120167937</v>
      </c>
      <c r="J231" s="24">
        <f t="shared" si="127"/>
        <v>497.69459237204848</v>
      </c>
      <c r="K231" s="24">
        <f t="shared" si="128"/>
        <v>536.71517272158928</v>
      </c>
      <c r="L231" s="32">
        <f t="shared" si="129"/>
        <v>446.58715938568338</v>
      </c>
    </row>
    <row r="232" spans="1:12">
      <c r="A232" s="5">
        <f t="shared" si="119"/>
        <v>2008</v>
      </c>
      <c r="C232" s="24">
        <f t="shared" si="120"/>
        <v>43.097322399065916</v>
      </c>
      <c r="D232" s="24">
        <f t="shared" si="121"/>
        <v>12.670186766279858</v>
      </c>
      <c r="E232" s="24">
        <f t="shared" si="122"/>
        <v>-34.798613230917454</v>
      </c>
      <c r="F232" s="24">
        <f t="shared" si="123"/>
        <v>34.998440713767536</v>
      </c>
      <c r="G232" s="24">
        <f t="shared" si="124"/>
        <v>724.84201766776562</v>
      </c>
      <c r="H232" s="24">
        <f t="shared" si="125"/>
        <v>2261.0448233134439</v>
      </c>
      <c r="I232" s="24">
        <f t="shared" si="126"/>
        <v>1069.8790301107858</v>
      </c>
      <c r="J232" s="24">
        <f t="shared" si="127"/>
        <v>2142.6780395591086</v>
      </c>
      <c r="K232" s="24">
        <f t="shared" si="128"/>
        <v>3159.0510900010313</v>
      </c>
      <c r="L232" s="32">
        <f t="shared" si="129"/>
        <v>9413.4623373003305</v>
      </c>
    </row>
    <row r="233" spans="1:12">
      <c r="A233" s="5">
        <f t="shared" si="119"/>
        <v>2009</v>
      </c>
      <c r="C233" s="24">
        <f t="shared" si="120"/>
        <v>35.288918342300171</v>
      </c>
      <c r="D233" s="24">
        <f t="shared" si="121"/>
        <v>31.972716441870826</v>
      </c>
      <c r="E233" s="24">
        <f t="shared" si="122"/>
        <v>6870.8325438399897</v>
      </c>
      <c r="F233" s="24">
        <f t="shared" si="123"/>
        <v>26.251157120275888</v>
      </c>
      <c r="G233" s="24">
        <f t="shared" si="124"/>
        <v>551.39493847049573</v>
      </c>
      <c r="H233" s="24">
        <f t="shared" si="125"/>
        <v>1630.3489742899433</v>
      </c>
      <c r="I233" s="24">
        <f t="shared" si="126"/>
        <v>239.26302538448888</v>
      </c>
      <c r="J233" s="24">
        <f t="shared" si="127"/>
        <v>1625.3301479280162</v>
      </c>
      <c r="K233" s="24">
        <f t="shared" si="128"/>
        <v>982.09247955835713</v>
      </c>
      <c r="L233" s="32">
        <f t="shared" si="129"/>
        <v>11992.774901375738</v>
      </c>
    </row>
    <row r="234" spans="1:12" ht="13.5" thickBot="1">
      <c r="A234" s="5">
        <f t="shared" si="119"/>
        <v>2010</v>
      </c>
      <c r="C234" s="24">
        <f t="shared" si="120"/>
        <v>91.465396772230918</v>
      </c>
      <c r="D234" s="24">
        <f t="shared" si="121"/>
        <v>-22.615861125857762</v>
      </c>
      <c r="E234" s="24">
        <f t="shared" si="122"/>
        <v>3025.4351517410314</v>
      </c>
      <c r="F234" s="24">
        <f t="shared" si="123"/>
        <v>51.482739367337821</v>
      </c>
      <c r="G234" s="24">
        <f t="shared" si="124"/>
        <v>660.2373087509485</v>
      </c>
      <c r="H234" s="24">
        <f t="shared" si="125"/>
        <v>1731.4050128936688</v>
      </c>
      <c r="I234" s="24">
        <f t="shared" si="126"/>
        <v>779.03868724357017</v>
      </c>
      <c r="J234" s="24">
        <f t="shared" si="127"/>
        <v>1924.8783976823988</v>
      </c>
      <c r="K234" s="24">
        <f t="shared" si="128"/>
        <v>1833.8592145805956</v>
      </c>
      <c r="L234" s="33">
        <f t="shared" si="129"/>
        <v>10075.186047905925</v>
      </c>
    </row>
    <row r="236" spans="1:12">
      <c r="A236" s="21" t="s">
        <v>32</v>
      </c>
      <c r="C236" s="8">
        <f>AVERAGE(C220:C234)</f>
        <v>-123.91110209474836</v>
      </c>
      <c r="D236" s="8">
        <f t="shared" ref="D236:K236" si="130">AVERAGE(D220:D234)</f>
        <v>-1.3548453632209874</v>
      </c>
      <c r="E236" s="8">
        <f t="shared" si="130"/>
        <v>-133.621650785074</v>
      </c>
      <c r="F236" s="8">
        <f t="shared" si="130"/>
        <v>-32.097059053742854</v>
      </c>
      <c r="G236" s="8">
        <f t="shared" si="130"/>
        <v>42.61253355391004</v>
      </c>
      <c r="H236" s="8">
        <f t="shared" si="130"/>
        <v>168.15205072866993</v>
      </c>
      <c r="I236" s="8">
        <f t="shared" si="130"/>
        <v>-85.204981549972103</v>
      </c>
      <c r="J236" s="8">
        <f t="shared" si="130"/>
        <v>-72.164460221550073</v>
      </c>
      <c r="K236" s="8">
        <f t="shared" si="130"/>
        <v>99.466499862696224</v>
      </c>
      <c r="L236" s="8">
        <f>AVERAGE(L220:L234)</f>
        <v>-138.1230149230318</v>
      </c>
    </row>
    <row r="237" spans="1:12">
      <c r="A237" s="21" t="s">
        <v>33</v>
      </c>
      <c r="C237" s="8">
        <f>C234-C220</f>
        <v>91.465396772230918</v>
      </c>
      <c r="D237" s="8">
        <f t="shared" ref="D237:K237" si="131">D234-D220</f>
        <v>-22.615861125857762</v>
      </c>
      <c r="E237" s="8">
        <f t="shared" si="131"/>
        <v>3025.4351517410314</v>
      </c>
      <c r="F237" s="8">
        <f t="shared" si="131"/>
        <v>51.482739367337821</v>
      </c>
      <c r="G237" s="8">
        <f t="shared" si="131"/>
        <v>660.2373087509485</v>
      </c>
      <c r="H237" s="8">
        <f t="shared" si="131"/>
        <v>1731.4050128936688</v>
      </c>
      <c r="I237" s="8">
        <f t="shared" si="131"/>
        <v>779.03868724357017</v>
      </c>
      <c r="J237" s="8">
        <f t="shared" si="131"/>
        <v>1924.8783976823988</v>
      </c>
      <c r="K237" s="8">
        <f t="shared" si="131"/>
        <v>1833.8592145805956</v>
      </c>
      <c r="L237" s="8">
        <f>L234-L220</f>
        <v>10075.186047905925</v>
      </c>
    </row>
    <row r="238" spans="1:12">
      <c r="A238" s="21" t="s">
        <v>34</v>
      </c>
      <c r="C238" s="8">
        <f>STDEV(C220:C234)</f>
        <v>136.71886554522914</v>
      </c>
      <c r="D238" s="8">
        <f t="shared" ref="D238:K238" si="132">STDEV(D220:D234)</f>
        <v>34.241205388909137</v>
      </c>
      <c r="E238" s="8">
        <f t="shared" si="132"/>
        <v>2734.4797452434095</v>
      </c>
      <c r="F238" s="8">
        <f t="shared" si="132"/>
        <v>53.657327790432021</v>
      </c>
      <c r="G238" s="8">
        <f t="shared" si="132"/>
        <v>391.0665139930623</v>
      </c>
      <c r="H238" s="8">
        <f t="shared" si="132"/>
        <v>1186.1521318864136</v>
      </c>
      <c r="I238" s="8">
        <f t="shared" si="132"/>
        <v>593.08230146583332</v>
      </c>
      <c r="J238" s="8">
        <f t="shared" si="132"/>
        <v>1275.8506646128199</v>
      </c>
      <c r="K238" s="8">
        <f t="shared" si="132"/>
        <v>1491.2562862523912</v>
      </c>
      <c r="L238" s="8">
        <f>STDEV(L220:L234)</f>
        <v>6532.0212905021081</v>
      </c>
    </row>
    <row r="240" spans="1:12" ht="13.5" thickBot="1"/>
    <row r="241" spans="1:3" ht="16.5" thickBot="1">
      <c r="A241" s="284" t="s">
        <v>50</v>
      </c>
      <c r="B241" s="285"/>
      <c r="C241" s="286"/>
    </row>
    <row r="243" spans="1:3">
      <c r="A243" s="5" t="str">
        <f>A220</f>
        <v>1996</v>
      </c>
    </row>
    <row r="244" spans="1:3">
      <c r="A244" s="5">
        <f t="shared" ref="A244:A257" si="133">A221</f>
        <v>1997</v>
      </c>
      <c r="B244" s="8">
        <f>L177+L199+L221</f>
        <v>8538.5263294069828</v>
      </c>
      <c r="C244" s="8">
        <f>Z5-Z4</f>
        <v>8538.5263294070028</v>
      </c>
    </row>
    <row r="245" spans="1:3">
      <c r="A245" s="5">
        <f t="shared" si="133"/>
        <v>1998</v>
      </c>
      <c r="B245" s="8">
        <f t="shared" ref="B245:B257" si="134">L178+L200+L222</f>
        <v>-552.39616982607004</v>
      </c>
      <c r="C245" s="8">
        <f t="shared" ref="C245:C257" si="135">Z6-Z5</f>
        <v>-552.39616982603911</v>
      </c>
    </row>
    <row r="246" spans="1:3">
      <c r="A246" s="5">
        <f t="shared" si="133"/>
        <v>1999</v>
      </c>
      <c r="B246" s="8">
        <f t="shared" si="134"/>
        <v>2853.1231576472455</v>
      </c>
      <c r="C246" s="8">
        <f t="shared" si="135"/>
        <v>2853.1231576473219</v>
      </c>
    </row>
    <row r="247" spans="1:3">
      <c r="A247" s="5">
        <f t="shared" si="133"/>
        <v>2000</v>
      </c>
      <c r="B247" s="8">
        <f t="shared" si="134"/>
        <v>5056.4002750358213</v>
      </c>
      <c r="C247" s="8">
        <f t="shared" si="135"/>
        <v>5056.4002750357613</v>
      </c>
    </row>
    <row r="248" spans="1:3">
      <c r="A248" s="5">
        <f t="shared" si="133"/>
        <v>2001</v>
      </c>
      <c r="B248" s="8">
        <f t="shared" si="134"/>
        <v>1344.2760107882423</v>
      </c>
      <c r="C248" s="8">
        <f t="shared" si="135"/>
        <v>1344.2760107882787</v>
      </c>
    </row>
    <row r="249" spans="1:3">
      <c r="A249" s="5">
        <f t="shared" si="133"/>
        <v>2002</v>
      </c>
      <c r="B249" s="8">
        <f t="shared" si="134"/>
        <v>8817.3312458924011</v>
      </c>
      <c r="C249" s="8">
        <f t="shared" si="135"/>
        <v>8817.3312458924484</v>
      </c>
    </row>
    <row r="250" spans="1:3">
      <c r="A250" s="5">
        <f t="shared" si="133"/>
        <v>2003</v>
      </c>
      <c r="B250" s="8">
        <f t="shared" si="134"/>
        <v>5350.3031563538289</v>
      </c>
      <c r="C250" s="8">
        <f t="shared" si="135"/>
        <v>5350.3031563537661</v>
      </c>
    </row>
    <row r="251" spans="1:3">
      <c r="A251" s="5">
        <f t="shared" si="133"/>
        <v>2004</v>
      </c>
      <c r="B251" s="8">
        <f t="shared" si="134"/>
        <v>20047.887768234039</v>
      </c>
      <c r="C251" s="8">
        <f t="shared" si="135"/>
        <v>20047.88776823401</v>
      </c>
    </row>
    <row r="252" spans="1:3">
      <c r="A252" s="5">
        <f t="shared" si="133"/>
        <v>2005</v>
      </c>
      <c r="B252" s="8">
        <f t="shared" si="134"/>
        <v>17807.977050671579</v>
      </c>
      <c r="C252" s="8">
        <f t="shared" si="135"/>
        <v>17807.977050671587</v>
      </c>
    </row>
    <row r="253" spans="1:3">
      <c r="A253" s="5">
        <f t="shared" si="133"/>
        <v>2006</v>
      </c>
      <c r="B253" s="8">
        <f t="shared" si="134"/>
        <v>24018.363066665894</v>
      </c>
      <c r="C253" s="8">
        <f t="shared" si="135"/>
        <v>24018.363066665945</v>
      </c>
    </row>
    <row r="254" spans="1:3">
      <c r="A254" s="5">
        <f t="shared" si="133"/>
        <v>2007</v>
      </c>
      <c r="B254" s="8">
        <f t="shared" si="134"/>
        <v>26480.428370832851</v>
      </c>
      <c r="C254" s="8">
        <f t="shared" si="135"/>
        <v>26480.428370832698</v>
      </c>
    </row>
    <row r="255" spans="1:3">
      <c r="A255" s="5">
        <f t="shared" si="133"/>
        <v>2008</v>
      </c>
      <c r="B255" s="8">
        <f t="shared" si="134"/>
        <v>42983.864770546294</v>
      </c>
      <c r="C255" s="8">
        <f t="shared" si="135"/>
        <v>42983.864770546323</v>
      </c>
    </row>
    <row r="256" spans="1:3">
      <c r="A256" s="5">
        <f t="shared" si="133"/>
        <v>2009</v>
      </c>
      <c r="B256" s="8">
        <f t="shared" si="134"/>
        <v>1124.9748567829301</v>
      </c>
      <c r="C256" s="8">
        <f t="shared" si="135"/>
        <v>1124.9748567829374</v>
      </c>
    </row>
    <row r="257" spans="1:12">
      <c r="A257" s="5">
        <f t="shared" si="133"/>
        <v>2010</v>
      </c>
      <c r="B257" s="8">
        <f t="shared" si="134"/>
        <v>2221.1113757071234</v>
      </c>
      <c r="C257" s="8">
        <f t="shared" si="135"/>
        <v>2221.1113757072017</v>
      </c>
    </row>
    <row r="258" spans="1:12">
      <c r="B258" s="15"/>
    </row>
    <row r="259" spans="1:12" ht="13.5" thickBot="1"/>
    <row r="260" spans="1:12" ht="13.5" thickBot="1">
      <c r="A260" s="2" t="s">
        <v>51</v>
      </c>
    </row>
    <row r="261" spans="1:12" ht="51">
      <c r="A261" s="11" t="s">
        <v>52</v>
      </c>
      <c r="C261" s="3" t="s">
        <v>22</v>
      </c>
      <c r="D261" s="3" t="s">
        <v>23</v>
      </c>
      <c r="E261" s="3" t="s">
        <v>3</v>
      </c>
      <c r="F261" s="3" t="s">
        <v>24</v>
      </c>
      <c r="G261" s="3" t="s">
        <v>25</v>
      </c>
      <c r="H261" s="3" t="s">
        <v>26</v>
      </c>
      <c r="I261" s="3" t="s">
        <v>27</v>
      </c>
      <c r="J261" s="3" t="s">
        <v>28</v>
      </c>
      <c r="K261" s="14" t="s">
        <v>29</v>
      </c>
      <c r="L261" s="18" t="s">
        <v>32</v>
      </c>
    </row>
    <row r="262" spans="1:12">
      <c r="A262" s="5" t="str">
        <f>A243</f>
        <v>1996</v>
      </c>
      <c r="C262" s="3"/>
      <c r="D262" s="15"/>
      <c r="E262" s="15"/>
      <c r="F262" s="15"/>
      <c r="G262" s="15"/>
      <c r="H262" s="15"/>
      <c r="I262" s="15"/>
      <c r="J262" s="15"/>
      <c r="K262" s="15"/>
      <c r="L262" s="19"/>
    </row>
    <row r="263" spans="1:12">
      <c r="A263" s="5">
        <f t="shared" ref="A263:A276" si="136">A244</f>
        <v>1997</v>
      </c>
      <c r="C263" s="15">
        <f>LOG(C5/C$4)-LOG(B5/B$4)</f>
        <v>1.1960276566530712E-3</v>
      </c>
      <c r="D263" s="15">
        <f>LOG(E5/E$4)-LOG(D5/D$4)</f>
        <v>1.0154180254866746E-2</v>
      </c>
      <c r="E263" s="15">
        <f>LOG(G5/G$4)-LOG(F5/F$4)</f>
        <v>-3.0395672798114864E-5</v>
      </c>
      <c r="F263" s="15">
        <f>LOG(I5/I$4)-LOG(H5/H$4)</f>
        <v>2.3120977177758049E-3</v>
      </c>
      <c r="G263" s="15">
        <f>LOG(K5/K$4)-LOG(J5/J$4)</f>
        <v>1.5711813974250352E-3</v>
      </c>
      <c r="H263" s="15">
        <f>LOG(M5/M$4)-LOG(L5/L$4)</f>
        <v>2.2805708600331185E-3</v>
      </c>
      <c r="I263" s="15">
        <f>LOG(O5/O$4)-LOG(N5/N$4)</f>
        <v>1.7026123980378926E-3</v>
      </c>
      <c r="J263" s="15">
        <f>LOG(Q5/Q$4)-LOG(P5/P$4)</f>
        <v>3.2300785534407836E-3</v>
      </c>
      <c r="K263" s="15">
        <f>LOG(S5/S$4)-LOG(R5/R$4)</f>
        <v>3.0520016220565056E-3</v>
      </c>
      <c r="L263" s="25">
        <f t="shared" ref="L263:L276" si="137">AVERAGE(C263:K263)</f>
        <v>2.8298171986100937E-3</v>
      </c>
    </row>
    <row r="264" spans="1:12">
      <c r="A264" s="5">
        <f t="shared" si="136"/>
        <v>1998</v>
      </c>
      <c r="C264" s="15">
        <f t="shared" ref="C264:C276" si="138">LOG(C6/C$4)-LOG(B6/B$4)</f>
        <v>-2.2470203239497704E-3</v>
      </c>
      <c r="D264" s="15">
        <f t="shared" ref="D264:D276" si="139">LOG(E6/E$4)-LOG(D6/D$4)</f>
        <v>1.511424095598865E-2</v>
      </c>
      <c r="E264" s="15">
        <f t="shared" ref="E264:E276" si="140">LOG(G6/G$4)-LOG(F6/F$4)</f>
        <v>-2.9037446692481289E-3</v>
      </c>
      <c r="F264" s="15">
        <f t="shared" ref="F264:F276" si="141">LOG(I6/I$4)-LOG(H6/H$4)</f>
        <v>-3.1910394676109635E-3</v>
      </c>
      <c r="G264" s="15">
        <f t="shared" ref="G264:G276" si="142">LOG(K6/K$4)-LOG(J6/J$4)</f>
        <v>-1.5741282857432374E-3</v>
      </c>
      <c r="H264" s="15">
        <f t="shared" ref="H264:H276" si="143">LOG(M6/M$4)-LOG(L6/L$4)</f>
        <v>-1.0580087601069835E-3</v>
      </c>
      <c r="I264" s="15">
        <f t="shared" ref="I264:I276" si="144">LOG(O6/O$4)-LOG(N6/N$4)</f>
        <v>5.1589253693149623E-4</v>
      </c>
      <c r="J264" s="15">
        <f t="shared" ref="J264:J276" si="145">LOG(Q6/Q$4)-LOG(P6/P$4)</f>
        <v>-2.9398527366082325E-3</v>
      </c>
      <c r="K264" s="15">
        <f t="shared" ref="K264:K276" si="146">LOG(S6/S$4)-LOG(R6/R$4)</f>
        <v>2.8949960286461934E-3</v>
      </c>
      <c r="L264" s="25">
        <f t="shared" si="137"/>
        <v>5.1237058647766933E-4</v>
      </c>
    </row>
    <row r="265" spans="1:12">
      <c r="A265" s="5">
        <f t="shared" si="136"/>
        <v>1999</v>
      </c>
      <c r="C265" s="15">
        <f t="shared" si="138"/>
        <v>-7.3994541344222543E-3</v>
      </c>
      <c r="D265" s="15">
        <f t="shared" si="139"/>
        <v>-8.3784950196707578E-2</v>
      </c>
      <c r="E265" s="15">
        <f t="shared" si="140"/>
        <v>-6.2498270378820997E-3</v>
      </c>
      <c r="F265" s="15">
        <f t="shared" si="141"/>
        <v>-9.2878063095134245E-3</v>
      </c>
      <c r="G265" s="15">
        <f t="shared" si="142"/>
        <v>-1.2612816243809388E-2</v>
      </c>
      <c r="H265" s="15">
        <f t="shared" si="143"/>
        <v>-1.1924691708667889E-2</v>
      </c>
      <c r="I265" s="15">
        <f t="shared" si="144"/>
        <v>-1.092423912022328E-2</v>
      </c>
      <c r="J265" s="15">
        <f t="shared" si="145"/>
        <v>-1.5717153862576057E-2</v>
      </c>
      <c r="K265" s="15">
        <f t="shared" si="146"/>
        <v>8.746267740800534E-4</v>
      </c>
      <c r="L265" s="25">
        <f t="shared" si="137"/>
        <v>-1.744736798219132E-2</v>
      </c>
    </row>
    <row r="266" spans="1:12">
      <c r="A266" s="5">
        <f t="shared" si="136"/>
        <v>2000</v>
      </c>
      <c r="C266" s="15">
        <f t="shared" si="138"/>
        <v>-1.2275293484240434E-2</v>
      </c>
      <c r="D266" s="15">
        <f t="shared" si="139"/>
        <v>-0.19219693930473619</v>
      </c>
      <c r="E266" s="15">
        <f t="shared" si="140"/>
        <v>-1.1472597195943471E-3</v>
      </c>
      <c r="F266" s="15">
        <f t="shared" si="141"/>
        <v>-1.3624261511848019E-2</v>
      </c>
      <c r="G266" s="15">
        <f t="shared" si="142"/>
        <v>-1.3827555729014666E-2</v>
      </c>
      <c r="H266" s="15">
        <f t="shared" si="143"/>
        <v>-1.4228509478623363E-2</v>
      </c>
      <c r="I266" s="15">
        <f t="shared" si="144"/>
        <v>-1.7934074241759777E-2</v>
      </c>
      <c r="J266" s="15">
        <f t="shared" si="145"/>
        <v>-1.5427743115702802E-2</v>
      </c>
      <c r="K266" s="15">
        <f t="shared" si="146"/>
        <v>-6.7309891561391499E-4</v>
      </c>
      <c r="L266" s="25">
        <f t="shared" si="137"/>
        <v>-3.12594150556815E-2</v>
      </c>
    </row>
    <row r="267" spans="1:12">
      <c r="A267" s="5">
        <f t="shared" si="136"/>
        <v>2001</v>
      </c>
      <c r="C267" s="15">
        <f t="shared" si="138"/>
        <v>-2.0622441154363458E-2</v>
      </c>
      <c r="D267" s="15">
        <f t="shared" si="139"/>
        <v>-6.6846591067903943E-2</v>
      </c>
      <c r="E267" s="15">
        <f t="shared" si="140"/>
        <v>5.6978992932461836E-4</v>
      </c>
      <c r="F267" s="15">
        <f t="shared" si="141"/>
        <v>-1.9064577747728174E-2</v>
      </c>
      <c r="G267" s="15">
        <f t="shared" si="142"/>
        <v>-8.3555651025874721E-3</v>
      </c>
      <c r="H267" s="15">
        <f t="shared" si="143"/>
        <v>-9.7260397324003545E-3</v>
      </c>
      <c r="I267" s="15">
        <f t="shared" si="144"/>
        <v>-1.773982923036465E-2</v>
      </c>
      <c r="J267" s="15">
        <f t="shared" si="145"/>
        <v>-1.6317429305003781E-2</v>
      </c>
      <c r="K267" s="15">
        <f t="shared" si="146"/>
        <v>-3.5857442126863148E-3</v>
      </c>
      <c r="L267" s="25">
        <f t="shared" si="137"/>
        <v>-1.7965380847079285E-2</v>
      </c>
    </row>
    <row r="268" spans="1:12">
      <c r="A268" s="5">
        <f t="shared" si="136"/>
        <v>2002</v>
      </c>
      <c r="C268" s="15">
        <f t="shared" si="138"/>
        <v>-2.8763296722964633E-2</v>
      </c>
      <c r="D268" s="15">
        <f t="shared" si="139"/>
        <v>-0.1234574155153767</v>
      </c>
      <c r="E268" s="15">
        <f t="shared" si="140"/>
        <v>-1.0612673588554292E-3</v>
      </c>
      <c r="F268" s="15">
        <f t="shared" si="141"/>
        <v>-1.6824842549230192E-2</v>
      </c>
      <c r="G268" s="15">
        <f t="shared" si="142"/>
        <v>-1.0165336074094398E-2</v>
      </c>
      <c r="H268" s="15">
        <f t="shared" si="143"/>
        <v>-1.095435930683486E-2</v>
      </c>
      <c r="I268" s="15">
        <f t="shared" si="144"/>
        <v>-2.5639879256857637E-2</v>
      </c>
      <c r="J268" s="15">
        <f t="shared" si="145"/>
        <v>-2.1603232721969873E-2</v>
      </c>
      <c r="K268" s="15">
        <f t="shared" si="146"/>
        <v>-8.4217446998518658E-3</v>
      </c>
      <c r="L268" s="25">
        <f t="shared" si="137"/>
        <v>-2.7432374911781729E-2</v>
      </c>
    </row>
    <row r="269" spans="1:12">
      <c r="A269" s="5">
        <f t="shared" si="136"/>
        <v>2003</v>
      </c>
      <c r="C269" s="15">
        <f t="shared" si="138"/>
        <v>-4.1370557247150747E-2</v>
      </c>
      <c r="D269" s="15">
        <f t="shared" si="139"/>
        <v>-0.1556545691089814</v>
      </c>
      <c r="E269" s="15">
        <f t="shared" si="140"/>
        <v>-2.1951343391675288E-3</v>
      </c>
      <c r="F269" s="15">
        <f t="shared" si="141"/>
        <v>-2.6591551679047854E-2</v>
      </c>
      <c r="G269" s="15">
        <f t="shared" si="142"/>
        <v>-1.3612280670252688E-2</v>
      </c>
      <c r="H269" s="15">
        <f t="shared" si="143"/>
        <v>-1.3456640812077147E-2</v>
      </c>
      <c r="I269" s="15">
        <f t="shared" si="144"/>
        <v>-2.6187436306208386E-2</v>
      </c>
      <c r="J269" s="15">
        <f t="shared" si="145"/>
        <v>-2.661772013455696E-2</v>
      </c>
      <c r="K269" s="15">
        <f t="shared" si="146"/>
        <v>-1.7002031277047039E-2</v>
      </c>
      <c r="L269" s="25">
        <f t="shared" si="137"/>
        <v>-3.5854213508276639E-2</v>
      </c>
    </row>
    <row r="270" spans="1:12">
      <c r="A270" s="5">
        <f t="shared" si="136"/>
        <v>2004</v>
      </c>
      <c r="C270" s="15">
        <f t="shared" si="138"/>
        <v>-5.1014086210368216E-2</v>
      </c>
      <c r="D270" s="15">
        <f t="shared" si="139"/>
        <v>-0.10468230691191566</v>
      </c>
      <c r="E270" s="15">
        <f t="shared" si="140"/>
        <v>-9.9253767867512402E-3</v>
      </c>
      <c r="F270" s="15">
        <f t="shared" si="141"/>
        <v>-3.4579112600941556E-2</v>
      </c>
      <c r="G270" s="15">
        <f t="shared" si="142"/>
        <v>-1.7191758284483438E-2</v>
      </c>
      <c r="H270" s="15">
        <f t="shared" si="143"/>
        <v>-1.5477951056467765E-2</v>
      </c>
      <c r="I270" s="15">
        <f t="shared" si="144"/>
        <v>-2.5838421607306254E-2</v>
      </c>
      <c r="J270" s="15">
        <f t="shared" si="145"/>
        <v>-3.1097742910371318E-2</v>
      </c>
      <c r="K270" s="15">
        <f t="shared" si="146"/>
        <v>-1.4596946676349587E-2</v>
      </c>
      <c r="L270" s="25">
        <f t="shared" si="137"/>
        <v>-3.3822633671661669E-2</v>
      </c>
    </row>
    <row r="271" spans="1:12">
      <c r="A271" s="5">
        <f t="shared" si="136"/>
        <v>2005</v>
      </c>
      <c r="C271" s="15">
        <f t="shared" si="138"/>
        <v>-5.7329902266891511E-2</v>
      </c>
      <c r="D271" s="15">
        <f t="shared" si="139"/>
        <v>-0.12297954986950908</v>
      </c>
      <c r="E271" s="15">
        <f t="shared" si="140"/>
        <v>-1.9933230190682862E-2</v>
      </c>
      <c r="F271" s="15">
        <f t="shared" si="141"/>
        <v>-4.2648824489136573E-2</v>
      </c>
      <c r="G271" s="15">
        <f t="shared" si="142"/>
        <v>-2.1468470272373419E-2</v>
      </c>
      <c r="H271" s="15">
        <f t="shared" si="143"/>
        <v>-1.8633057476533071E-2</v>
      </c>
      <c r="I271" s="15">
        <f t="shared" si="144"/>
        <v>-2.8576032127771968E-2</v>
      </c>
      <c r="J271" s="15">
        <f t="shared" si="145"/>
        <v>-3.625818285229665E-2</v>
      </c>
      <c r="K271" s="15">
        <f t="shared" si="146"/>
        <v>-1.7268681876528261E-2</v>
      </c>
      <c r="L271" s="25">
        <f t="shared" si="137"/>
        <v>-4.0566214602413705E-2</v>
      </c>
    </row>
    <row r="272" spans="1:12">
      <c r="A272" s="5">
        <f t="shared" si="136"/>
        <v>2006</v>
      </c>
      <c r="C272" s="15">
        <f t="shared" si="138"/>
        <v>-6.5483244502140117E-2</v>
      </c>
      <c r="D272" s="15">
        <f t="shared" si="139"/>
        <v>-4.7172544586768589E-2</v>
      </c>
      <c r="E272" s="15">
        <f t="shared" si="140"/>
        <v>-2.6360033577550599E-2</v>
      </c>
      <c r="F272" s="15">
        <f t="shared" si="141"/>
        <v>-5.0648190406939089E-2</v>
      </c>
      <c r="G272" s="15">
        <f t="shared" si="142"/>
        <v>-2.3379652467720641E-2</v>
      </c>
      <c r="H272" s="15">
        <f t="shared" si="143"/>
        <v>-1.9221417588954959E-2</v>
      </c>
      <c r="I272" s="15">
        <f t="shared" si="144"/>
        <v>-3.0532490619905206E-2</v>
      </c>
      <c r="J272" s="15">
        <f t="shared" si="145"/>
        <v>-3.7718234647590804E-2</v>
      </c>
      <c r="K272" s="15">
        <f t="shared" si="146"/>
        <v>-1.5551966316451601E-2</v>
      </c>
      <c r="L272" s="25">
        <f t="shared" si="137"/>
        <v>-3.5118641634891298E-2</v>
      </c>
    </row>
    <row r="273" spans="1:12">
      <c r="A273" s="5">
        <f t="shared" si="136"/>
        <v>2007</v>
      </c>
      <c r="C273" s="15">
        <f t="shared" si="138"/>
        <v>-6.8635499320925275E-2</v>
      </c>
      <c r="D273" s="15">
        <f t="shared" si="139"/>
        <v>-7.1582175450262769E-2</v>
      </c>
      <c r="E273" s="15">
        <f t="shared" si="140"/>
        <v>-2.9554204555187612E-2</v>
      </c>
      <c r="F273" s="15">
        <f t="shared" si="141"/>
        <v>-5.3116260985088384E-2</v>
      </c>
      <c r="G273" s="15">
        <f t="shared" si="142"/>
        <v>-2.1562775741264639E-2</v>
      </c>
      <c r="H273" s="15">
        <f t="shared" si="143"/>
        <v>-1.6293996605998978E-2</v>
      </c>
      <c r="I273" s="15">
        <f t="shared" si="144"/>
        <v>-3.187440256236998E-2</v>
      </c>
      <c r="J273" s="15">
        <f t="shared" si="145"/>
        <v>-3.5859119955494845E-2</v>
      </c>
      <c r="K273" s="15">
        <f t="shared" si="146"/>
        <v>-1.4023010665000862E-2</v>
      </c>
      <c r="L273" s="25">
        <f t="shared" si="137"/>
        <v>-3.8055716204621483E-2</v>
      </c>
    </row>
    <row r="274" spans="1:12">
      <c r="A274" s="5">
        <f t="shared" si="136"/>
        <v>2008</v>
      </c>
      <c r="C274" s="15">
        <f t="shared" si="138"/>
        <v>-6.685271630730201E-2</v>
      </c>
      <c r="D274" s="15">
        <f t="shared" si="139"/>
        <v>-5.290061155461389E-2</v>
      </c>
      <c r="E274" s="15">
        <f t="shared" si="140"/>
        <v>-2.9636598602341722E-2</v>
      </c>
      <c r="F274" s="15">
        <f t="shared" si="141"/>
        <v>-4.9635919706833495E-2</v>
      </c>
      <c r="G274" s="15">
        <f t="shared" si="142"/>
        <v>-1.3458363581266536E-2</v>
      </c>
      <c r="H274" s="15">
        <f t="shared" si="143"/>
        <v>-8.1465564170700999E-3</v>
      </c>
      <c r="I274" s="15">
        <f t="shared" si="144"/>
        <v>-2.2267673546895215E-2</v>
      </c>
      <c r="J274" s="15">
        <f t="shared" si="145"/>
        <v>-2.8480205093643796E-2</v>
      </c>
      <c r="K274" s="15">
        <f t="shared" si="146"/>
        <v>-5.5923659527541136E-3</v>
      </c>
      <c r="L274" s="25">
        <f t="shared" si="137"/>
        <v>-3.0774556751413433E-2</v>
      </c>
    </row>
    <row r="275" spans="1:12">
      <c r="A275" s="5">
        <f t="shared" si="136"/>
        <v>2009</v>
      </c>
      <c r="C275" s="15">
        <f t="shared" si="138"/>
        <v>-6.520821053396994E-2</v>
      </c>
      <c r="D275" s="15">
        <f t="shared" si="139"/>
        <v>-7.0609922629852329E-3</v>
      </c>
      <c r="E275" s="15">
        <f t="shared" si="140"/>
        <v>-1.3234517739390404E-2</v>
      </c>
      <c r="F275" s="15">
        <f t="shared" si="141"/>
        <v>-4.6917894106199426E-2</v>
      </c>
      <c r="G275" s="15">
        <f t="shared" si="142"/>
        <v>-7.1797310711039786E-3</v>
      </c>
      <c r="H275" s="15">
        <f t="shared" si="143"/>
        <v>-2.0339094370682431E-3</v>
      </c>
      <c r="I275" s="15">
        <f t="shared" si="144"/>
        <v>-2.0096938649535281E-2</v>
      </c>
      <c r="J275" s="15">
        <f t="shared" si="145"/>
        <v>-2.3081488476346335E-2</v>
      </c>
      <c r="K275" s="15">
        <f t="shared" si="146"/>
        <v>-3.0329860671149123E-3</v>
      </c>
      <c r="L275" s="25">
        <f t="shared" si="137"/>
        <v>-2.0871852038190416E-2</v>
      </c>
    </row>
    <row r="276" spans="1:12" ht="13.5" thickBot="1">
      <c r="A276" s="5">
        <f t="shared" si="136"/>
        <v>2010</v>
      </c>
      <c r="B276" s="15"/>
      <c r="C276" s="15">
        <f t="shared" si="138"/>
        <v>-6.089270598075E-2</v>
      </c>
      <c r="D276" s="15">
        <f t="shared" si="139"/>
        <v>-3.8589724495336944E-2</v>
      </c>
      <c r="E276" s="15">
        <f t="shared" si="140"/>
        <v>-6.0364490085511244E-3</v>
      </c>
      <c r="F276" s="15">
        <f t="shared" si="141"/>
        <v>-4.1215463914646075E-2</v>
      </c>
      <c r="G276" s="15">
        <f t="shared" si="142"/>
        <v>2.7690714932043781E-4</v>
      </c>
      <c r="H276" s="15">
        <f t="shared" si="143"/>
        <v>4.4416595997046338E-3</v>
      </c>
      <c r="I276" s="15">
        <f t="shared" si="144"/>
        <v>-1.3155167739584046E-2</v>
      </c>
      <c r="J276" s="15">
        <f t="shared" si="145"/>
        <v>-1.6676997993731124E-2</v>
      </c>
      <c r="K276" s="15">
        <f t="shared" si="146"/>
        <v>1.6975526738820801E-3</v>
      </c>
      <c r="L276" s="26">
        <f t="shared" si="137"/>
        <v>-1.8905598856632466E-2</v>
      </c>
    </row>
    <row r="278" spans="1:12" ht="13.5" thickBot="1">
      <c r="A278" s="11" t="s">
        <v>53</v>
      </c>
    </row>
    <row r="279" spans="1:12">
      <c r="A279" s="5" t="str">
        <f>A262</f>
        <v>1996</v>
      </c>
      <c r="L279" s="27">
        <f>LOG(Z4/'[2]Land Use'!B$4)</f>
        <v>2.3701508760963947</v>
      </c>
    </row>
    <row r="280" spans="1:12">
      <c r="A280" s="5">
        <f t="shared" ref="A280:A293" si="147">A263</f>
        <v>1997</v>
      </c>
      <c r="L280" s="25">
        <f>LOG(Z5/'[2]Land Use'!B$4)</f>
        <v>2.3770003141913572</v>
      </c>
    </row>
    <row r="281" spans="1:12">
      <c r="A281" s="5">
        <f t="shared" si="147"/>
        <v>1998</v>
      </c>
      <c r="L281" s="25">
        <f>LOG(Z6/'[2]Land Use'!B$4)</f>
        <v>2.3765604461808132</v>
      </c>
    </row>
    <row r="282" spans="1:12">
      <c r="A282" s="5">
        <f t="shared" si="147"/>
        <v>1999</v>
      </c>
      <c r="L282" s="25">
        <f>LOG(Z7/'[2]Land Use'!B$4)</f>
        <v>2.378827585083064</v>
      </c>
    </row>
    <row r="283" spans="1:12">
      <c r="A283" s="5">
        <f t="shared" si="147"/>
        <v>2000</v>
      </c>
      <c r="L283" s="25">
        <f>LOG(Z8/'[2]Land Use'!B$4)</f>
        <v>2.3828166391858399</v>
      </c>
    </row>
    <row r="284" spans="1:12">
      <c r="A284" s="5">
        <f t="shared" si="147"/>
        <v>2001</v>
      </c>
      <c r="L284" s="25">
        <f>LOG(Z9/'[2]Land Use'!B$4)</f>
        <v>2.383871017906448</v>
      </c>
    </row>
    <row r="285" spans="1:12">
      <c r="A285" s="5">
        <f t="shared" si="147"/>
        <v>2002</v>
      </c>
      <c r="L285" s="25">
        <f>LOG(Z10/'[2]Land Use'!B$4)</f>
        <v>2.3907241199854514</v>
      </c>
    </row>
    <row r="286" spans="1:12">
      <c r="A286" s="5">
        <f t="shared" si="147"/>
        <v>2003</v>
      </c>
      <c r="L286" s="25">
        <f>LOG(Z11/'[2]Land Use'!B$4)</f>
        <v>2.3948304288956836</v>
      </c>
    </row>
    <row r="287" spans="1:12">
      <c r="A287" s="5">
        <f t="shared" si="147"/>
        <v>2004</v>
      </c>
      <c r="L287" s="25">
        <f>LOG(Z12/'[2]Land Use'!B$4)</f>
        <v>2.4098806701137563</v>
      </c>
    </row>
    <row r="288" spans="1:12">
      <c r="A288" s="5">
        <f t="shared" si="147"/>
        <v>2005</v>
      </c>
      <c r="L288" s="25">
        <f>LOG(Z13/'[2]Land Use'!B$4)</f>
        <v>2.4228255351589878</v>
      </c>
    </row>
    <row r="289" spans="1:12">
      <c r="A289" s="5">
        <f t="shared" si="147"/>
        <v>2006</v>
      </c>
      <c r="L289" s="25">
        <f>LOG(Z14/'[2]Land Use'!B$4)</f>
        <v>2.4396952533223888</v>
      </c>
    </row>
    <row r="290" spans="1:12">
      <c r="A290" s="5">
        <f t="shared" si="147"/>
        <v>2007</v>
      </c>
      <c r="L290" s="25">
        <f>LOG(Z15/'[2]Land Use'!B$4)</f>
        <v>2.4575649180319856</v>
      </c>
    </row>
    <row r="291" spans="1:12">
      <c r="A291" s="5">
        <f t="shared" si="147"/>
        <v>2008</v>
      </c>
      <c r="L291" s="25">
        <f>LOG(Z16/'[2]Land Use'!B$4)</f>
        <v>2.4850917696477679</v>
      </c>
    </row>
    <row r="292" spans="1:12">
      <c r="A292" s="5">
        <f t="shared" si="147"/>
        <v>2009</v>
      </c>
      <c r="L292" s="25">
        <f>LOG(Z17/'[2]Land Use'!B$4)</f>
        <v>2.4857892859474151</v>
      </c>
    </row>
    <row r="293" spans="1:12" ht="13.5" thickBot="1">
      <c r="A293" s="5">
        <f t="shared" si="147"/>
        <v>2010</v>
      </c>
      <c r="L293" s="26">
        <f>LOG(Z18/'[2]Land Use'!B$4)</f>
        <v>2.4871631572524104</v>
      </c>
    </row>
    <row r="295" spans="1:12" ht="13.5" thickBot="1"/>
    <row r="296" spans="1:12" ht="39" thickBot="1"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</row>
    <row r="297" spans="1:12">
      <c r="A297" s="1">
        <v>1996</v>
      </c>
      <c r="B297" s="15">
        <f t="shared" ref="B297:B311" si="148">AVERAGE(C40:K40)</f>
        <v>0.91147478129279236</v>
      </c>
      <c r="C297" s="15">
        <f t="shared" ref="C297:C311" si="149">L93</f>
        <v>0.12175573988026042</v>
      </c>
      <c r="D297" s="15">
        <f t="shared" ref="D297:D311" si="150">L134</f>
        <v>2.4014309719680558</v>
      </c>
      <c r="E297" s="15">
        <f t="shared" ref="E297:E311" si="151">V40/1000</f>
        <v>-0.3442955394534995</v>
      </c>
    </row>
    <row r="298" spans="1:12">
      <c r="A298" s="1">
        <f>A297+1</f>
        <v>1997</v>
      </c>
      <c r="B298" s="15">
        <f t="shared" si="148"/>
        <v>0.91477282497558399</v>
      </c>
      <c r="C298" s="15">
        <f t="shared" si="149"/>
        <v>0.12091479588120284</v>
      </c>
      <c r="D298" s="15">
        <f t="shared" si="150"/>
        <v>2.6189256341639058</v>
      </c>
      <c r="E298" s="15">
        <f t="shared" si="151"/>
        <v>-0.36066895074734157</v>
      </c>
    </row>
    <row r="299" spans="1:12">
      <c r="A299" s="1">
        <f t="shared" ref="A299:A311" si="152">A298+1</f>
        <v>1998</v>
      </c>
      <c r="B299" s="15">
        <f t="shared" si="148"/>
        <v>0.90863780491267854</v>
      </c>
      <c r="C299" s="15">
        <f t="shared" si="149"/>
        <v>0.1208279278221379</v>
      </c>
      <c r="D299" s="15">
        <f t="shared" si="150"/>
        <v>2.549427316133305</v>
      </c>
      <c r="E299" s="15">
        <f t="shared" si="151"/>
        <v>-0.29577101056933974</v>
      </c>
    </row>
    <row r="300" spans="1:12">
      <c r="A300" s="1">
        <f t="shared" si="152"/>
        <v>1999</v>
      </c>
      <c r="B300" s="15">
        <f t="shared" si="148"/>
        <v>0.90569309629427197</v>
      </c>
      <c r="C300" s="15">
        <f t="shared" si="149"/>
        <v>0.12077339787694664</v>
      </c>
      <c r="D300" s="15">
        <f t="shared" si="150"/>
        <v>2.5424385025990466</v>
      </c>
      <c r="E300" s="15">
        <f t="shared" si="151"/>
        <v>-0.31448713644623821</v>
      </c>
    </row>
    <row r="301" spans="1:12">
      <c r="A301" s="1">
        <f t="shared" si="152"/>
        <v>2000</v>
      </c>
      <c r="B301" s="15">
        <f t="shared" si="148"/>
        <v>0.90254854120989991</v>
      </c>
      <c r="C301" s="15">
        <f t="shared" si="149"/>
        <v>0.12131577848969319</v>
      </c>
      <c r="D301" s="15">
        <f t="shared" si="150"/>
        <v>2.5948837056401617</v>
      </c>
      <c r="E301" s="15">
        <f t="shared" si="151"/>
        <v>-0.23144439561272531</v>
      </c>
    </row>
    <row r="302" spans="1:12">
      <c r="A302" s="1">
        <f t="shared" si="152"/>
        <v>2001</v>
      </c>
      <c r="B302" s="15">
        <f t="shared" si="148"/>
        <v>0.91016784963115349</v>
      </c>
      <c r="C302" s="15">
        <f t="shared" si="149"/>
        <v>0.12135080484109666</v>
      </c>
      <c r="D302" s="15">
        <f t="shared" si="150"/>
        <v>2.5047541670065652</v>
      </c>
      <c r="E302" s="15">
        <f t="shared" si="151"/>
        <v>-0.17757743895217981</v>
      </c>
    </row>
    <row r="303" spans="1:12">
      <c r="A303" s="1">
        <f t="shared" si="152"/>
        <v>2002</v>
      </c>
      <c r="B303" s="15">
        <f t="shared" si="148"/>
        <v>0.91108314012931069</v>
      </c>
      <c r="C303" s="15">
        <f t="shared" si="149"/>
        <v>0.12164968478002852</v>
      </c>
      <c r="D303" s="15">
        <f t="shared" si="150"/>
        <v>2.2669567657635565</v>
      </c>
      <c r="E303" s="15">
        <f t="shared" si="151"/>
        <v>-0.17475844462562268</v>
      </c>
    </row>
    <row r="304" spans="1:12">
      <c r="A304" s="1">
        <f t="shared" si="152"/>
        <v>2003</v>
      </c>
      <c r="B304" s="15">
        <f t="shared" si="148"/>
        <v>0.91542186727771258</v>
      </c>
      <c r="C304" s="15">
        <f t="shared" si="149"/>
        <v>0.12113127224004631</v>
      </c>
      <c r="D304" s="15">
        <f t="shared" si="150"/>
        <v>2.3399254378411145</v>
      </c>
      <c r="E304" s="15">
        <f t="shared" si="151"/>
        <v>-0.20137368676553252</v>
      </c>
    </row>
    <row r="305" spans="1:5">
      <c r="A305" s="1">
        <f t="shared" si="152"/>
        <v>2004</v>
      </c>
      <c r="B305" s="15">
        <f t="shared" si="148"/>
        <v>0.90458173877741799</v>
      </c>
      <c r="C305" s="15">
        <f t="shared" si="149"/>
        <v>0.12203253141696907</v>
      </c>
      <c r="D305" s="15">
        <f t="shared" si="150"/>
        <v>2.2565648696053406</v>
      </c>
      <c r="E305" s="15">
        <f t="shared" si="151"/>
        <v>-0.10853931200374109</v>
      </c>
    </row>
    <row r="306" spans="1:5">
      <c r="A306" s="1">
        <f t="shared" si="152"/>
        <v>2005</v>
      </c>
      <c r="B306" s="15">
        <f t="shared" si="148"/>
        <v>0.89740206079658769</v>
      </c>
      <c r="C306" s="15">
        <f t="shared" si="149"/>
        <v>0.12180189744314412</v>
      </c>
      <c r="D306" s="15">
        <f t="shared" si="150"/>
        <v>2.2732654011914759</v>
      </c>
      <c r="E306" s="15">
        <f t="shared" si="151"/>
        <v>-0.10912749328194189</v>
      </c>
    </row>
    <row r="307" spans="1:5">
      <c r="A307" s="1">
        <f t="shared" si="152"/>
        <v>2006</v>
      </c>
      <c r="B307" s="15">
        <f t="shared" si="148"/>
        <v>0.89221253912731335</v>
      </c>
      <c r="C307" s="15">
        <f t="shared" si="149"/>
        <v>0.12202708301895858</v>
      </c>
      <c r="D307" s="15">
        <f t="shared" si="150"/>
        <v>2.2070121990966967</v>
      </c>
      <c r="E307" s="15">
        <f t="shared" si="151"/>
        <v>-0.10123272921144806</v>
      </c>
    </row>
    <row r="308" spans="1:5">
      <c r="A308" s="1">
        <f t="shared" si="152"/>
        <v>2007</v>
      </c>
      <c r="B308" s="15">
        <f t="shared" si="148"/>
        <v>0.89569114890929846</v>
      </c>
      <c r="C308" s="15">
        <f t="shared" si="149"/>
        <v>0.12088057867352529</v>
      </c>
      <c r="D308" s="15">
        <f t="shared" si="150"/>
        <v>2.2851447570739181</v>
      </c>
      <c r="E308" s="15">
        <f t="shared" si="151"/>
        <v>-0.1839359494531177</v>
      </c>
    </row>
    <row r="309" spans="1:5">
      <c r="A309" s="1">
        <f t="shared" si="152"/>
        <v>2008</v>
      </c>
      <c r="B309" s="15">
        <f t="shared" si="148"/>
        <v>0.88984663041065437</v>
      </c>
      <c r="C309" s="15">
        <f t="shared" si="149"/>
        <v>0.12019292687920455</v>
      </c>
      <c r="D309" s="15">
        <f t="shared" si="150"/>
        <v>2.1203908963081526</v>
      </c>
      <c r="E309" s="15">
        <f t="shared" si="151"/>
        <v>-0.12272230897939138</v>
      </c>
    </row>
    <row r="310" spans="1:5">
      <c r="A310" s="1">
        <f t="shared" si="152"/>
        <v>2009</v>
      </c>
      <c r="B310" s="15">
        <f t="shared" si="148"/>
        <v>0.88207480008958372</v>
      </c>
      <c r="C310" s="15">
        <f t="shared" si="149"/>
        <v>0.12080606371108044</v>
      </c>
      <c r="D310" s="15">
        <f t="shared" si="150"/>
        <v>2.1033914070719</v>
      </c>
      <c r="E310" s="15">
        <f t="shared" si="151"/>
        <v>2.1392626286520274E-2</v>
      </c>
    </row>
    <row r="311" spans="1:5">
      <c r="A311" s="1">
        <f t="shared" si="152"/>
        <v>2010</v>
      </c>
      <c r="B311" s="15">
        <f t="shared" si="148"/>
        <v>0.88402941249640876</v>
      </c>
      <c r="C311" s="15">
        <f t="shared" si="149"/>
        <v>0.12099015176217651</v>
      </c>
      <c r="D311" s="15">
        <f t="shared" si="150"/>
        <v>2.1458096409279239</v>
      </c>
      <c r="E311" s="15">
        <f t="shared" si="151"/>
        <v>1.5456129309760197E-2</v>
      </c>
    </row>
    <row r="312" spans="1:5" ht="13.5" thickBot="1">
      <c r="B312" s="15"/>
      <c r="C312" s="15"/>
    </row>
    <row r="313" spans="1:5" ht="39" thickBot="1"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</row>
    <row r="314" spans="1:5">
      <c r="A314" s="1">
        <f t="shared" ref="A314:A327" si="153">A298</f>
        <v>1997</v>
      </c>
      <c r="B314" s="15">
        <f t="shared" ref="B314:B327" si="154">L177</f>
        <v>8324.1218435755382</v>
      </c>
      <c r="C314" s="15">
        <f t="shared" ref="C314:C327" si="155">L199</f>
        <v>-1882.2898965682834</v>
      </c>
      <c r="D314" s="8">
        <f t="shared" ref="D314:D327" si="156">L221</f>
        <v>2096.6943823997276</v>
      </c>
      <c r="E314" s="8">
        <f t="shared" ref="E314:E327" si="157">C244</f>
        <v>8538.5263294070028</v>
      </c>
    </row>
    <row r="315" spans="1:5">
      <c r="A315" s="1">
        <f t="shared" si="153"/>
        <v>1998</v>
      </c>
      <c r="B315" s="15">
        <f t="shared" si="154"/>
        <v>-889.04614967615441</v>
      </c>
      <c r="C315" s="15">
        <f t="shared" si="155"/>
        <v>3623.9295306191907</v>
      </c>
      <c r="D315" s="8">
        <f t="shared" si="156"/>
        <v>-3287.2795507691062</v>
      </c>
      <c r="E315" s="8">
        <f t="shared" si="157"/>
        <v>-552.39616982603911</v>
      </c>
    </row>
    <row r="316" spans="1:5">
      <c r="A316" s="1">
        <f t="shared" si="153"/>
        <v>1999</v>
      </c>
      <c r="B316" s="15">
        <f t="shared" si="154"/>
        <v>11385.8003179228</v>
      </c>
      <c r="C316" s="15">
        <f t="shared" si="155"/>
        <v>-245.08129850495243</v>
      </c>
      <c r="D316" s="8">
        <f t="shared" si="156"/>
        <v>-8287.5958617706019</v>
      </c>
      <c r="E316" s="8">
        <f t="shared" si="157"/>
        <v>2853.1231576473219</v>
      </c>
    </row>
    <row r="317" spans="1:5">
      <c r="A317" s="1">
        <f t="shared" si="153"/>
        <v>2000</v>
      </c>
      <c r="B317" s="15">
        <f t="shared" si="154"/>
        <v>3930.9663948833154</v>
      </c>
      <c r="C317" s="15">
        <f t="shared" si="155"/>
        <v>1032.7238792339285</v>
      </c>
      <c r="D317" s="8">
        <f t="shared" si="156"/>
        <v>92.710000918578089</v>
      </c>
      <c r="E317" s="8">
        <f t="shared" si="157"/>
        <v>5056.4002750357613</v>
      </c>
    </row>
    <row r="318" spans="1:5">
      <c r="A318" s="1">
        <f t="shared" si="153"/>
        <v>2001</v>
      </c>
      <c r="B318" s="15">
        <f t="shared" si="154"/>
        <v>5058.5739942380096</v>
      </c>
      <c r="C318" s="15">
        <f t="shared" si="155"/>
        <v>-4245.8786462408607</v>
      </c>
      <c r="D318" s="8">
        <f t="shared" si="156"/>
        <v>531.58066279109335</v>
      </c>
      <c r="E318" s="8">
        <f t="shared" si="157"/>
        <v>1344.2760107882787</v>
      </c>
    </row>
    <row r="319" spans="1:5">
      <c r="A319" s="1">
        <f t="shared" si="153"/>
        <v>2002</v>
      </c>
      <c r="B319" s="15">
        <f t="shared" si="154"/>
        <v>13659.545403445714</v>
      </c>
      <c r="C319" s="15">
        <f t="shared" si="155"/>
        <v>-226.27795649221844</v>
      </c>
      <c r="D319" s="8">
        <f t="shared" si="156"/>
        <v>-4615.9362010610939</v>
      </c>
      <c r="E319" s="8">
        <f t="shared" si="157"/>
        <v>8817.3312458924484</v>
      </c>
    </row>
    <row r="320" spans="1:5">
      <c r="A320" s="1">
        <f t="shared" si="153"/>
        <v>2003</v>
      </c>
      <c r="B320" s="15">
        <f t="shared" si="154"/>
        <v>13694.277840091396</v>
      </c>
      <c r="C320" s="15">
        <f t="shared" si="155"/>
        <v>-2796.5904365333417</v>
      </c>
      <c r="D320" s="8">
        <f t="shared" si="156"/>
        <v>-5547.3842472042261</v>
      </c>
      <c r="E320" s="8">
        <f t="shared" si="157"/>
        <v>5350.3031563537661</v>
      </c>
    </row>
    <row r="321" spans="1:5">
      <c r="A321" s="1">
        <f t="shared" si="153"/>
        <v>2004</v>
      </c>
      <c r="B321" s="15">
        <f t="shared" si="154"/>
        <v>17116.691789339126</v>
      </c>
      <c r="C321" s="15">
        <f t="shared" si="155"/>
        <v>7093.3020156881248</v>
      </c>
      <c r="D321" s="8">
        <f t="shared" si="156"/>
        <v>-4162.1060367932096</v>
      </c>
      <c r="E321" s="8">
        <f t="shared" si="157"/>
        <v>20047.88776823401</v>
      </c>
    </row>
    <row r="322" spans="1:5">
      <c r="A322" s="1">
        <f t="shared" si="153"/>
        <v>2005</v>
      </c>
      <c r="B322" s="15">
        <f t="shared" si="154"/>
        <v>20712.774303436505</v>
      </c>
      <c r="C322" s="15">
        <f t="shared" si="155"/>
        <v>4689.7482295639938</v>
      </c>
      <c r="D322" s="8">
        <f t="shared" si="156"/>
        <v>-7594.5454823289183</v>
      </c>
      <c r="E322" s="8">
        <f t="shared" si="157"/>
        <v>17807.977050671587</v>
      </c>
    </row>
    <row r="323" spans="1:5">
      <c r="A323" s="1">
        <f t="shared" si="153"/>
        <v>2006</v>
      </c>
      <c r="B323" s="15">
        <f t="shared" si="154"/>
        <v>24544.185268147194</v>
      </c>
      <c r="C323" s="15">
        <f t="shared" si="155"/>
        <v>2562.0481195910688</v>
      </c>
      <c r="D323" s="8">
        <f t="shared" si="156"/>
        <v>-3087.8703210723684</v>
      </c>
      <c r="E323" s="8">
        <f t="shared" si="157"/>
        <v>24018.363066665945</v>
      </c>
    </row>
    <row r="324" spans="1:5">
      <c r="A324" s="1">
        <f t="shared" si="153"/>
        <v>2007</v>
      </c>
      <c r="B324" s="15">
        <f t="shared" si="154"/>
        <v>30173.657394212441</v>
      </c>
      <c r="C324" s="15">
        <f t="shared" si="155"/>
        <v>-4139.8161827652739</v>
      </c>
      <c r="D324" s="8">
        <f t="shared" si="156"/>
        <v>446.58715938568338</v>
      </c>
      <c r="E324" s="8">
        <f t="shared" si="157"/>
        <v>26480.428370832698</v>
      </c>
    </row>
    <row r="325" spans="1:5">
      <c r="A325" s="1">
        <f t="shared" si="153"/>
        <v>2008</v>
      </c>
      <c r="B325" s="15">
        <f t="shared" si="154"/>
        <v>28343.483352885622</v>
      </c>
      <c r="C325" s="15">
        <f t="shared" si="155"/>
        <v>5226.9190803603451</v>
      </c>
      <c r="D325" s="8">
        <f t="shared" si="156"/>
        <v>9413.4623373003305</v>
      </c>
      <c r="E325" s="8">
        <f t="shared" si="157"/>
        <v>42983.864770546323</v>
      </c>
    </row>
    <row r="326" spans="1:5">
      <c r="A326" s="1">
        <f t="shared" si="153"/>
        <v>2009</v>
      </c>
      <c r="B326" s="15">
        <f t="shared" si="154"/>
        <v>-17011.300049826175</v>
      </c>
      <c r="C326" s="15">
        <f t="shared" si="155"/>
        <v>6143.5000052333671</v>
      </c>
      <c r="D326" s="8">
        <f t="shared" si="156"/>
        <v>11992.774901375738</v>
      </c>
      <c r="E326" s="8">
        <f t="shared" si="157"/>
        <v>1124.9748567829374</v>
      </c>
    </row>
    <row r="327" spans="1:5">
      <c r="A327" s="1">
        <f t="shared" si="153"/>
        <v>2010</v>
      </c>
      <c r="B327" s="15">
        <f t="shared" si="154"/>
        <v>-6538.9181479488479</v>
      </c>
      <c r="C327" s="15">
        <f t="shared" si="155"/>
        <v>-1315.1565242499535</v>
      </c>
      <c r="D327" s="8">
        <f t="shared" si="156"/>
        <v>10075.186047905925</v>
      </c>
      <c r="E327" s="8">
        <f t="shared" si="157"/>
        <v>2221.1113757072017</v>
      </c>
    </row>
    <row r="328" spans="1:5">
      <c r="B328" s="97">
        <f>SUM(B314:B327)</f>
        <v>152504.81355472645</v>
      </c>
      <c r="C328" s="97">
        <f>SUM(C314:C327)</f>
        <v>15521.079918935135</v>
      </c>
      <c r="D328" s="97">
        <f>SUM(D314:D327)</f>
        <v>-1933.7222089224451</v>
      </c>
      <c r="E328" s="97">
        <f>SUM(E314:E327)</f>
        <v>166092.17126473924</v>
      </c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8"/>
  <sheetViews>
    <sheetView zoomScaleNormal="100" workbookViewId="0"/>
  </sheetViews>
  <sheetFormatPr defaultRowHeight="12.75"/>
  <cols>
    <col min="1" max="1" width="29.28515625" style="1" bestFit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9.25" customHeight="1" thickBot="1">
      <c r="A1" s="98" t="s">
        <v>71</v>
      </c>
    </row>
    <row r="2" spans="1:31" s="4" customFormat="1" ht="46.5" customHeight="1" thickBot="1">
      <c r="A2" s="2" t="s">
        <v>0</v>
      </c>
      <c r="B2" s="281" t="s">
        <v>1</v>
      </c>
      <c r="C2" s="281"/>
      <c r="D2" s="281" t="s">
        <v>2</v>
      </c>
      <c r="E2" s="281"/>
      <c r="F2" s="281" t="s">
        <v>3</v>
      </c>
      <c r="G2" s="281"/>
      <c r="H2" s="281" t="s">
        <v>4</v>
      </c>
      <c r="I2" s="281"/>
      <c r="J2" s="281" t="s">
        <v>5</v>
      </c>
      <c r="K2" s="281"/>
      <c r="L2" s="281" t="s">
        <v>6</v>
      </c>
      <c r="M2" s="281"/>
      <c r="N2" s="281" t="s">
        <v>7</v>
      </c>
      <c r="O2" s="281"/>
      <c r="P2" s="281" t="s">
        <v>8</v>
      </c>
      <c r="Q2" s="281"/>
      <c r="R2" s="281" t="s">
        <v>9</v>
      </c>
      <c r="S2" s="281"/>
      <c r="T2" s="281" t="s">
        <v>10</v>
      </c>
      <c r="U2" s="281"/>
      <c r="V2" s="282" t="s">
        <v>11</v>
      </c>
      <c r="W2" s="283"/>
      <c r="X2" s="3" t="s">
        <v>12</v>
      </c>
      <c r="Y2" s="289" t="s">
        <v>13</v>
      </c>
      <c r="Z2" s="281"/>
      <c r="AB2" s="3" t="s">
        <v>14</v>
      </c>
      <c r="AC2" s="3" t="s">
        <v>15</v>
      </c>
      <c r="AD2" s="3" t="str">
        <f>'[1]Data Input'!C1</f>
        <v>Index of New Job Postings</v>
      </c>
      <c r="AE2" s="3" t="str">
        <f>'[1]Data Input'!D1</f>
        <v>Average Salary per Placement</v>
      </c>
    </row>
    <row r="3" spans="1:31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105" t="s">
        <v>16</v>
      </c>
      <c r="W3" s="128" t="str">
        <f>U3</f>
        <v>MA</v>
      </c>
      <c r="Y3" s="6" t="s">
        <v>16</v>
      </c>
      <c r="Z3" s="6" t="s">
        <v>17</v>
      </c>
    </row>
    <row r="4" spans="1:31">
      <c r="A4" s="5" t="s">
        <v>18</v>
      </c>
      <c r="B4" s="7">
        <v>887880</v>
      </c>
      <c r="C4" s="7">
        <v>3113.3819110791387</v>
      </c>
      <c r="D4" s="7">
        <v>568517</v>
      </c>
      <c r="E4" s="7">
        <v>214.75400041830159</v>
      </c>
      <c r="F4" s="7">
        <v>1457136.5</v>
      </c>
      <c r="G4" s="7">
        <v>20116.779069796656</v>
      </c>
      <c r="H4" s="7">
        <v>76930.866666666596</v>
      </c>
      <c r="I4" s="7">
        <v>1254.3746062158211</v>
      </c>
      <c r="J4" s="7">
        <v>345823.49999999901</v>
      </c>
      <c r="K4" s="7">
        <v>2832.0601008352401</v>
      </c>
      <c r="L4" s="7">
        <v>1085991.9999999991</v>
      </c>
      <c r="M4" s="7">
        <v>9581.5092849311804</v>
      </c>
      <c r="N4" s="7">
        <v>479493.15790226898</v>
      </c>
      <c r="O4" s="7">
        <v>5247.8726341278489</v>
      </c>
      <c r="P4" s="7">
        <v>713126.49064154876</v>
      </c>
      <c r="Q4" s="7">
        <v>9321.665375457027</v>
      </c>
      <c r="R4" s="7">
        <v>1578263.2700017761</v>
      </c>
      <c r="S4" s="7">
        <v>23670.044240888521</v>
      </c>
      <c r="T4" s="7">
        <v>1015292.5724039701</v>
      </c>
      <c r="U4" s="7">
        <v>15196.694135207999</v>
      </c>
      <c r="V4" s="107">
        <f>B4+D4+F4+H4+J4+L4+N4+P4+R4+T4</f>
        <v>8208455.3576162299</v>
      </c>
      <c r="W4" s="108">
        <f>C4+E4+G4+I4+K4+M4+O4+Q4+S4+U4</f>
        <v>90549.135358957748</v>
      </c>
      <c r="Y4" s="8">
        <f>V4-T4</f>
        <v>7193162.7852122597</v>
      </c>
      <c r="Z4" s="8">
        <f>W4-U4</f>
        <v>75352.441223749745</v>
      </c>
      <c r="AA4" s="1" t="str">
        <f>A4</f>
        <v>1996</v>
      </c>
      <c r="AB4" s="9">
        <v>0.32272747960452469</v>
      </c>
    </row>
    <row r="5" spans="1:31">
      <c r="A5" s="5">
        <f>A4+1</f>
        <v>1997</v>
      </c>
      <c r="B5" s="7">
        <v>881959.66835509939</v>
      </c>
      <c r="C5" s="7">
        <v>3089.0373422547295</v>
      </c>
      <c r="D5" s="7">
        <v>552238</v>
      </c>
      <c r="E5" s="7">
        <v>210.77174347800209</v>
      </c>
      <c r="F5" s="7">
        <v>1396428.75</v>
      </c>
      <c r="G5" s="7">
        <v>18931.222563314477</v>
      </c>
      <c r="H5" s="7">
        <v>77385.041563400897</v>
      </c>
      <c r="I5" s="7">
        <v>1258.89992661464</v>
      </c>
      <c r="J5" s="7">
        <v>357720.373396435</v>
      </c>
      <c r="K5" s="7">
        <v>2883.3504776691002</v>
      </c>
      <c r="L5" s="7">
        <v>1120388.752448638</v>
      </c>
      <c r="M5" s="7">
        <v>9746.9001350148101</v>
      </c>
      <c r="N5" s="7">
        <v>486881.9562667124</v>
      </c>
      <c r="O5" s="7">
        <v>5270.8825911536069</v>
      </c>
      <c r="P5" s="7">
        <v>747970.50304507464</v>
      </c>
      <c r="Q5" s="7">
        <v>9666.8116028639033</v>
      </c>
      <c r="R5" s="7">
        <v>1683664.1672197913</v>
      </c>
      <c r="S5" s="7">
        <v>25223.182315221602</v>
      </c>
      <c r="T5" s="7">
        <v>1003185.49764244</v>
      </c>
      <c r="U5" s="7">
        <v>14905.930350619399</v>
      </c>
      <c r="V5" s="107">
        <f t="shared" ref="V5:W18" si="0">B5+D5+F5+H5+J5+L5+N5+P5+R5+T5</f>
        <v>8307822.709937592</v>
      </c>
      <c r="W5" s="108">
        <f t="shared" si="0"/>
        <v>91186.989048204268</v>
      </c>
      <c r="X5" s="13">
        <f>(W5-W4)/W4*100</f>
        <v>0.70442824961046857</v>
      </c>
      <c r="Y5" s="8">
        <f t="shared" ref="Y5:Z18" si="1">V5-T5</f>
        <v>7304637.2122951522</v>
      </c>
      <c r="Z5" s="8">
        <f t="shared" si="1"/>
        <v>76281.058697584871</v>
      </c>
      <c r="AA5" s="1">
        <f t="shared" ref="AA5:AA18" si="2">A5</f>
        <v>1997</v>
      </c>
      <c r="AB5" s="9">
        <v>0.34046490245578059</v>
      </c>
    </row>
    <row r="6" spans="1:31">
      <c r="A6" s="5">
        <f t="shared" ref="A6:A18" si="3">A5+1</f>
        <v>1998</v>
      </c>
      <c r="B6" s="7">
        <v>867918.28202358843</v>
      </c>
      <c r="C6" s="7">
        <v>2983.4700003417133</v>
      </c>
      <c r="D6" s="7">
        <v>465851</v>
      </c>
      <c r="E6" s="7">
        <v>175.4833985741999</v>
      </c>
      <c r="F6" s="7">
        <v>1350784.25</v>
      </c>
      <c r="G6" s="7">
        <v>17767.207108146682</v>
      </c>
      <c r="H6" s="7">
        <v>75323.283563726494</v>
      </c>
      <c r="I6" s="7">
        <v>1185.7416284227061</v>
      </c>
      <c r="J6" s="7">
        <v>336634.99303320103</v>
      </c>
      <c r="K6" s="7">
        <v>2644.12696473081</v>
      </c>
      <c r="L6" s="7">
        <v>1189534.573594999</v>
      </c>
      <c r="M6" s="7">
        <v>10079.59267287769</v>
      </c>
      <c r="N6" s="7">
        <v>461107.74657547672</v>
      </c>
      <c r="O6" s="7">
        <v>4900.6408242151019</v>
      </c>
      <c r="P6" s="7">
        <v>773497.71508581564</v>
      </c>
      <c r="Q6" s="7">
        <v>9686.0451506831669</v>
      </c>
      <c r="R6" s="7">
        <v>1772084.1767249089</v>
      </c>
      <c r="S6" s="7">
        <v>26124.418337305957</v>
      </c>
      <c r="T6" s="7">
        <v>991531.26178995101</v>
      </c>
      <c r="U6" s="7">
        <v>14365.756876257299</v>
      </c>
      <c r="V6" s="107">
        <f t="shared" si="0"/>
        <v>8284267.2823916674</v>
      </c>
      <c r="W6" s="108">
        <f t="shared" si="0"/>
        <v>89912.482961555332</v>
      </c>
      <c r="X6" s="13">
        <f t="shared" ref="X6:X18" si="4">(W6-W5)/W5*100</f>
        <v>-1.3976841432665281</v>
      </c>
      <c r="Y6" s="8">
        <f t="shared" si="1"/>
        <v>7292736.0206017159</v>
      </c>
      <c r="Z6" s="8">
        <f t="shared" si="1"/>
        <v>75546.726085298025</v>
      </c>
      <c r="AA6" s="1">
        <f t="shared" si="2"/>
        <v>1998</v>
      </c>
      <c r="AB6" s="9">
        <v>0.39839889523983646</v>
      </c>
    </row>
    <row r="7" spans="1:31">
      <c r="A7" s="5">
        <f t="shared" si="3"/>
        <v>1999</v>
      </c>
      <c r="B7" s="7">
        <v>866463.02158686297</v>
      </c>
      <c r="C7" s="7">
        <v>2927.090656745203</v>
      </c>
      <c r="D7" s="7">
        <v>436254</v>
      </c>
      <c r="E7" s="7">
        <v>129.52008306668591</v>
      </c>
      <c r="F7" s="7">
        <v>1315722.5</v>
      </c>
      <c r="G7" s="7">
        <v>16973.470146550058</v>
      </c>
      <c r="H7" s="7">
        <v>74493.772782346598</v>
      </c>
      <c r="I7" s="7">
        <v>1143.5742025190191</v>
      </c>
      <c r="J7" s="7">
        <v>332065.66316725098</v>
      </c>
      <c r="K7" s="7">
        <v>2514.8037901799398</v>
      </c>
      <c r="L7" s="7">
        <v>1307911.2921040689</v>
      </c>
      <c r="M7" s="7">
        <v>10688.70636998631</v>
      </c>
      <c r="N7" s="7">
        <v>462724.36584651581</v>
      </c>
      <c r="O7" s="7">
        <v>4757.286242433227</v>
      </c>
      <c r="P7" s="7">
        <v>812416.76986082271</v>
      </c>
      <c r="Q7" s="7">
        <v>9767.5451312166242</v>
      </c>
      <c r="R7" s="7">
        <v>1837006.2089884591</v>
      </c>
      <c r="S7" s="7">
        <v>26687.490853422922</v>
      </c>
      <c r="T7" s="7">
        <v>985259.982890905</v>
      </c>
      <c r="U7" s="7">
        <v>13936.012166763099</v>
      </c>
      <c r="V7" s="107">
        <f t="shared" si="0"/>
        <v>8430317.5772272311</v>
      </c>
      <c r="W7" s="108">
        <f t="shared" si="0"/>
        <v>89525.499642883093</v>
      </c>
      <c r="X7" s="13">
        <f t="shared" si="4"/>
        <v>-0.43039999110880384</v>
      </c>
      <c r="Y7" s="8">
        <f t="shared" si="1"/>
        <v>7445057.5943363262</v>
      </c>
      <c r="Z7" s="8">
        <f t="shared" si="1"/>
        <v>75589.48747611999</v>
      </c>
      <c r="AA7" s="1">
        <f t="shared" si="2"/>
        <v>1999</v>
      </c>
      <c r="AB7" s="9">
        <v>0.38052355659708831</v>
      </c>
    </row>
    <row r="8" spans="1:31">
      <c r="A8" s="5">
        <f t="shared" si="3"/>
        <v>2000</v>
      </c>
      <c r="B8" s="7">
        <v>856696.90770332317</v>
      </c>
      <c r="C8" s="7">
        <v>2853.1606867855171</v>
      </c>
      <c r="D8" s="7">
        <v>417717</v>
      </c>
      <c r="E8" s="7">
        <v>95.701957189545908</v>
      </c>
      <c r="F8" s="7">
        <v>1296165.5</v>
      </c>
      <c r="G8" s="7">
        <v>14919.94275647539</v>
      </c>
      <c r="H8" s="7">
        <v>74502.363618444593</v>
      </c>
      <c r="I8" s="7">
        <v>1124.964373350427</v>
      </c>
      <c r="J8" s="7">
        <v>350824.83923509298</v>
      </c>
      <c r="K8" s="7">
        <v>2349.3229020453</v>
      </c>
      <c r="L8" s="7">
        <v>1300427.180565225</v>
      </c>
      <c r="M8" s="7">
        <v>9373.7478887813904</v>
      </c>
      <c r="N8" s="7">
        <v>456984.3153306829</v>
      </c>
      <c r="O8" s="7">
        <v>4123.050088569692</v>
      </c>
      <c r="P8" s="7">
        <v>852256.59036990581</v>
      </c>
      <c r="Q8" s="7">
        <v>9108.2412715887185</v>
      </c>
      <c r="R8" s="7">
        <v>1892891.0574619232</v>
      </c>
      <c r="S8" s="7">
        <v>27203.732008991999</v>
      </c>
      <c r="T8" s="7">
        <v>968553.76550835103</v>
      </c>
      <c r="U8" s="7">
        <v>13459.594853799899</v>
      </c>
      <c r="V8" s="107">
        <f t="shared" si="0"/>
        <v>8467019.5197929498</v>
      </c>
      <c r="W8" s="108">
        <f t="shared" si="0"/>
        <v>84611.458787577867</v>
      </c>
      <c r="X8" s="13">
        <f t="shared" si="4"/>
        <v>-5.4889845629539264</v>
      </c>
      <c r="Y8" s="8">
        <f t="shared" si="1"/>
        <v>7498465.7542845989</v>
      </c>
      <c r="Z8" s="8">
        <f t="shared" si="1"/>
        <v>71151.86393377796</v>
      </c>
      <c r="AA8" s="1">
        <f t="shared" si="2"/>
        <v>2000</v>
      </c>
      <c r="AB8" s="9">
        <v>0.42751680112973117</v>
      </c>
    </row>
    <row r="9" spans="1:31">
      <c r="A9" s="5">
        <f t="shared" si="3"/>
        <v>2001</v>
      </c>
      <c r="B9" s="7">
        <v>916347.59960488614</v>
      </c>
      <c r="C9" s="7">
        <v>2944.6813485467942</v>
      </c>
      <c r="D9" s="7">
        <v>406654</v>
      </c>
      <c r="E9" s="7">
        <v>122.59709051769769</v>
      </c>
      <c r="F9" s="7">
        <v>1262623.25</v>
      </c>
      <c r="G9" s="7">
        <v>13988.151315124147</v>
      </c>
      <c r="H9" s="7">
        <v>74310.355559049596</v>
      </c>
      <c r="I9" s="7">
        <v>1097.185124872504</v>
      </c>
      <c r="J9" s="7">
        <v>336682.716803369</v>
      </c>
      <c r="K9" s="7">
        <v>2185.8206594932499</v>
      </c>
      <c r="L9" s="7">
        <v>1319587.552519758</v>
      </c>
      <c r="M9" s="7">
        <v>9200.7846872952305</v>
      </c>
      <c r="N9" s="7">
        <v>440380.52045571251</v>
      </c>
      <c r="O9" s="7">
        <v>3823.1403554093558</v>
      </c>
      <c r="P9" s="7">
        <v>931090.71408812481</v>
      </c>
      <c r="Q9" s="7">
        <v>9518.9628194765555</v>
      </c>
      <c r="R9" s="7">
        <v>1879377.605724518</v>
      </c>
      <c r="S9" s="7">
        <v>26234.60745974668</v>
      </c>
      <c r="T9" s="7">
        <v>953808.48375985306</v>
      </c>
      <c r="U9" s="7">
        <v>12885.8586080723</v>
      </c>
      <c r="V9" s="107">
        <f t="shared" si="0"/>
        <v>8520862.7985152714</v>
      </c>
      <c r="W9" s="108">
        <f t="shared" si="0"/>
        <v>82001.789468554518</v>
      </c>
      <c r="X9" s="13">
        <f t="shared" si="4"/>
        <v>-3.0842977492860397</v>
      </c>
      <c r="Y9" s="8">
        <f t="shared" si="1"/>
        <v>7567054.3147554183</v>
      </c>
      <c r="Z9" s="8">
        <f t="shared" si="1"/>
        <v>69115.930860482214</v>
      </c>
      <c r="AA9" s="1">
        <f t="shared" si="2"/>
        <v>2001</v>
      </c>
      <c r="AB9" s="9">
        <v>0.46191555049208222</v>
      </c>
    </row>
    <row r="10" spans="1:31">
      <c r="A10" s="5">
        <f t="shared" si="3"/>
        <v>2002</v>
      </c>
      <c r="B10" s="7">
        <v>934015.47237175959</v>
      </c>
      <c r="C10" s="7">
        <v>2916.9765152101918</v>
      </c>
      <c r="D10" s="7">
        <v>416153</v>
      </c>
      <c r="E10" s="7">
        <v>108.1261752628822</v>
      </c>
      <c r="F10" s="7">
        <v>1270646.9999999991</v>
      </c>
      <c r="G10" s="7">
        <v>13759.897399165991</v>
      </c>
      <c r="H10" s="7">
        <v>74998.981854684607</v>
      </c>
      <c r="I10" s="7">
        <v>1105.27951779555</v>
      </c>
      <c r="J10" s="7">
        <v>336239.539290727</v>
      </c>
      <c r="K10" s="7">
        <v>2129.6600764474601</v>
      </c>
      <c r="L10" s="7">
        <v>1320665.2193582621</v>
      </c>
      <c r="M10" s="7">
        <v>8995.2841361794999</v>
      </c>
      <c r="N10" s="7">
        <v>446726.56238499668</v>
      </c>
      <c r="O10" s="7">
        <v>3780.5899439769973</v>
      </c>
      <c r="P10" s="7">
        <v>1009426.3123742393</v>
      </c>
      <c r="Q10" s="7">
        <v>10014.592442684754</v>
      </c>
      <c r="R10" s="7">
        <v>1944631.1536259779</v>
      </c>
      <c r="S10" s="7">
        <v>26366.857237448501</v>
      </c>
      <c r="T10" s="7">
        <v>954695.979880617</v>
      </c>
      <c r="U10" s="7">
        <v>12526.6752358175</v>
      </c>
      <c r="V10" s="107">
        <f t="shared" si="0"/>
        <v>8708199.2211412638</v>
      </c>
      <c r="W10" s="108">
        <f t="shared" si="0"/>
        <v>81703.93867998934</v>
      </c>
      <c r="X10" s="13">
        <f t="shared" si="4"/>
        <v>-0.36322474240564678</v>
      </c>
      <c r="Y10" s="8">
        <f t="shared" si="1"/>
        <v>7753503.2412606468</v>
      </c>
      <c r="Z10" s="8">
        <f t="shared" si="1"/>
        <v>69177.26344417184</v>
      </c>
      <c r="AA10" s="1">
        <f t="shared" si="2"/>
        <v>2002</v>
      </c>
      <c r="AB10" s="9">
        <v>0.51364484904134855</v>
      </c>
    </row>
    <row r="11" spans="1:31">
      <c r="A11" s="5">
        <f t="shared" si="3"/>
        <v>2003</v>
      </c>
      <c r="B11" s="7">
        <v>905008.7403747004</v>
      </c>
      <c r="C11" s="7">
        <v>2726.5393697151276</v>
      </c>
      <c r="D11" s="7">
        <v>433700</v>
      </c>
      <c r="E11" s="7">
        <v>102.17751755300104</v>
      </c>
      <c r="F11" s="7">
        <v>1239012.58587329</v>
      </c>
      <c r="G11" s="7">
        <v>12999.204344895439</v>
      </c>
      <c r="H11" s="7">
        <v>71848.049042602201</v>
      </c>
      <c r="I11" s="7">
        <v>997.16642558228796</v>
      </c>
      <c r="J11" s="7">
        <v>374174.98659109703</v>
      </c>
      <c r="K11" s="7">
        <v>2273.7127975069898</v>
      </c>
      <c r="L11" s="7">
        <v>1415881.0414747309</v>
      </c>
      <c r="M11" s="7">
        <v>9272.0164273619903</v>
      </c>
      <c r="N11" s="7">
        <v>425105.41721119673</v>
      </c>
      <c r="O11" s="7">
        <v>3449.9743933186096</v>
      </c>
      <c r="P11" s="7">
        <v>1027718.7970220367</v>
      </c>
      <c r="Q11" s="7">
        <v>9760.8821529704946</v>
      </c>
      <c r="R11" s="7">
        <v>2049583.7660616389</v>
      </c>
      <c r="S11" s="7">
        <v>26542.201413718038</v>
      </c>
      <c r="T11" s="7">
        <v>987319.80539700505</v>
      </c>
      <c r="U11" s="7">
        <v>12404.508957775801</v>
      </c>
      <c r="V11" s="107">
        <f t="shared" si="0"/>
        <v>8929353.1890482977</v>
      </c>
      <c r="W11" s="108">
        <f t="shared" si="0"/>
        <v>80528.383800397773</v>
      </c>
      <c r="X11" s="13">
        <f t="shared" si="4"/>
        <v>-1.4387982985690266</v>
      </c>
      <c r="Y11" s="8">
        <f t="shared" si="1"/>
        <v>7942033.3836512929</v>
      </c>
      <c r="Z11" s="8">
        <f t="shared" si="1"/>
        <v>68123.874842621968</v>
      </c>
      <c r="AA11" s="1">
        <f t="shared" si="2"/>
        <v>2003</v>
      </c>
      <c r="AB11" s="9">
        <v>0.50776867420868121</v>
      </c>
      <c r="AC11" s="8">
        <f>'[1]Data Input'!B102*12</f>
        <v>12602</v>
      </c>
      <c r="AD11" s="8">
        <f>'[1]Data Input'!C102</f>
        <v>101.7746913580247</v>
      </c>
      <c r="AE11" s="8"/>
    </row>
    <row r="12" spans="1:31">
      <c r="A12" s="5">
        <f t="shared" si="3"/>
        <v>2004</v>
      </c>
      <c r="B12" s="7">
        <v>823813.54690817627</v>
      </c>
      <c r="C12" s="7">
        <v>2355.4886923927211</v>
      </c>
      <c r="D12" s="7">
        <v>455367.00000000012</v>
      </c>
      <c r="E12" s="7">
        <v>119.8348793036088</v>
      </c>
      <c r="F12" s="7">
        <v>1294617.0325513086</v>
      </c>
      <c r="G12" s="7">
        <v>12986.231457138363</v>
      </c>
      <c r="H12" s="7">
        <v>72457.372659326007</v>
      </c>
      <c r="I12" s="7">
        <v>966.65324455011296</v>
      </c>
      <c r="J12" s="7">
        <v>446174.83381021197</v>
      </c>
      <c r="K12" s="7">
        <v>2634.2092071151401</v>
      </c>
      <c r="L12" s="7">
        <v>1491315.5502779069</v>
      </c>
      <c r="M12" s="7">
        <v>9521.7067684735794</v>
      </c>
      <c r="N12" s="7">
        <v>438479.23179689492</v>
      </c>
      <c r="O12" s="7">
        <v>3457.3910586291768</v>
      </c>
      <c r="P12" s="7">
        <v>1110164.9715072466</v>
      </c>
      <c r="Q12" s="7">
        <v>10238.524071644708</v>
      </c>
      <c r="R12" s="7">
        <v>2048748.9872529139</v>
      </c>
      <c r="S12" s="7">
        <v>26193.293929726708</v>
      </c>
      <c r="T12" s="7">
        <v>952845.05814080301</v>
      </c>
      <c r="U12" s="7">
        <v>11692.5745110732</v>
      </c>
      <c r="V12" s="107">
        <f t="shared" si="0"/>
        <v>9133983.5849047881</v>
      </c>
      <c r="W12" s="108">
        <f t="shared" si="0"/>
        <v>80165.907820047316</v>
      </c>
      <c r="X12" s="13">
        <f t="shared" si="4"/>
        <v>-0.45012201070483454</v>
      </c>
      <c r="Y12" s="8">
        <f t="shared" si="1"/>
        <v>8181138.5267639849</v>
      </c>
      <c r="Z12" s="8">
        <f t="shared" si="1"/>
        <v>68473.333308974121</v>
      </c>
      <c r="AA12" s="1">
        <f t="shared" si="2"/>
        <v>2004</v>
      </c>
      <c r="AB12" s="9">
        <v>0.4785093243794924</v>
      </c>
      <c r="AC12" s="8">
        <f>'[1]Data Input'!B103*12</f>
        <v>15467</v>
      </c>
      <c r="AD12" s="8">
        <f>'[1]Data Input'!C103</f>
        <v>115.50925925925928</v>
      </c>
      <c r="AE12" s="8"/>
    </row>
    <row r="13" spans="1:31">
      <c r="A13" s="5">
        <f t="shared" si="3"/>
        <v>2005</v>
      </c>
      <c r="B13" s="7">
        <v>775444.69924861589</v>
      </c>
      <c r="C13" s="7">
        <v>2144.0427846541029</v>
      </c>
      <c r="D13" s="7">
        <v>443266.66666666674</v>
      </c>
      <c r="E13" s="7">
        <v>110.18710741864459</v>
      </c>
      <c r="F13" s="7">
        <v>1314558.3317961043</v>
      </c>
      <c r="G13" s="7">
        <v>12504.367807216837</v>
      </c>
      <c r="H13" s="7">
        <v>74136.926236269894</v>
      </c>
      <c r="I13" s="7">
        <v>952.07297404971803</v>
      </c>
      <c r="J13" s="7">
        <v>526599.67983608495</v>
      </c>
      <c r="K13" s="7">
        <v>2995.8077847643999</v>
      </c>
      <c r="L13" s="7">
        <v>1644000.498604794</v>
      </c>
      <c r="M13" s="7">
        <v>10139.569165210431</v>
      </c>
      <c r="N13" s="7">
        <v>450342.35095331748</v>
      </c>
      <c r="O13" s="7">
        <v>3427.8977163746335</v>
      </c>
      <c r="P13" s="7">
        <v>1208059.9021526647</v>
      </c>
      <c r="Q13" s="7">
        <v>10728.007382553074</v>
      </c>
      <c r="R13" s="7">
        <v>2032627.8087794201</v>
      </c>
      <c r="S13" s="7">
        <v>25533.042054686179</v>
      </c>
      <c r="T13" s="7">
        <v>951818.87543682801</v>
      </c>
      <c r="U13" s="7">
        <v>11493.5400290083</v>
      </c>
      <c r="V13" s="107">
        <f t="shared" si="0"/>
        <v>9420855.739710765</v>
      </c>
      <c r="W13" s="108">
        <f t="shared" si="0"/>
        <v>80028.534805936317</v>
      </c>
      <c r="X13" s="13">
        <f t="shared" si="4"/>
        <v>-0.17136089123991161</v>
      </c>
      <c r="Y13" s="8">
        <f t="shared" si="1"/>
        <v>8469036.8642739374</v>
      </c>
      <c r="Z13" s="8">
        <f t="shared" si="1"/>
        <v>68534.994776928012</v>
      </c>
      <c r="AA13" s="1">
        <f t="shared" si="2"/>
        <v>2005</v>
      </c>
      <c r="AB13" s="9">
        <v>0.48135522111491452</v>
      </c>
      <c r="AC13" s="8">
        <f>'[1]Data Input'!B104*12</f>
        <v>15325</v>
      </c>
      <c r="AD13" s="8">
        <f>'[1]Data Input'!C104</f>
        <v>142.20679012345678</v>
      </c>
      <c r="AE13" s="8">
        <f>'[1]Data Input'!D104</f>
        <v>8024.8080555555562</v>
      </c>
    </row>
    <row r="14" spans="1:31">
      <c r="A14" s="5">
        <f t="shared" si="3"/>
        <v>2006</v>
      </c>
      <c r="B14" s="7">
        <v>758916.64668319304</v>
      </c>
      <c r="C14" s="7">
        <v>2057.2015794972053</v>
      </c>
      <c r="D14" s="7">
        <v>458600</v>
      </c>
      <c r="E14" s="7">
        <v>135.01746600094449</v>
      </c>
      <c r="F14" s="7">
        <v>1371316.6370261621</v>
      </c>
      <c r="G14" s="7">
        <v>12528.233260996041</v>
      </c>
      <c r="H14" s="7">
        <v>75338.885736405995</v>
      </c>
      <c r="I14" s="7">
        <v>928.33174395865205</v>
      </c>
      <c r="J14" s="7">
        <v>533220.27583588404</v>
      </c>
      <c r="K14" s="7">
        <v>2921.6920264065002</v>
      </c>
      <c r="L14" s="7">
        <v>1800159.5681665491</v>
      </c>
      <c r="M14" s="7">
        <v>10725.70847177464</v>
      </c>
      <c r="N14" s="7">
        <v>444421.6609000006</v>
      </c>
      <c r="O14" s="7">
        <v>3269.537348946762</v>
      </c>
      <c r="P14" s="7">
        <v>1304349.0191725667</v>
      </c>
      <c r="Q14" s="7">
        <v>11174.894004399883</v>
      </c>
      <c r="R14" s="7">
        <v>2065501.6232089917</v>
      </c>
      <c r="S14" s="7">
        <v>25786.923971707052</v>
      </c>
      <c r="T14" s="7">
        <v>978273.98649788101</v>
      </c>
      <c r="U14" s="7">
        <v>11642.973663627001</v>
      </c>
      <c r="V14" s="107">
        <f t="shared" si="0"/>
        <v>9790098.3032276351</v>
      </c>
      <c r="W14" s="108">
        <f t="shared" si="0"/>
        <v>81170.513537314677</v>
      </c>
      <c r="X14" s="13">
        <f t="shared" si="4"/>
        <v>1.4269644373067427</v>
      </c>
      <c r="Y14" s="8">
        <f t="shared" si="1"/>
        <v>8811824.3167297542</v>
      </c>
      <c r="Z14" s="8">
        <f t="shared" si="1"/>
        <v>69527.539873687681</v>
      </c>
      <c r="AA14" s="1">
        <f t="shared" si="2"/>
        <v>2006</v>
      </c>
      <c r="AB14" s="9">
        <v>0.4620288751260313</v>
      </c>
      <c r="AC14" s="8">
        <f>'[1]Data Input'!B105*12</f>
        <v>13210</v>
      </c>
      <c r="AD14" s="8">
        <f>'[1]Data Input'!C105</f>
        <v>122.37654320987652</v>
      </c>
      <c r="AE14" s="8">
        <f>'[1]Data Input'!D105</f>
        <v>6620.4275000000007</v>
      </c>
    </row>
    <row r="15" spans="1:31">
      <c r="A15" s="5">
        <f t="shared" si="3"/>
        <v>2007</v>
      </c>
      <c r="B15" s="7">
        <v>819375.96480315551</v>
      </c>
      <c r="C15" s="7">
        <v>2215.8247083037318</v>
      </c>
      <c r="D15" s="7">
        <v>495474.00000000012</v>
      </c>
      <c r="E15" s="7">
        <v>138.17913103579042</v>
      </c>
      <c r="F15" s="7">
        <v>1398078.6960342545</v>
      </c>
      <c r="G15" s="7">
        <v>12243.653477604263</v>
      </c>
      <c r="H15" s="7">
        <v>77581.521751776512</v>
      </c>
      <c r="I15" s="7">
        <v>946.50568033982097</v>
      </c>
      <c r="J15" s="7">
        <v>548754.73398113903</v>
      </c>
      <c r="K15" s="7">
        <v>2937.5436491383498</v>
      </c>
      <c r="L15" s="7">
        <v>1848834.095497292</v>
      </c>
      <c r="M15" s="7">
        <v>10788.26281308531</v>
      </c>
      <c r="N15" s="7">
        <v>445507.1107078871</v>
      </c>
      <c r="O15" s="7">
        <v>3211.1018574428645</v>
      </c>
      <c r="P15" s="7">
        <v>1425301.5004084941</v>
      </c>
      <c r="Q15" s="7">
        <v>11936.087173285687</v>
      </c>
      <c r="R15" s="7">
        <v>2174677.6168220369</v>
      </c>
      <c r="S15" s="7">
        <v>27121.550296337962</v>
      </c>
      <c r="T15" s="7">
        <v>1084152.9422521901</v>
      </c>
      <c r="U15" s="7">
        <v>12960.6897602142</v>
      </c>
      <c r="V15" s="107">
        <f t="shared" si="0"/>
        <v>10317738.182258228</v>
      </c>
      <c r="W15" s="108">
        <f t="shared" si="0"/>
        <v>84499.398546787983</v>
      </c>
      <c r="X15" s="13">
        <f t="shared" si="4"/>
        <v>4.1011013290472693</v>
      </c>
      <c r="Y15" s="8">
        <f t="shared" si="1"/>
        <v>9233585.2400060371</v>
      </c>
      <c r="Z15" s="8">
        <f t="shared" si="1"/>
        <v>71538.708786573785</v>
      </c>
      <c r="AA15" s="1">
        <f t="shared" si="2"/>
        <v>2007</v>
      </c>
      <c r="AB15" s="9">
        <v>0.43012376598428342</v>
      </c>
      <c r="AC15" s="8">
        <f>'[1]Data Input'!B106*12</f>
        <v>13015</v>
      </c>
      <c r="AD15" s="8">
        <f>'[1]Data Input'!C106</f>
        <v>119.9074074074074</v>
      </c>
      <c r="AE15" s="8">
        <f>'[1]Data Input'!D106</f>
        <v>10304.668645833333</v>
      </c>
    </row>
    <row r="16" spans="1:31">
      <c r="A16" s="5">
        <f t="shared" si="3"/>
        <v>2008</v>
      </c>
      <c r="B16" s="7">
        <v>809281.53367207909</v>
      </c>
      <c r="C16" s="7">
        <v>2227.8146186576932</v>
      </c>
      <c r="D16" s="7">
        <v>515725.41666666657</v>
      </c>
      <c r="E16" s="7">
        <v>152.62009978873641</v>
      </c>
      <c r="F16" s="7">
        <v>1469726.184722096</v>
      </c>
      <c r="G16" s="7">
        <v>12955.431240239399</v>
      </c>
      <c r="H16" s="7">
        <v>74320.433525565735</v>
      </c>
      <c r="I16" s="7">
        <v>924.98437809980499</v>
      </c>
      <c r="J16" s="7">
        <v>575886.63603546098</v>
      </c>
      <c r="K16" s="7">
        <v>3106.8474288409798</v>
      </c>
      <c r="L16" s="7">
        <v>1859529.2517269491</v>
      </c>
      <c r="M16" s="7">
        <v>10935.436427671051</v>
      </c>
      <c r="N16" s="7">
        <v>503022.19744721439</v>
      </c>
      <c r="O16" s="7">
        <v>3651.7017532660698</v>
      </c>
      <c r="P16" s="7">
        <v>1529644.5206875345</v>
      </c>
      <c r="Q16" s="7">
        <v>12908.864376144031</v>
      </c>
      <c r="R16" s="7">
        <v>2294855.6207987503</v>
      </c>
      <c r="S16" s="7">
        <v>29762.815696563579</v>
      </c>
      <c r="T16" s="7">
        <v>1180526.3202275001</v>
      </c>
      <c r="U16" s="7">
        <v>14479.952803333999</v>
      </c>
      <c r="V16" s="107">
        <f t="shared" si="0"/>
        <v>10812518.115509817</v>
      </c>
      <c r="W16" s="108">
        <f t="shared" si="0"/>
        <v>91106.46882260534</v>
      </c>
      <c r="X16" s="13">
        <f t="shared" si="4"/>
        <v>7.8190737324112085</v>
      </c>
      <c r="Y16" s="8">
        <f t="shared" si="1"/>
        <v>9631991.7952823173</v>
      </c>
      <c r="Z16" s="8">
        <f t="shared" si="1"/>
        <v>76626.516019271337</v>
      </c>
      <c r="AA16" s="1">
        <f t="shared" si="2"/>
        <v>2008</v>
      </c>
      <c r="AB16" s="9">
        <v>0.36896575682643146</v>
      </c>
      <c r="AC16" s="8">
        <f>'[1]Data Input'!B107*12</f>
        <v>13859</v>
      </c>
      <c r="AD16" s="8">
        <f>'[1]Data Input'!C107</f>
        <v>94.907407407407405</v>
      </c>
      <c r="AE16" s="8">
        <f>'[1]Data Input'!D107</f>
        <v>12131.57150462963</v>
      </c>
    </row>
    <row r="17" spans="1:31">
      <c r="A17" s="5">
        <f t="shared" si="3"/>
        <v>2009</v>
      </c>
      <c r="B17" s="7">
        <v>715545.36832130945</v>
      </c>
      <c r="C17" s="7">
        <v>1973.8781700218619</v>
      </c>
      <c r="D17" s="7">
        <v>492219.24999999988</v>
      </c>
      <c r="E17" s="7">
        <v>163.42565468159648</v>
      </c>
      <c r="F17" s="7">
        <v>1430523.8153625994</v>
      </c>
      <c r="G17" s="7">
        <v>13318.803409635062</v>
      </c>
      <c r="H17" s="7">
        <v>70872.466840029592</v>
      </c>
      <c r="I17" s="7">
        <v>899.07998637606306</v>
      </c>
      <c r="J17" s="7">
        <v>556190.88491454499</v>
      </c>
      <c r="K17" s="7">
        <v>3081.32054881562</v>
      </c>
      <c r="L17" s="7">
        <v>1758081.5786923319</v>
      </c>
      <c r="M17" s="7">
        <v>10611.991897842621</v>
      </c>
      <c r="N17" s="7">
        <v>491152.64498197287</v>
      </c>
      <c r="O17" s="7">
        <v>3659.5423160823284</v>
      </c>
      <c r="P17" s="7">
        <v>1562754.5338151853</v>
      </c>
      <c r="Q17" s="7">
        <v>13520.803306875328</v>
      </c>
      <c r="R17" s="7">
        <v>2320536.033118404</v>
      </c>
      <c r="S17" s="7">
        <v>30906.932417177868</v>
      </c>
      <c r="T17" s="7">
        <v>1150308.14548106</v>
      </c>
      <c r="U17" s="7">
        <v>14460.6793136543</v>
      </c>
      <c r="V17" s="107">
        <f t="shared" si="0"/>
        <v>10548184.721527437</v>
      </c>
      <c r="W17" s="108">
        <f t="shared" si="0"/>
        <v>92596.457021162641</v>
      </c>
      <c r="X17" s="13">
        <f t="shared" si="4"/>
        <v>1.6354362295156861</v>
      </c>
      <c r="Y17" s="8">
        <f t="shared" si="1"/>
        <v>9397876.5760463774</v>
      </c>
      <c r="Z17" s="8">
        <f t="shared" si="1"/>
        <v>78135.777707508343</v>
      </c>
      <c r="AA17" s="1">
        <f t="shared" si="2"/>
        <v>2009</v>
      </c>
      <c r="AB17" s="9">
        <v>0.33743835130673444</v>
      </c>
      <c r="AC17" s="8">
        <f>'[1]Data Input'!B108*12</f>
        <v>15561</v>
      </c>
      <c r="AD17" s="8">
        <f>'[1]Data Input'!C108</f>
        <v>99.382716049382722</v>
      </c>
      <c r="AE17" s="8">
        <f>'[1]Data Input'!D108</f>
        <v>10249.729099246433</v>
      </c>
    </row>
    <row r="18" spans="1:31" ht="13.5" thickBot="1">
      <c r="A18" s="5">
        <f t="shared" si="3"/>
        <v>2010</v>
      </c>
      <c r="B18" s="7">
        <v>701904.3624606739</v>
      </c>
      <c r="C18" s="7">
        <v>1961.0353223317607</v>
      </c>
      <c r="D18" s="7">
        <v>498055.1666666668</v>
      </c>
      <c r="E18" s="7">
        <v>155.75615454859661</v>
      </c>
      <c r="F18" s="7">
        <v>1396938.546191273</v>
      </c>
      <c r="G18" s="7">
        <v>13403.077881773926</v>
      </c>
      <c r="H18" s="7">
        <v>65610.246908456349</v>
      </c>
      <c r="I18" s="7">
        <v>856.70750677579497</v>
      </c>
      <c r="J18" s="7">
        <v>551968.07305737096</v>
      </c>
      <c r="K18" s="7">
        <v>3147.49021760097</v>
      </c>
      <c r="L18" s="7">
        <v>1737056.5223069198</v>
      </c>
      <c r="M18" s="7">
        <v>10767.911238691981</v>
      </c>
      <c r="N18" s="7">
        <v>494852.774556686</v>
      </c>
      <c r="O18" s="7">
        <v>3787.0299025482032</v>
      </c>
      <c r="P18" s="7">
        <v>1539060.4554035207</v>
      </c>
      <c r="Q18" s="7">
        <v>13680.014176743633</v>
      </c>
      <c r="R18" s="7">
        <v>2324767.8663111199</v>
      </c>
      <c r="S18" s="7">
        <v>31884.158307399699</v>
      </c>
      <c r="T18" s="7">
        <v>1121504.2432126901</v>
      </c>
      <c r="U18" s="7">
        <v>14523.4350783878</v>
      </c>
      <c r="V18" s="109">
        <f t="shared" si="0"/>
        <v>10431718.257075379</v>
      </c>
      <c r="W18" s="110">
        <f t="shared" si="0"/>
        <v>94166.615786802373</v>
      </c>
      <c r="X18" s="13">
        <f t="shared" si="4"/>
        <v>1.6957006954174028</v>
      </c>
      <c r="Y18" s="8">
        <f t="shared" si="1"/>
        <v>9310214.0138626881</v>
      </c>
      <c r="Z18" s="8">
        <f t="shared" si="1"/>
        <v>79643.180708414569</v>
      </c>
      <c r="AA18" s="1">
        <f t="shared" si="2"/>
        <v>2010</v>
      </c>
      <c r="AB18" s="9">
        <v>0.3086309997752385</v>
      </c>
      <c r="AC18" s="8"/>
      <c r="AD18" s="8"/>
      <c r="AE18" s="8"/>
    </row>
    <row r="19" spans="1:31" ht="13.5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AC19" s="8"/>
      <c r="AD19" s="8"/>
      <c r="AE19" s="8"/>
    </row>
    <row r="20" spans="1:31" s="4" customFormat="1" ht="26.25" thickBot="1">
      <c r="A20" s="2" t="s">
        <v>19</v>
      </c>
      <c r="B20" s="281" t="s">
        <v>1</v>
      </c>
      <c r="C20" s="281"/>
      <c r="D20" s="281" t="s">
        <v>2</v>
      </c>
      <c r="E20" s="281"/>
      <c r="F20" s="281" t="s">
        <v>3</v>
      </c>
      <c r="G20" s="281"/>
      <c r="H20" s="281" t="s">
        <v>4</v>
      </c>
      <c r="I20" s="281"/>
      <c r="J20" s="281" t="s">
        <v>5</v>
      </c>
      <c r="K20" s="281"/>
      <c r="L20" s="281" t="s">
        <v>6</v>
      </c>
      <c r="M20" s="281"/>
      <c r="N20" s="281" t="s">
        <v>7</v>
      </c>
      <c r="O20" s="281"/>
      <c r="P20" s="281" t="s">
        <v>8</v>
      </c>
      <c r="Q20" s="281"/>
      <c r="R20" s="281" t="s">
        <v>9</v>
      </c>
      <c r="S20" s="281"/>
      <c r="T20" s="10"/>
      <c r="U20" s="10"/>
      <c r="V20" s="282" t="s">
        <v>11</v>
      </c>
      <c r="W20" s="283"/>
      <c r="X20" s="3" t="s">
        <v>12</v>
      </c>
      <c r="Y20" s="3"/>
      <c r="Z20" s="3"/>
      <c r="AB20" s="1"/>
    </row>
    <row r="21" spans="1:31" s="4" customFormat="1">
      <c r="A21" s="11" t="s">
        <v>20</v>
      </c>
      <c r="B21" s="12" t="s">
        <v>16</v>
      </c>
      <c r="C21" s="12" t="str">
        <f>C3</f>
        <v>MA</v>
      </c>
      <c r="D21" s="12" t="s">
        <v>16</v>
      </c>
      <c r="E21" s="12" t="str">
        <f>E3</f>
        <v>MA</v>
      </c>
      <c r="F21" s="12" t="s">
        <v>16</v>
      </c>
      <c r="G21" s="12" t="str">
        <f>G3</f>
        <v>MA</v>
      </c>
      <c r="H21" s="12" t="s">
        <v>16</v>
      </c>
      <c r="I21" s="12" t="str">
        <f>I3</f>
        <v>MA</v>
      </c>
      <c r="J21" s="12" t="s">
        <v>16</v>
      </c>
      <c r="K21" s="12" t="str">
        <f>K3</f>
        <v>MA</v>
      </c>
      <c r="L21" s="12" t="s">
        <v>16</v>
      </c>
      <c r="M21" s="12" t="str">
        <f>M3</f>
        <v>MA</v>
      </c>
      <c r="N21" s="12" t="s">
        <v>16</v>
      </c>
      <c r="O21" s="12" t="str">
        <f>O3</f>
        <v>MA</v>
      </c>
      <c r="P21" s="12" t="s">
        <v>16</v>
      </c>
      <c r="Q21" s="12" t="str">
        <f>Q3</f>
        <v>MA</v>
      </c>
      <c r="R21" s="12" t="s">
        <v>16</v>
      </c>
      <c r="S21" s="12" t="str">
        <f>S3</f>
        <v>MA</v>
      </c>
      <c r="T21" s="10"/>
      <c r="U21" s="10"/>
      <c r="V21" s="105" t="s">
        <v>16</v>
      </c>
      <c r="W21" s="106" t="str">
        <f>W3</f>
        <v>MA</v>
      </c>
      <c r="AB21" s="1"/>
    </row>
    <row r="22" spans="1:31">
      <c r="A22" s="5" t="str">
        <f>A4</f>
        <v>1996</v>
      </c>
      <c r="B22" s="7">
        <v>32582298.79907142</v>
      </c>
      <c r="C22" s="7">
        <v>584473.16480523685</v>
      </c>
      <c r="D22" s="7">
        <v>99506343.617210805</v>
      </c>
      <c r="E22" s="7">
        <v>109349.8228578266</v>
      </c>
      <c r="F22" s="7">
        <v>198715198.56222853</v>
      </c>
      <c r="G22" s="7">
        <v>1848374.8864521678</v>
      </c>
      <c r="H22" s="7">
        <v>28494359.62816406</v>
      </c>
      <c r="I22" s="7">
        <v>417784.71405972796</v>
      </c>
      <c r="J22" s="7">
        <v>26033135.473959699</v>
      </c>
      <c r="K22" s="7">
        <v>320008.94453281799</v>
      </c>
      <c r="L22" s="7">
        <v>135854065.85326171</v>
      </c>
      <c r="M22" s="7">
        <v>1380688.3819350391</v>
      </c>
      <c r="N22" s="7">
        <v>79153560.827163801</v>
      </c>
      <c r="O22" s="7">
        <v>1197644.7247269673</v>
      </c>
      <c r="P22" s="7">
        <v>185663381.8695446</v>
      </c>
      <c r="Q22" s="7">
        <v>2178927.3238435541</v>
      </c>
      <c r="R22" s="7">
        <v>258967986.64178059</v>
      </c>
      <c r="S22" s="7">
        <v>3607774.3905883678</v>
      </c>
      <c r="T22" s="5"/>
      <c r="U22" s="5"/>
      <c r="V22" s="107">
        <f t="shared" ref="V22:W36" si="5">B22+D22+F22+H22+J22+L22+N22+P22+R22+T22</f>
        <v>1044970331.2723852</v>
      </c>
      <c r="W22" s="108">
        <f t="shared" si="5"/>
        <v>11645026.353801705</v>
      </c>
    </row>
    <row r="23" spans="1:31">
      <c r="A23" s="5">
        <f t="shared" ref="A23:A36" si="6">A5</f>
        <v>1997</v>
      </c>
      <c r="B23" s="7">
        <v>32906507.210283224</v>
      </c>
      <c r="C23" s="7">
        <v>581841.29413095652</v>
      </c>
      <c r="D23" s="7">
        <v>101293282.8750097</v>
      </c>
      <c r="E23" s="7">
        <v>124705.9507481875</v>
      </c>
      <c r="F23" s="7">
        <v>204272757.51502198</v>
      </c>
      <c r="G23" s="7">
        <v>1876684.2470532274</v>
      </c>
      <c r="H23" s="7">
        <v>29633529.390161321</v>
      </c>
      <c r="I23" s="7">
        <v>434096.49931722996</v>
      </c>
      <c r="J23" s="7">
        <v>26929349.194446001</v>
      </c>
      <c r="K23" s="7">
        <v>335302.17398534197</v>
      </c>
      <c r="L23" s="7">
        <v>136525963.38049811</v>
      </c>
      <c r="M23" s="7">
        <v>1377779.468615019</v>
      </c>
      <c r="N23" s="7">
        <v>85249460.272634387</v>
      </c>
      <c r="O23" s="7">
        <v>1262962.2895947387</v>
      </c>
      <c r="P23" s="7">
        <v>194583987.7637502</v>
      </c>
      <c r="Q23" s="7">
        <v>2263935.4185602083</v>
      </c>
      <c r="R23" s="7">
        <v>260720520.01828128</v>
      </c>
      <c r="S23" s="7">
        <v>3534764.2824499998</v>
      </c>
      <c r="T23" s="5"/>
      <c r="U23" s="5"/>
      <c r="V23" s="107">
        <f t="shared" si="5"/>
        <v>1072115357.6200862</v>
      </c>
      <c r="W23" s="108">
        <f t="shared" si="5"/>
        <v>11792071.62445491</v>
      </c>
      <c r="X23" s="13">
        <f>(W23-W22)/W22*100</f>
        <v>1.2627302522608694</v>
      </c>
      <c r="Y23" s="13"/>
      <c r="Z23" s="13"/>
    </row>
    <row r="24" spans="1:31">
      <c r="A24" s="5">
        <f t="shared" si="6"/>
        <v>1998</v>
      </c>
      <c r="B24" s="7">
        <v>31153061.967605509</v>
      </c>
      <c r="C24" s="7">
        <v>592580.60742193763</v>
      </c>
      <c r="D24" s="7">
        <v>101161451.07318529</v>
      </c>
      <c r="E24" s="7">
        <v>112056.85663845731</v>
      </c>
      <c r="F24" s="7">
        <v>203802694.17268372</v>
      </c>
      <c r="G24" s="7">
        <v>1848069.5154426184</v>
      </c>
      <c r="H24" s="7">
        <v>27758236.180045828</v>
      </c>
      <c r="I24" s="7">
        <v>405643.152769943</v>
      </c>
      <c r="J24" s="7">
        <v>25342082.170791902</v>
      </c>
      <c r="K24" s="7">
        <v>297356.45098426798</v>
      </c>
      <c r="L24" s="7">
        <v>138259072.73661989</v>
      </c>
      <c r="M24" s="7">
        <v>1393890.7401366229</v>
      </c>
      <c r="N24" s="7">
        <v>89911044.695609793</v>
      </c>
      <c r="O24" s="7">
        <v>1330229.5058805235</v>
      </c>
      <c r="P24" s="7">
        <v>199003354.95675409</v>
      </c>
      <c r="Q24" s="7">
        <v>2344006.799405911</v>
      </c>
      <c r="R24" s="7">
        <v>263229818.97668725</v>
      </c>
      <c r="S24" s="7">
        <v>3641180.6005151197</v>
      </c>
      <c r="T24" s="5"/>
      <c r="U24" s="5"/>
      <c r="V24" s="107">
        <f t="shared" si="5"/>
        <v>1079620816.9299834</v>
      </c>
      <c r="W24" s="108">
        <f t="shared" si="5"/>
        <v>11965014.229195401</v>
      </c>
      <c r="X24" s="13">
        <f>(W24-W23)/W23*100</f>
        <v>1.4666006978946367</v>
      </c>
      <c r="Y24" s="13"/>
      <c r="Z24" s="13"/>
    </row>
    <row r="25" spans="1:31">
      <c r="A25" s="5">
        <f t="shared" si="6"/>
        <v>1999</v>
      </c>
      <c r="B25" s="7">
        <v>33129731.186482083</v>
      </c>
      <c r="C25" s="7">
        <v>577367.49996660813</v>
      </c>
      <c r="D25" s="7">
        <v>99881396.133456811</v>
      </c>
      <c r="E25" s="7">
        <v>70442.343677622601</v>
      </c>
      <c r="F25" s="7">
        <v>205305468.07324803</v>
      </c>
      <c r="G25" s="7">
        <v>1863859.8264480918</v>
      </c>
      <c r="H25" s="7">
        <v>27657162.065273762</v>
      </c>
      <c r="I25" s="7">
        <v>407292.12004767801</v>
      </c>
      <c r="J25" s="7">
        <v>24998101.836826</v>
      </c>
      <c r="K25" s="7">
        <v>280176.59871998802</v>
      </c>
      <c r="L25" s="7">
        <v>148969895.64270389</v>
      </c>
      <c r="M25" s="7">
        <v>1499429.0765285061</v>
      </c>
      <c r="N25" s="7">
        <v>94715567.440996394</v>
      </c>
      <c r="O25" s="7">
        <v>1385033.7094827425</v>
      </c>
      <c r="P25" s="7">
        <v>209459152.06456262</v>
      </c>
      <c r="Q25" s="7">
        <v>2457146.7695910539</v>
      </c>
      <c r="R25" s="7">
        <v>264615745.7210024</v>
      </c>
      <c r="S25" s="7">
        <v>3616694.9615289629</v>
      </c>
      <c r="T25" s="5"/>
      <c r="U25" s="5"/>
      <c r="V25" s="107">
        <f t="shared" si="5"/>
        <v>1108732220.164552</v>
      </c>
      <c r="W25" s="108">
        <f t="shared" si="5"/>
        <v>12157442.905991254</v>
      </c>
      <c r="X25" s="13">
        <f t="shared" ref="X25:X36" si="7">(W25-W24)/W24*100</f>
        <v>1.6082611613307991</v>
      </c>
      <c r="Y25" s="13"/>
      <c r="Z25" s="13"/>
    </row>
    <row r="26" spans="1:31">
      <c r="A26" s="5">
        <f t="shared" si="6"/>
        <v>2000</v>
      </c>
      <c r="B26" s="7">
        <v>34721348.550511241</v>
      </c>
      <c r="C26" s="7">
        <v>601240.11085219786</v>
      </c>
      <c r="D26" s="7">
        <v>98881008.772132099</v>
      </c>
      <c r="E26" s="7">
        <v>58117.070582015898</v>
      </c>
      <c r="F26" s="7">
        <v>222156097.91149962</v>
      </c>
      <c r="G26" s="7">
        <v>1809862.1700317357</v>
      </c>
      <c r="H26" s="7">
        <v>28542915.525472559</v>
      </c>
      <c r="I26" s="7">
        <v>405963.37604302302</v>
      </c>
      <c r="J26" s="7">
        <v>26410337.532674301</v>
      </c>
      <c r="K26" s="7">
        <v>262982.17513122398</v>
      </c>
      <c r="L26" s="7">
        <v>161196737.82075551</v>
      </c>
      <c r="M26" s="7">
        <v>1467148.6627779761</v>
      </c>
      <c r="N26" s="7">
        <v>102679051.4553436</v>
      </c>
      <c r="O26" s="7">
        <v>1341176.7711973321</v>
      </c>
      <c r="P26" s="7">
        <v>216335533.8955102</v>
      </c>
      <c r="Q26" s="7">
        <v>2336919.2846667091</v>
      </c>
      <c r="R26" s="7">
        <v>266568132.92041209</v>
      </c>
      <c r="S26" s="7">
        <v>3672119.2073330535</v>
      </c>
      <c r="T26" s="5"/>
      <c r="U26" s="5"/>
      <c r="V26" s="107">
        <f t="shared" si="5"/>
        <v>1157491164.3843112</v>
      </c>
      <c r="W26" s="108">
        <f t="shared" si="5"/>
        <v>11955528.828615267</v>
      </c>
      <c r="X26" s="13">
        <f t="shared" si="7"/>
        <v>-1.6608268608564321</v>
      </c>
      <c r="Y26" s="13"/>
      <c r="Z26" s="13"/>
    </row>
    <row r="27" spans="1:31">
      <c r="A27" s="5">
        <f t="shared" si="6"/>
        <v>2001</v>
      </c>
      <c r="B27" s="7">
        <v>33596823.722863659</v>
      </c>
      <c r="C27" s="7">
        <v>601903.08626951952</v>
      </c>
      <c r="D27" s="7">
        <v>98844719.279934108</v>
      </c>
      <c r="E27" s="7">
        <v>70765.2735862478</v>
      </c>
      <c r="F27" s="7">
        <v>229410361.79026872</v>
      </c>
      <c r="G27" s="7">
        <v>1815803.9186131887</v>
      </c>
      <c r="H27" s="7">
        <v>27504241.928255223</v>
      </c>
      <c r="I27" s="7">
        <v>401797.26961234101</v>
      </c>
      <c r="J27" s="7">
        <v>27711128.400341</v>
      </c>
      <c r="K27" s="7">
        <v>345517.69865149201</v>
      </c>
      <c r="L27" s="7">
        <v>164363551.16470608</v>
      </c>
      <c r="M27" s="7">
        <v>1549895.0348099151</v>
      </c>
      <c r="N27" s="7">
        <v>108806023.748808</v>
      </c>
      <c r="O27" s="7">
        <v>1384520.7769385013</v>
      </c>
      <c r="P27" s="7">
        <v>234153085.8274619</v>
      </c>
      <c r="Q27" s="7">
        <v>2399785.9186184709</v>
      </c>
      <c r="R27" s="7">
        <v>266651877.29072738</v>
      </c>
      <c r="S27" s="7">
        <v>3707968.4646201297</v>
      </c>
      <c r="T27" s="5"/>
      <c r="U27" s="5"/>
      <c r="V27" s="107">
        <f t="shared" si="5"/>
        <v>1191041813.1533661</v>
      </c>
      <c r="W27" s="108">
        <f t="shared" si="5"/>
        <v>12277957.441719806</v>
      </c>
      <c r="X27" s="13">
        <f t="shared" si="7"/>
        <v>2.6968996330201134</v>
      </c>
      <c r="Y27" s="13"/>
      <c r="Z27" s="13"/>
    </row>
    <row r="28" spans="1:31">
      <c r="A28" s="5">
        <f t="shared" si="6"/>
        <v>2002</v>
      </c>
      <c r="B28" s="7">
        <v>35825999.873451464</v>
      </c>
      <c r="C28" s="7">
        <v>621148.66624372255</v>
      </c>
      <c r="D28" s="7">
        <v>99959809.646910906</v>
      </c>
      <c r="E28" s="7">
        <v>54409.805821423593</v>
      </c>
      <c r="F28" s="7">
        <v>236132999.16590485</v>
      </c>
      <c r="G28" s="7">
        <v>1871819.5219106392</v>
      </c>
      <c r="H28" s="7">
        <v>28502999.899318554</v>
      </c>
      <c r="I28" s="7">
        <v>441847.54961349303</v>
      </c>
      <c r="J28" s="7">
        <v>29321000</v>
      </c>
      <c r="K28" s="7">
        <v>273732.18741857598</v>
      </c>
      <c r="L28" s="7">
        <v>168357199.40531</v>
      </c>
      <c r="M28" s="7">
        <v>1597281.9661799301</v>
      </c>
      <c r="N28" s="7">
        <v>118748999.58054161</v>
      </c>
      <c r="O28" s="7">
        <v>1542247.4902988267</v>
      </c>
      <c r="P28" s="7">
        <v>249164999.11987221</v>
      </c>
      <c r="Q28" s="7">
        <v>2512583.8650433989</v>
      </c>
      <c r="R28" s="7">
        <v>270255999.04537189</v>
      </c>
      <c r="S28" s="7">
        <v>3773882.3645375492</v>
      </c>
      <c r="T28" s="5"/>
      <c r="U28" s="5"/>
      <c r="V28" s="107">
        <f t="shared" si="5"/>
        <v>1236270005.7366815</v>
      </c>
      <c r="W28" s="108">
        <f t="shared" si="5"/>
        <v>12688953.417067558</v>
      </c>
      <c r="X28" s="13">
        <f t="shared" si="7"/>
        <v>3.3474295484296981</v>
      </c>
      <c r="Y28" s="13"/>
      <c r="Z28" s="13"/>
    </row>
    <row r="29" spans="1:31">
      <c r="A29" s="5">
        <f t="shared" si="6"/>
        <v>2003</v>
      </c>
      <c r="B29" s="7">
        <v>36070000.007048324</v>
      </c>
      <c r="C29" s="7">
        <v>651104.32574914978</v>
      </c>
      <c r="D29" s="7">
        <v>103354820.02019641</v>
      </c>
      <c r="E29" s="7">
        <v>51281.343969160298</v>
      </c>
      <c r="F29" s="7">
        <v>232581000.04544804</v>
      </c>
      <c r="G29" s="7">
        <v>1868067.3497490708</v>
      </c>
      <c r="H29" s="7">
        <v>29344000.00573409</v>
      </c>
      <c r="I29" s="7">
        <v>392152.61680207204</v>
      </c>
      <c r="J29" s="7">
        <v>31574999.999999899</v>
      </c>
      <c r="K29" s="7">
        <v>287660.93226279301</v>
      </c>
      <c r="L29" s="7">
        <v>172845200.03377551</v>
      </c>
      <c r="M29" s="7">
        <v>1661061.3648892918</v>
      </c>
      <c r="N29" s="7">
        <v>126287000.0246776</v>
      </c>
      <c r="O29" s="7">
        <v>1651240.0649592271</v>
      </c>
      <c r="P29" s="7">
        <v>261123000.0510256</v>
      </c>
      <c r="Q29" s="7">
        <v>2721869.8988972162</v>
      </c>
      <c r="R29" s="7">
        <v>279949000.05470431</v>
      </c>
      <c r="S29" s="7">
        <v>3897918.5100351702</v>
      </c>
      <c r="T29" s="5"/>
      <c r="U29" s="5"/>
      <c r="V29" s="107">
        <f t="shared" si="5"/>
        <v>1273129020.2426097</v>
      </c>
      <c r="W29" s="108">
        <f t="shared" si="5"/>
        <v>13182356.407313151</v>
      </c>
      <c r="X29" s="13">
        <f t="shared" si="7"/>
        <v>3.8884451225262682</v>
      </c>
      <c r="Y29" s="13"/>
      <c r="Z29" s="13"/>
    </row>
    <row r="30" spans="1:31">
      <c r="A30" s="5">
        <f t="shared" si="6"/>
        <v>2004</v>
      </c>
      <c r="B30" s="7">
        <v>36379999.91041711</v>
      </c>
      <c r="C30" s="7">
        <v>657345.41339758993</v>
      </c>
      <c r="D30" s="7">
        <v>104915259.74165459</v>
      </c>
      <c r="E30" s="7">
        <v>51377.945057075805</v>
      </c>
      <c r="F30" s="7">
        <v>243964999.39925554</v>
      </c>
      <c r="G30" s="7">
        <v>1952168.8281207462</v>
      </c>
      <c r="H30" s="7">
        <v>31334999.92284001</v>
      </c>
      <c r="I30" s="7">
        <v>417124.35710412299</v>
      </c>
      <c r="J30" s="7">
        <v>34451000</v>
      </c>
      <c r="K30" s="7">
        <v>313831.71502233302</v>
      </c>
      <c r="L30" s="7">
        <v>182174999.5514085</v>
      </c>
      <c r="M30" s="7">
        <v>1749470.6005887191</v>
      </c>
      <c r="N30" s="7">
        <v>132458999.6738303</v>
      </c>
      <c r="O30" s="7">
        <v>1711042.1287024277</v>
      </c>
      <c r="P30" s="7">
        <v>279543999.31164521</v>
      </c>
      <c r="Q30" s="7">
        <v>2895930.2548853317</v>
      </c>
      <c r="R30" s="7">
        <v>285165999.29780143</v>
      </c>
      <c r="S30" s="7">
        <v>3954117.3019774249</v>
      </c>
      <c r="T30" s="5"/>
      <c r="U30" s="5"/>
      <c r="V30" s="107">
        <f t="shared" si="5"/>
        <v>1330390256.8088527</v>
      </c>
      <c r="W30" s="108">
        <f t="shared" si="5"/>
        <v>13702408.544855773</v>
      </c>
      <c r="X30" s="13">
        <f t="shared" si="7"/>
        <v>3.9450620319604912</v>
      </c>
      <c r="Y30" s="13"/>
      <c r="Z30" s="13"/>
    </row>
    <row r="31" spans="1:31">
      <c r="A31" s="5">
        <f t="shared" si="6"/>
        <v>2005</v>
      </c>
      <c r="B31" s="7">
        <v>37402391.991304971</v>
      </c>
      <c r="C31" s="7">
        <v>631656.670507745</v>
      </c>
      <c r="D31" s="7">
        <v>105991877.30475019</v>
      </c>
      <c r="E31" s="7">
        <v>47697.735473328197</v>
      </c>
      <c r="F31" s="7">
        <v>259100944.52064836</v>
      </c>
      <c r="G31" s="7">
        <v>2041788.6220927755</v>
      </c>
      <c r="H31" s="7">
        <v>33010192.931773737</v>
      </c>
      <c r="I31" s="7">
        <v>438399.746841516</v>
      </c>
      <c r="J31" s="7">
        <v>38558200</v>
      </c>
      <c r="K31" s="7">
        <v>351551.27045938402</v>
      </c>
      <c r="L31" s="7">
        <v>195012158.24350181</v>
      </c>
      <c r="M31" s="7">
        <v>1841436.4965518331</v>
      </c>
      <c r="N31" s="7">
        <v>139472270.1358436</v>
      </c>
      <c r="O31" s="7">
        <v>1793840.906113531</v>
      </c>
      <c r="P31" s="7">
        <v>295503636.72601181</v>
      </c>
      <c r="Q31" s="7">
        <v>3099676.7313134857</v>
      </c>
      <c r="R31" s="7">
        <v>297015436.40230113</v>
      </c>
      <c r="S31" s="7">
        <v>4172360.6806874475</v>
      </c>
      <c r="T31" s="5"/>
      <c r="U31" s="5"/>
      <c r="V31" s="107">
        <f t="shared" si="5"/>
        <v>1401067108.2561357</v>
      </c>
      <c r="W31" s="108">
        <f t="shared" si="5"/>
        <v>14418408.860041047</v>
      </c>
      <c r="X31" s="13">
        <f t="shared" si="7"/>
        <v>5.2253610220524145</v>
      </c>
      <c r="Y31" s="13"/>
      <c r="Z31" s="13"/>
    </row>
    <row r="32" spans="1:31">
      <c r="A32" s="5">
        <f t="shared" si="6"/>
        <v>2006</v>
      </c>
      <c r="B32" s="7">
        <v>35358999.888728589</v>
      </c>
      <c r="C32" s="7">
        <v>641034.43969017151</v>
      </c>
      <c r="D32" s="7">
        <v>105364259.66842881</v>
      </c>
      <c r="E32" s="7">
        <v>47525.853495125899</v>
      </c>
      <c r="F32" s="7">
        <v>275782399.13213938</v>
      </c>
      <c r="G32" s="7">
        <v>2123298.7426103512</v>
      </c>
      <c r="H32" s="7">
        <v>34138999.892567828</v>
      </c>
      <c r="I32" s="7">
        <v>446719.77516095899</v>
      </c>
      <c r="J32" s="7">
        <v>42582000</v>
      </c>
      <c r="K32" s="7">
        <v>371100.69775299798</v>
      </c>
      <c r="L32" s="7">
        <v>206635999.3497366</v>
      </c>
      <c r="M32" s="7">
        <v>1928232.988855487</v>
      </c>
      <c r="N32" s="7">
        <v>146606999.53864211</v>
      </c>
      <c r="O32" s="7">
        <v>1860064.9165580659</v>
      </c>
      <c r="P32" s="7">
        <v>324001998.98039687</v>
      </c>
      <c r="Q32" s="7">
        <v>3437189.3180831722</v>
      </c>
      <c r="R32" s="7">
        <v>308019999.03069079</v>
      </c>
      <c r="S32" s="7">
        <v>4308243.0112715159</v>
      </c>
      <c r="T32" s="5"/>
      <c r="U32" s="5"/>
      <c r="V32" s="107">
        <f t="shared" si="5"/>
        <v>1478491655.4813309</v>
      </c>
      <c r="W32" s="108">
        <f t="shared" si="5"/>
        <v>15163409.743477847</v>
      </c>
      <c r="X32" s="13">
        <f t="shared" si="7"/>
        <v>5.1670117741041786</v>
      </c>
      <c r="Y32" s="13"/>
      <c r="Z32" s="13"/>
    </row>
    <row r="33" spans="1:26">
      <c r="A33" s="5">
        <f t="shared" si="6"/>
        <v>2007</v>
      </c>
      <c r="B33" s="7">
        <v>36301000.035048641</v>
      </c>
      <c r="C33" s="7">
        <v>666020.81480979722</v>
      </c>
      <c r="D33" s="7">
        <v>105335680.10170151</v>
      </c>
      <c r="E33" s="7">
        <v>48859.470909301395</v>
      </c>
      <c r="F33" s="7">
        <v>290246000.28023225</v>
      </c>
      <c r="G33" s="7">
        <v>2181409.036234125</v>
      </c>
      <c r="H33" s="7">
        <v>35294000.034076363</v>
      </c>
      <c r="I33" s="7">
        <v>460186.60993430601</v>
      </c>
      <c r="J33" s="7">
        <v>48971000</v>
      </c>
      <c r="K33" s="7">
        <v>414044.57920702599</v>
      </c>
      <c r="L33" s="7">
        <v>217607000.21009913</v>
      </c>
      <c r="M33" s="7">
        <v>1989065.865612874</v>
      </c>
      <c r="N33" s="7">
        <v>156289000.15089691</v>
      </c>
      <c r="O33" s="7">
        <v>1947125.149746418</v>
      </c>
      <c r="P33" s="7">
        <v>349501000.33744317</v>
      </c>
      <c r="Q33" s="7">
        <v>3604568.5341521176</v>
      </c>
      <c r="R33" s="7">
        <v>321865000.31076032</v>
      </c>
      <c r="S33" s="7">
        <v>4544606.9657433759</v>
      </c>
      <c r="T33" s="5"/>
      <c r="U33" s="5"/>
      <c r="V33" s="107">
        <f t="shared" si="5"/>
        <v>1561409681.4602582</v>
      </c>
      <c r="W33" s="108">
        <f t="shared" si="5"/>
        <v>15855887.026349341</v>
      </c>
      <c r="X33" s="13">
        <f t="shared" si="7"/>
        <v>4.5667649597699844</v>
      </c>
      <c r="Y33" s="13"/>
      <c r="Z33" s="13"/>
    </row>
    <row r="34" spans="1:26">
      <c r="A34" s="5">
        <f t="shared" si="6"/>
        <v>2008</v>
      </c>
      <c r="B34" s="7">
        <v>42153999.925069243</v>
      </c>
      <c r="C34" s="7">
        <v>743850.29834699654</v>
      </c>
      <c r="D34" s="7">
        <v>99397869.823315501</v>
      </c>
      <c r="E34" s="7">
        <v>43285.266703899906</v>
      </c>
      <c r="F34" s="7">
        <v>297899999.47046888</v>
      </c>
      <c r="G34" s="7">
        <v>2198315.0840886263</v>
      </c>
      <c r="H34" s="7">
        <v>34197999.939211428</v>
      </c>
      <c r="I34" s="7">
        <v>424238.84679589001</v>
      </c>
      <c r="J34" s="7">
        <v>53644000.000000097</v>
      </c>
      <c r="K34" s="7">
        <v>444364.89028000803</v>
      </c>
      <c r="L34" s="7">
        <v>219358999.61007902</v>
      </c>
      <c r="M34" s="7">
        <v>1958896.3071115441</v>
      </c>
      <c r="N34" s="7">
        <v>161671999.71262032</v>
      </c>
      <c r="O34" s="7">
        <v>1989931.231464501</v>
      </c>
      <c r="P34" s="7">
        <v>375089999.3332594</v>
      </c>
      <c r="Q34" s="7">
        <v>3756036.0780562893</v>
      </c>
      <c r="R34" s="7">
        <v>335759999.40317047</v>
      </c>
      <c r="S34" s="7">
        <v>4736994.4707109705</v>
      </c>
      <c r="T34" s="5"/>
      <c r="U34" s="5"/>
      <c r="V34" s="107">
        <f t="shared" si="5"/>
        <v>1619174867.2171941</v>
      </c>
      <c r="W34" s="108">
        <f t="shared" si="5"/>
        <v>16295912.473558726</v>
      </c>
      <c r="X34" s="13">
        <f t="shared" si="7"/>
        <v>2.7751550353389201</v>
      </c>
      <c r="Y34" s="13"/>
      <c r="Z34" s="13"/>
    </row>
    <row r="35" spans="1:26">
      <c r="A35" s="5">
        <f t="shared" si="6"/>
        <v>2009</v>
      </c>
      <c r="B35" s="7">
        <v>40891000.076902673</v>
      </c>
      <c r="C35" s="7">
        <v>731830.58431114338</v>
      </c>
      <c r="D35" s="7">
        <v>95185496.179012999</v>
      </c>
      <c r="E35" s="7">
        <v>46959.728066208598</v>
      </c>
      <c r="F35" s="7">
        <v>266932000.50201261</v>
      </c>
      <c r="G35" s="7">
        <v>1965923.7797834077</v>
      </c>
      <c r="H35" s="7">
        <v>33635000.063256517</v>
      </c>
      <c r="I35" s="7">
        <v>426248.41609288799</v>
      </c>
      <c r="J35" s="7">
        <v>57630003.745240502</v>
      </c>
      <c r="K35" s="7">
        <v>461018.00526880601</v>
      </c>
      <c r="L35" s="7">
        <v>213939000.40234989</v>
      </c>
      <c r="M35" s="7">
        <v>1934117.4820901111</v>
      </c>
      <c r="N35" s="7">
        <v>162722000.30602729</v>
      </c>
      <c r="O35" s="7">
        <v>2020831.7862872691</v>
      </c>
      <c r="P35" s="7">
        <v>378421000.71168739</v>
      </c>
      <c r="Q35" s="7">
        <v>3882451.3193021799</v>
      </c>
      <c r="R35" s="7">
        <v>344981000.64879739</v>
      </c>
      <c r="S35" s="7">
        <v>4864774.7495537801</v>
      </c>
      <c r="T35" s="5"/>
      <c r="U35" s="5"/>
      <c r="V35" s="107">
        <f t="shared" si="5"/>
        <v>1594336502.6352873</v>
      </c>
      <c r="W35" s="108">
        <f t="shared" si="5"/>
        <v>16334155.850755796</v>
      </c>
      <c r="X35" s="13">
        <f t="shared" si="7"/>
        <v>0.23468079654405755</v>
      </c>
      <c r="Y35" s="13"/>
      <c r="Z35" s="13"/>
    </row>
    <row r="36" spans="1:26" ht="13.5" thickBot="1">
      <c r="A36" s="5">
        <f t="shared" si="6"/>
        <v>2010</v>
      </c>
      <c r="B36" s="7">
        <v>41246961.667548493</v>
      </c>
      <c r="C36" s="7">
        <v>738456.04010788596</v>
      </c>
      <c r="D36" s="7">
        <v>100659255.9205301</v>
      </c>
      <c r="E36" s="7">
        <v>47772.885697053003</v>
      </c>
      <c r="F36" s="7">
        <v>280189982.59378433</v>
      </c>
      <c r="G36" s="7">
        <v>2026485.9077428794</v>
      </c>
      <c r="H36" s="7">
        <v>34310971.672552869</v>
      </c>
      <c r="I36" s="7">
        <v>428111.92989268701</v>
      </c>
      <c r="J36" s="7">
        <v>58523000</v>
      </c>
      <c r="K36" s="7">
        <v>463680.25239483197</v>
      </c>
      <c r="L36" s="7">
        <v>218569823.92360398</v>
      </c>
      <c r="M36" s="7">
        <v>1975113.253302702</v>
      </c>
      <c r="N36" s="7">
        <v>167462285.9692319</v>
      </c>
      <c r="O36" s="7">
        <v>2076798.7102419541</v>
      </c>
      <c r="P36" s="7">
        <v>385490863.71355462</v>
      </c>
      <c r="Q36" s="7">
        <v>3942012.8971213191</v>
      </c>
      <c r="R36" s="7">
        <v>352917875.22940868</v>
      </c>
      <c r="S36" s="7">
        <v>4990353.6944558201</v>
      </c>
      <c r="T36" s="5"/>
      <c r="U36" s="5"/>
      <c r="V36" s="109">
        <f t="shared" si="5"/>
        <v>1639371020.6902151</v>
      </c>
      <c r="W36" s="110">
        <f t="shared" si="5"/>
        <v>16688785.570957132</v>
      </c>
      <c r="X36" s="13">
        <f t="shared" si="7"/>
        <v>2.1710930362215617</v>
      </c>
      <c r="Y36" s="13"/>
      <c r="Z36" s="13"/>
    </row>
    <row r="38" spans="1:26" ht="13.5" thickBot="1"/>
    <row r="39" spans="1:26" ht="64.5" thickBot="1">
      <c r="A39" s="2" t="s">
        <v>21</v>
      </c>
      <c r="C39" s="3" t="s">
        <v>22</v>
      </c>
      <c r="D39" s="3" t="s">
        <v>23</v>
      </c>
      <c r="E39" s="3" t="s">
        <v>3</v>
      </c>
      <c r="F39" s="3" t="s">
        <v>24</v>
      </c>
      <c r="G39" s="3" t="s">
        <v>25</v>
      </c>
      <c r="H39" s="3" t="s">
        <v>26</v>
      </c>
      <c r="I39" s="3" t="s">
        <v>27</v>
      </c>
      <c r="J39" s="3" t="s">
        <v>28</v>
      </c>
      <c r="K39" s="14" t="s">
        <v>29</v>
      </c>
      <c r="L39" s="2" t="s">
        <v>30</v>
      </c>
      <c r="M39" s="3" t="s">
        <v>22</v>
      </c>
      <c r="N39" s="3" t="s">
        <v>23</v>
      </c>
      <c r="O39" s="3" t="s">
        <v>3</v>
      </c>
      <c r="P39" s="3" t="s">
        <v>24</v>
      </c>
      <c r="Q39" s="3" t="s">
        <v>25</v>
      </c>
      <c r="R39" s="3" t="s">
        <v>26</v>
      </c>
      <c r="S39" s="3" t="s">
        <v>27</v>
      </c>
      <c r="T39" s="3" t="s">
        <v>28</v>
      </c>
      <c r="U39" s="14" t="s">
        <v>29</v>
      </c>
    </row>
    <row r="40" spans="1:26">
      <c r="A40" s="5" t="str">
        <f>A22</f>
        <v>1996</v>
      </c>
      <c r="B40" s="15"/>
      <c r="C40" s="15">
        <f>(C4/$W4)/(B4/$V4)</f>
        <v>0.31787418329914469</v>
      </c>
      <c r="D40" s="15">
        <f>(E4/$W4)/(D4/$V4)</f>
        <v>3.4243247110100954E-2</v>
      </c>
      <c r="E40" s="15">
        <f>(G4/$W4)/(F4/$V4)</f>
        <v>1.2515129339683118</v>
      </c>
      <c r="F40" s="15">
        <f>(I4/$W4)/(H4/$V4)</f>
        <v>1.4780998107932031</v>
      </c>
      <c r="G40" s="15">
        <f>(K4/$W4)/(J4/$V4)</f>
        <v>0.74237800562309386</v>
      </c>
      <c r="H40" s="15">
        <f>(M4/$W4)/(L4/$V4)</f>
        <v>0.79980558358990872</v>
      </c>
      <c r="I40" s="15">
        <f>(O4/$W4)/(N4/$V4)</f>
        <v>0.99215152597584721</v>
      </c>
      <c r="J40" s="15">
        <f>(Q4/$W4)/(P4/$V4)</f>
        <v>1.1849610416818142</v>
      </c>
      <c r="K40" s="15">
        <f>(S4/$W4)/(R4/$V4)</f>
        <v>1.3595549111682694</v>
      </c>
      <c r="L40" s="5" t="str">
        <f>A40</f>
        <v>1996</v>
      </c>
      <c r="M40" s="8">
        <f>(1-1/C40)*C4</f>
        <v>-6681.0023914334088</v>
      </c>
      <c r="N40" s="8">
        <f>(1-1/D40)*E4</f>
        <v>-6056.6722965041708</v>
      </c>
      <c r="O40" s="8">
        <f>(1-1/E40)*G4</f>
        <v>4042.8108959239821</v>
      </c>
      <c r="P40" s="8">
        <f>(1-1/F40)*I4</f>
        <v>405.73461786302016</v>
      </c>
      <c r="Q40" s="8">
        <f>(1-1/G40)*K4</f>
        <v>-982.78904526551344</v>
      </c>
      <c r="R40" s="8">
        <f>(1-1/H40)*M4</f>
        <v>-2398.2886578698676</v>
      </c>
      <c r="S40" s="8">
        <f>(1-1/I40)*O4</f>
        <v>-41.513610545026133</v>
      </c>
      <c r="T40" s="8">
        <f>(1-1/J40)*Q4</f>
        <v>1455.0224669046954</v>
      </c>
      <c r="U40" s="8">
        <f>(1-1/K40)*S4</f>
        <v>6259.9021080130024</v>
      </c>
      <c r="V40" s="16">
        <f>AVERAGE(M40:U40)</f>
        <v>-444.08843476814297</v>
      </c>
      <c r="W40" s="17"/>
    </row>
    <row r="41" spans="1:26">
      <c r="A41" s="5">
        <f t="shared" ref="A41:A54" si="8">A23</f>
        <v>1997</v>
      </c>
      <c r="B41" s="15"/>
      <c r="C41" s="15">
        <f t="shared" ref="C41:C54" si="9">(C5/$W5)/(B5/$V5)</f>
        <v>0.31910144967568399</v>
      </c>
      <c r="D41" s="15">
        <f t="shared" ref="D41:D54" si="10">(E5/$W5)/(D5/$V5)</f>
        <v>3.4772862620542272E-2</v>
      </c>
      <c r="E41" s="15">
        <f t="shared" ref="E41:E54" si="11">(G5/$W5)/(F5/$V5)</f>
        <v>1.2351344184003323</v>
      </c>
      <c r="F41" s="15">
        <f t="shared" ref="F41:F54" si="12">(I5/$W5)/(H5/$V5)</f>
        <v>1.4821376253395449</v>
      </c>
      <c r="G41" s="15">
        <f t="shared" ref="G41:G54" si="13">(K5/$W5)/(J5/$V5)</f>
        <v>0.73435846261190385</v>
      </c>
      <c r="H41" s="15">
        <f t="shared" ref="H41:H54" si="14">(M5/$W5)/(L5/$V5)</f>
        <v>0.79259644557700448</v>
      </c>
      <c r="I41" s="15">
        <f t="shared" ref="I41:I54" si="15">(O5/$W5)/(N5/$V5)</f>
        <v>0.98631129535025586</v>
      </c>
      <c r="J41" s="15">
        <f t="shared" ref="J41:J54" si="16">(Q5/$W5)/(P5/$V5)</f>
        <v>1.1774788841554822</v>
      </c>
      <c r="K41" s="15">
        <f t="shared" ref="K41:K54" si="17">(S5/$W5)/(R5/$V5)</f>
        <v>1.3648934645462361</v>
      </c>
      <c r="L41" s="5">
        <f t="shared" ref="L41:L54" si="18">A41</f>
        <v>1997</v>
      </c>
      <c r="M41" s="8">
        <f t="shared" ref="M41:M54" si="19">(1-1/C41)*C5</f>
        <v>-6591.3866902723748</v>
      </c>
      <c r="N41" s="8">
        <f t="shared" ref="N41:N54" si="20">(1-1/D41)*E5</f>
        <v>-5850.6142798138353</v>
      </c>
      <c r="O41" s="8">
        <f t="shared" ref="O41:O54" si="21">(1-1/E41)*G5</f>
        <v>3603.9656418913055</v>
      </c>
      <c r="P41" s="8">
        <f t="shared" ref="P41:P54" si="22">(1-1/F41)*I5</f>
        <v>409.51866465103728</v>
      </c>
      <c r="Q41" s="8">
        <f t="shared" ref="Q41:Q54" si="23">(1-1/G41)*K5</f>
        <v>-1043.002420088548</v>
      </c>
      <c r="R41" s="8">
        <f t="shared" ref="R41:R54" si="24">(1-1/H41)*M5</f>
        <v>-2550.5309087481187</v>
      </c>
      <c r="S41" s="8">
        <f t="shared" ref="S41:S54" si="25">(1-1/I41)*O5</f>
        <v>-73.1529238019708</v>
      </c>
      <c r="T41" s="8">
        <f t="shared" ref="T41:T54" si="26">(1-1/J41)*Q5</f>
        <v>1457.0579224000824</v>
      </c>
      <c r="U41" s="8">
        <f t="shared" ref="U41:U54" si="27">(1-1/K41)*S5</f>
        <v>6743.218149221917</v>
      </c>
      <c r="V41" s="16">
        <f t="shared" ref="V41:V54" si="28">AVERAGE(M41:U41)</f>
        <v>-432.76964939561145</v>
      </c>
    </row>
    <row r="42" spans="1:26">
      <c r="A42" s="5">
        <f t="shared" si="8"/>
        <v>1998</v>
      </c>
      <c r="B42" s="15"/>
      <c r="C42" s="15">
        <f t="shared" si="9"/>
        <v>0.31672106577306552</v>
      </c>
      <c r="D42" s="15">
        <f t="shared" si="10"/>
        <v>3.4707482721744627E-2</v>
      </c>
      <c r="E42" s="15">
        <f t="shared" si="11"/>
        <v>1.2119014026593242</v>
      </c>
      <c r="F42" s="15">
        <f t="shared" si="12"/>
        <v>1.4504238573205432</v>
      </c>
      <c r="G42" s="15">
        <f t="shared" si="13"/>
        <v>0.7236976425113959</v>
      </c>
      <c r="H42" s="15">
        <f t="shared" si="14"/>
        <v>0.78072848394426697</v>
      </c>
      <c r="I42" s="15">
        <f t="shared" si="15"/>
        <v>0.97922967624163915</v>
      </c>
      <c r="J42" s="15">
        <f t="shared" si="16"/>
        <v>1.1537761716788231</v>
      </c>
      <c r="K42" s="15">
        <f t="shared" si="17"/>
        <v>1.3583021664293915</v>
      </c>
      <c r="L42" s="5">
        <f t="shared" si="18"/>
        <v>1998</v>
      </c>
      <c r="M42" s="8">
        <f t="shared" si="19"/>
        <v>-6436.3960040225356</v>
      </c>
      <c r="N42" s="8">
        <f t="shared" si="20"/>
        <v>-4880.5847692349735</v>
      </c>
      <c r="O42" s="8">
        <f t="shared" si="21"/>
        <v>3106.6026487745075</v>
      </c>
      <c r="P42" s="8">
        <f t="shared" si="22"/>
        <v>368.22775312476438</v>
      </c>
      <c r="Q42" s="8">
        <f t="shared" si="23"/>
        <v>-1009.50793665575</v>
      </c>
      <c r="R42" s="8">
        <f t="shared" si="24"/>
        <v>-2830.9042286254339</v>
      </c>
      <c r="S42" s="8">
        <f t="shared" si="25"/>
        <v>-103.94690746409748</v>
      </c>
      <c r="T42" s="8">
        <f t="shared" si="26"/>
        <v>1290.9635148843361</v>
      </c>
      <c r="U42" s="8">
        <f t="shared" si="27"/>
        <v>6891.2764172131865</v>
      </c>
      <c r="V42" s="16">
        <f t="shared" si="28"/>
        <v>-400.47439022288864</v>
      </c>
    </row>
    <row r="43" spans="1:26">
      <c r="A43" s="5">
        <f t="shared" si="8"/>
        <v>1999</v>
      </c>
      <c r="B43" s="15"/>
      <c r="C43" s="15">
        <f t="shared" si="9"/>
        <v>0.31811439531875435</v>
      </c>
      <c r="D43" s="15">
        <f t="shared" si="10"/>
        <v>2.7957277288806107E-2</v>
      </c>
      <c r="E43" s="15">
        <f t="shared" si="11"/>
        <v>1.2147964692303841</v>
      </c>
      <c r="F43" s="15">
        <f t="shared" si="12"/>
        <v>1.4455781041658022</v>
      </c>
      <c r="G43" s="15">
        <f t="shared" si="13"/>
        <v>0.71314413960449241</v>
      </c>
      <c r="H43" s="15">
        <f t="shared" si="14"/>
        <v>0.76956275200401403</v>
      </c>
      <c r="I43" s="15">
        <f t="shared" si="15"/>
        <v>0.96813093202718126</v>
      </c>
      <c r="J43" s="15">
        <f t="shared" si="16"/>
        <v>1.1321493687475537</v>
      </c>
      <c r="K43" s="15">
        <f t="shared" si="17"/>
        <v>1.3680258411242801</v>
      </c>
      <c r="L43" s="5">
        <f t="shared" si="18"/>
        <v>1999</v>
      </c>
      <c r="M43" s="8">
        <f t="shared" si="19"/>
        <v>-6274.2868974274834</v>
      </c>
      <c r="N43" s="8">
        <f t="shared" si="20"/>
        <v>-4503.2659256962215</v>
      </c>
      <c r="O43" s="8">
        <f t="shared" si="21"/>
        <v>3001.1953034207049</v>
      </c>
      <c r="P43" s="8">
        <f t="shared" si="22"/>
        <v>352.48986108944274</v>
      </c>
      <c r="Q43" s="8">
        <f t="shared" si="23"/>
        <v>-1011.5573625242558</v>
      </c>
      <c r="R43" s="8">
        <f t="shared" si="24"/>
        <v>-3200.6175898232177</v>
      </c>
      <c r="S43" s="8">
        <f t="shared" si="25"/>
        <v>-156.60100675515221</v>
      </c>
      <c r="T43" s="8">
        <f t="shared" si="26"/>
        <v>1140.1100940695171</v>
      </c>
      <c r="U43" s="8">
        <f t="shared" si="27"/>
        <v>7179.4596078359018</v>
      </c>
      <c r="V43" s="16">
        <f t="shared" si="28"/>
        <v>-385.89710175675128</v>
      </c>
    </row>
    <row r="44" spans="1:26">
      <c r="A44" s="5">
        <f t="shared" si="8"/>
        <v>2000</v>
      </c>
      <c r="B44" s="15"/>
      <c r="C44" s="15">
        <f t="shared" si="9"/>
        <v>0.333273214378975</v>
      </c>
      <c r="D44" s="15">
        <f t="shared" si="10"/>
        <v>2.2926620776888288E-2</v>
      </c>
      <c r="E44" s="15">
        <f t="shared" si="11"/>
        <v>1.1518822271017057</v>
      </c>
      <c r="F44" s="15">
        <f t="shared" si="12"/>
        <v>1.5110195938102562</v>
      </c>
      <c r="G44" s="15">
        <f t="shared" si="13"/>
        <v>0.67012181438762097</v>
      </c>
      <c r="H44" s="15">
        <f t="shared" si="14"/>
        <v>0.72132105426558701</v>
      </c>
      <c r="I44" s="15">
        <f t="shared" si="15"/>
        <v>0.90285642841746927</v>
      </c>
      <c r="J44" s="15">
        <f t="shared" si="16"/>
        <v>1.0694624392026411</v>
      </c>
      <c r="K44" s="15">
        <f t="shared" si="17"/>
        <v>1.4381502017531522</v>
      </c>
      <c r="L44" s="5">
        <f t="shared" si="18"/>
        <v>2000</v>
      </c>
      <c r="M44" s="8">
        <f t="shared" si="19"/>
        <v>-5707.8654133831642</v>
      </c>
      <c r="N44" s="8">
        <f t="shared" si="20"/>
        <v>-4078.5703056473958</v>
      </c>
      <c r="O44" s="8">
        <f t="shared" si="21"/>
        <v>1967.2793630866236</v>
      </c>
      <c r="P44" s="8">
        <f t="shared" si="22"/>
        <v>380.45756618609022</v>
      </c>
      <c r="Q44" s="8">
        <f t="shared" si="23"/>
        <v>-1156.4917895599676</v>
      </c>
      <c r="R44" s="8">
        <f t="shared" si="24"/>
        <v>-3621.5027466312572</v>
      </c>
      <c r="S44" s="8">
        <f t="shared" si="25"/>
        <v>-443.62292698006985</v>
      </c>
      <c r="T44" s="8">
        <f t="shared" si="26"/>
        <v>591.58754190789966</v>
      </c>
      <c r="U44" s="8">
        <f t="shared" si="27"/>
        <v>8287.9525752237059</v>
      </c>
      <c r="V44" s="16">
        <f t="shared" si="28"/>
        <v>-420.08623731083713</v>
      </c>
    </row>
    <row r="45" spans="1:26">
      <c r="A45" s="5">
        <f t="shared" si="8"/>
        <v>2001</v>
      </c>
      <c r="B45" s="15"/>
      <c r="C45" s="15">
        <f t="shared" si="9"/>
        <v>0.33391682448302196</v>
      </c>
      <c r="D45" s="15">
        <f t="shared" si="10"/>
        <v>3.1326751185867342E-2</v>
      </c>
      <c r="E45" s="15">
        <f t="shared" si="11"/>
        <v>1.151189400045594</v>
      </c>
      <c r="F45" s="15">
        <f t="shared" si="12"/>
        <v>1.5342312142949568</v>
      </c>
      <c r="G45" s="15">
        <f t="shared" si="13"/>
        <v>0.67461181967931938</v>
      </c>
      <c r="H45" s="15">
        <f t="shared" si="14"/>
        <v>0.72451419708495712</v>
      </c>
      <c r="I45" s="15">
        <f t="shared" si="15"/>
        <v>0.90209522583431423</v>
      </c>
      <c r="J45" s="15">
        <f t="shared" si="16"/>
        <v>1.0623261637673562</v>
      </c>
      <c r="K45" s="15">
        <f t="shared" si="17"/>
        <v>1.4505101275289345</v>
      </c>
      <c r="L45" s="5">
        <f t="shared" si="18"/>
        <v>2001</v>
      </c>
      <c r="M45" s="8">
        <f t="shared" si="19"/>
        <v>-5873.9259591437376</v>
      </c>
      <c r="N45" s="8">
        <f t="shared" si="20"/>
        <v>-3790.8981133196471</v>
      </c>
      <c r="O45" s="8">
        <f t="shared" si="21"/>
        <v>1837.1088241403593</v>
      </c>
      <c r="P45" s="8">
        <f t="shared" si="22"/>
        <v>382.04837452506291</v>
      </c>
      <c r="Q45" s="8">
        <f t="shared" si="23"/>
        <v>-1054.2955017271277</v>
      </c>
      <c r="R45" s="8">
        <f t="shared" si="24"/>
        <v>-3498.4622347306995</v>
      </c>
      <c r="S45" s="8">
        <f t="shared" si="25"/>
        <v>-414.92703029648914</v>
      </c>
      <c r="T45" s="8">
        <f t="shared" si="26"/>
        <v>558.47295851031686</v>
      </c>
      <c r="U45" s="8">
        <f t="shared" si="27"/>
        <v>8148.137767570498</v>
      </c>
      <c r="V45" s="16">
        <f t="shared" si="28"/>
        <v>-411.86010160794052</v>
      </c>
    </row>
    <row r="46" spans="1:26">
      <c r="A46" s="5">
        <f t="shared" si="8"/>
        <v>2002</v>
      </c>
      <c r="B46" s="15"/>
      <c r="C46" s="15">
        <f t="shared" si="9"/>
        <v>0.33286200520285408</v>
      </c>
      <c r="D46" s="15">
        <f t="shared" si="10"/>
        <v>2.7692564397269193E-2</v>
      </c>
      <c r="E46" s="15">
        <f t="shared" si="11"/>
        <v>1.1541855777333827</v>
      </c>
      <c r="F46" s="15">
        <f t="shared" si="12"/>
        <v>1.5707320936529332</v>
      </c>
      <c r="G46" s="15">
        <f t="shared" si="13"/>
        <v>0.67506698784847863</v>
      </c>
      <c r="H46" s="15">
        <f t="shared" si="14"/>
        <v>0.72595133558235792</v>
      </c>
      <c r="I46" s="15">
        <f t="shared" si="15"/>
        <v>0.90199298815510442</v>
      </c>
      <c r="J46" s="15">
        <f t="shared" si="16"/>
        <v>1.057411481469458</v>
      </c>
      <c r="K46" s="15">
        <f t="shared" si="17"/>
        <v>1.4451285856887088</v>
      </c>
      <c r="L46" s="5">
        <f t="shared" si="18"/>
        <v>2002</v>
      </c>
      <c r="M46" s="8">
        <f t="shared" si="19"/>
        <v>-5846.3442291700994</v>
      </c>
      <c r="N46" s="8">
        <f t="shared" si="20"/>
        <v>-3796.3939591579187</v>
      </c>
      <c r="O46" s="8">
        <f t="shared" si="21"/>
        <v>1838.1599726873069</v>
      </c>
      <c r="P46" s="8">
        <f t="shared" si="22"/>
        <v>401.60794817409743</v>
      </c>
      <c r="Q46" s="8">
        <f t="shared" si="23"/>
        <v>-1025.0788084074313</v>
      </c>
      <c r="R46" s="8">
        <f t="shared" si="24"/>
        <v>-3395.7449800676454</v>
      </c>
      <c r="S46" s="8">
        <f t="shared" si="25"/>
        <v>-410.78403966077406</v>
      </c>
      <c r="T46" s="8">
        <f t="shared" si="26"/>
        <v>543.73590463418464</v>
      </c>
      <c r="U46" s="8">
        <f t="shared" si="27"/>
        <v>8121.5208026406772</v>
      </c>
      <c r="V46" s="16">
        <f t="shared" si="28"/>
        <v>-396.59126536973366</v>
      </c>
    </row>
    <row r="47" spans="1:26">
      <c r="A47" s="5">
        <f t="shared" si="8"/>
        <v>2003</v>
      </c>
      <c r="B47" s="15"/>
      <c r="C47" s="15">
        <f t="shared" si="9"/>
        <v>0.33406426222043145</v>
      </c>
      <c r="D47" s="15">
        <f t="shared" si="10"/>
        <v>2.6123835675890016E-2</v>
      </c>
      <c r="E47" s="15">
        <f t="shared" si="11"/>
        <v>1.1633544923185752</v>
      </c>
      <c r="F47" s="15">
        <f t="shared" si="12"/>
        <v>1.5389470801401977</v>
      </c>
      <c r="G47" s="15">
        <f t="shared" si="13"/>
        <v>0.67380134379475576</v>
      </c>
      <c r="H47" s="15">
        <f t="shared" si="14"/>
        <v>0.72613679519323937</v>
      </c>
      <c r="I47" s="15">
        <f t="shared" si="15"/>
        <v>0.89989170926404827</v>
      </c>
      <c r="J47" s="15">
        <f t="shared" si="16"/>
        <v>1.0531392229739136</v>
      </c>
      <c r="K47" s="15">
        <f t="shared" si="17"/>
        <v>1.4359598144146717</v>
      </c>
      <c r="L47" s="5">
        <f t="shared" si="18"/>
        <v>2003</v>
      </c>
      <c r="M47" s="8">
        <f t="shared" si="19"/>
        <v>-5435.1818260589589</v>
      </c>
      <c r="N47" s="8">
        <f t="shared" si="20"/>
        <v>-3809.0979482968255</v>
      </c>
      <c r="O47" s="8">
        <f t="shared" si="21"/>
        <v>1825.3064223560111</v>
      </c>
      <c r="P47" s="8">
        <f t="shared" si="22"/>
        <v>349.21274449050776</v>
      </c>
      <c r="Q47" s="8">
        <f t="shared" si="23"/>
        <v>-1100.7429207047824</v>
      </c>
      <c r="R47" s="8">
        <f t="shared" si="24"/>
        <v>-3496.9500934635003</v>
      </c>
      <c r="S47" s="8">
        <f t="shared" si="25"/>
        <v>-383.79177854675459</v>
      </c>
      <c r="T47" s="8">
        <f t="shared" si="26"/>
        <v>492.51388784485658</v>
      </c>
      <c r="U47" s="8">
        <f t="shared" si="27"/>
        <v>8058.2569834644564</v>
      </c>
      <c r="V47" s="16">
        <f t="shared" si="28"/>
        <v>-388.94161432388762</v>
      </c>
    </row>
    <row r="48" spans="1:26">
      <c r="A48" s="5">
        <f t="shared" si="8"/>
        <v>2004</v>
      </c>
      <c r="B48" s="15"/>
      <c r="C48" s="15">
        <f t="shared" si="9"/>
        <v>0.3257786402090086</v>
      </c>
      <c r="D48" s="15">
        <f t="shared" si="10"/>
        <v>2.9984181636190762E-2</v>
      </c>
      <c r="E48" s="15">
        <f t="shared" si="11"/>
        <v>1.1429107942712635</v>
      </c>
      <c r="F48" s="15">
        <f t="shared" si="12"/>
        <v>1.5200526908459409</v>
      </c>
      <c r="G48" s="15">
        <f t="shared" si="13"/>
        <v>0.67269113529521796</v>
      </c>
      <c r="H48" s="15">
        <f t="shared" si="14"/>
        <v>0.7274711389444587</v>
      </c>
      <c r="I48" s="15">
        <f t="shared" si="15"/>
        <v>0.89840050649040248</v>
      </c>
      <c r="J48" s="15">
        <f t="shared" si="16"/>
        <v>1.0508006852830558</v>
      </c>
      <c r="K48" s="15">
        <f t="shared" si="17"/>
        <v>1.4567058902484877</v>
      </c>
      <c r="L48" s="5">
        <f t="shared" si="18"/>
        <v>2004</v>
      </c>
      <c r="M48" s="8">
        <f t="shared" si="19"/>
        <v>-4874.8462702724764</v>
      </c>
      <c r="N48" s="8">
        <f t="shared" si="20"/>
        <v>-3876.7684216505409</v>
      </c>
      <c r="O48" s="8">
        <f t="shared" si="21"/>
        <v>1623.812340764043</v>
      </c>
      <c r="P48" s="8">
        <f t="shared" si="22"/>
        <v>330.71920728187177</v>
      </c>
      <c r="Q48" s="8">
        <f t="shared" si="23"/>
        <v>-1281.7175368266962</v>
      </c>
      <c r="R48" s="8">
        <f t="shared" si="24"/>
        <v>-3567.0692100337242</v>
      </c>
      <c r="S48" s="8">
        <f t="shared" si="25"/>
        <v>-390.99396970908543</v>
      </c>
      <c r="T48" s="8">
        <f t="shared" si="26"/>
        <v>494.97877800346782</v>
      </c>
      <c r="U48" s="8">
        <f t="shared" si="27"/>
        <v>8212.1117946983359</v>
      </c>
      <c r="V48" s="16">
        <f t="shared" si="28"/>
        <v>-369.97480974942277</v>
      </c>
    </row>
    <row r="49" spans="1:22">
      <c r="A49" s="5">
        <f t="shared" si="8"/>
        <v>2005</v>
      </c>
      <c r="B49" s="15"/>
      <c r="C49" s="15">
        <f t="shared" si="9"/>
        <v>0.32548284521870668</v>
      </c>
      <c r="D49" s="15">
        <f t="shared" si="10"/>
        <v>2.9262484471455276E-2</v>
      </c>
      <c r="E49" s="15">
        <f t="shared" si="11"/>
        <v>1.1197662287185843</v>
      </c>
      <c r="F49" s="15">
        <f t="shared" si="12"/>
        <v>1.5117540791798809</v>
      </c>
      <c r="G49" s="15">
        <f t="shared" si="13"/>
        <v>0.66969775345890059</v>
      </c>
      <c r="H49" s="15">
        <f t="shared" si="14"/>
        <v>0.72604417410683475</v>
      </c>
      <c r="I49" s="15">
        <f t="shared" si="15"/>
        <v>0.89604650838842714</v>
      </c>
      <c r="J49" s="15">
        <f t="shared" si="16"/>
        <v>1.0453845614899744</v>
      </c>
      <c r="K49" s="15">
        <f t="shared" si="17"/>
        <v>1.4787344319200721</v>
      </c>
      <c r="L49" s="5">
        <f t="shared" si="18"/>
        <v>2005</v>
      </c>
      <c r="M49" s="8">
        <f t="shared" si="19"/>
        <v>-4443.2253806263843</v>
      </c>
      <c r="N49" s="8">
        <f t="shared" si="20"/>
        <v>-3655.2863104700168</v>
      </c>
      <c r="O49" s="8">
        <f t="shared" si="21"/>
        <v>1337.4228802151226</v>
      </c>
      <c r="P49" s="8">
        <f t="shared" si="22"/>
        <v>322.29264988071498</v>
      </c>
      <c r="Q49" s="8">
        <f t="shared" si="23"/>
        <v>-1477.5651200892414</v>
      </c>
      <c r="R49" s="8">
        <f t="shared" si="24"/>
        <v>-3825.9298041655425</v>
      </c>
      <c r="S49" s="8">
        <f t="shared" si="25"/>
        <v>-397.68241175937874</v>
      </c>
      <c r="T49" s="8">
        <f t="shared" si="26"/>
        <v>465.74813580987473</v>
      </c>
      <c r="U49" s="8">
        <f t="shared" si="27"/>
        <v>8266.2215198233771</v>
      </c>
      <c r="V49" s="16">
        <f t="shared" si="28"/>
        <v>-378.66709348683048</v>
      </c>
    </row>
    <row r="50" spans="1:22">
      <c r="A50" s="5">
        <f t="shared" si="8"/>
        <v>2006</v>
      </c>
      <c r="B50" s="15"/>
      <c r="C50" s="15">
        <f t="shared" si="9"/>
        <v>0.32694261279694214</v>
      </c>
      <c r="D50" s="15">
        <f t="shared" si="10"/>
        <v>3.5509508534205439E-2</v>
      </c>
      <c r="E50" s="15">
        <f t="shared" si="11"/>
        <v>1.1018966047448864</v>
      </c>
      <c r="F50" s="15">
        <f t="shared" si="12"/>
        <v>1.4861846368757536</v>
      </c>
      <c r="G50" s="15">
        <f t="shared" si="13"/>
        <v>0.66087076309222781</v>
      </c>
      <c r="H50" s="15">
        <f t="shared" si="14"/>
        <v>0.71862735416828949</v>
      </c>
      <c r="I50" s="15">
        <f t="shared" si="15"/>
        <v>0.88731912798169288</v>
      </c>
      <c r="J50" s="15">
        <f t="shared" si="16"/>
        <v>1.0333283757975777</v>
      </c>
      <c r="K50" s="15">
        <f t="shared" si="17"/>
        <v>1.5057842776175052</v>
      </c>
      <c r="L50" s="5">
        <f t="shared" si="18"/>
        <v>2006</v>
      </c>
      <c r="M50" s="8">
        <f t="shared" si="19"/>
        <v>-4235.0390125081394</v>
      </c>
      <c r="N50" s="8">
        <f t="shared" si="20"/>
        <v>-3667.2730070109669</v>
      </c>
      <c r="O50" s="8">
        <f t="shared" si="21"/>
        <v>1158.5337746303435</v>
      </c>
      <c r="P50" s="8">
        <f t="shared" si="22"/>
        <v>303.69082053329345</v>
      </c>
      <c r="Q50" s="8">
        <f t="shared" si="23"/>
        <v>-1499.2813159998784</v>
      </c>
      <c r="R50" s="8">
        <f t="shared" si="24"/>
        <v>-4199.563172230819</v>
      </c>
      <c r="S50" s="8">
        <f t="shared" si="25"/>
        <v>-415.19934368342183</v>
      </c>
      <c r="T50" s="8">
        <f t="shared" si="26"/>
        <v>360.42856811056595</v>
      </c>
      <c r="U50" s="8">
        <f t="shared" si="27"/>
        <v>8661.6794363424906</v>
      </c>
      <c r="V50" s="16">
        <f t="shared" si="28"/>
        <v>-392.44702797961446</v>
      </c>
    </row>
    <row r="51" spans="1:22">
      <c r="A51" s="5">
        <f t="shared" si="8"/>
        <v>2007</v>
      </c>
      <c r="B51" s="15"/>
      <c r="C51" s="15">
        <f t="shared" si="9"/>
        <v>0.33020455962390122</v>
      </c>
      <c r="D51" s="15">
        <f t="shared" si="10"/>
        <v>3.4052772182701002E-2</v>
      </c>
      <c r="E51" s="15">
        <f t="shared" si="11"/>
        <v>1.0693264200549293</v>
      </c>
      <c r="F51" s="15">
        <f t="shared" si="12"/>
        <v>1.4896897042178381</v>
      </c>
      <c r="G51" s="15">
        <f t="shared" si="13"/>
        <v>0.65363746082467089</v>
      </c>
      <c r="H51" s="15">
        <f t="shared" si="14"/>
        <v>0.71249933221893558</v>
      </c>
      <c r="I51" s="15">
        <f t="shared" si="15"/>
        <v>0.88009656737668018</v>
      </c>
      <c r="J51" s="15">
        <f t="shared" si="16"/>
        <v>1.0225537014897679</v>
      </c>
      <c r="K51" s="15">
        <f t="shared" si="17"/>
        <v>1.5228268014030533</v>
      </c>
      <c r="L51" s="5">
        <f t="shared" si="18"/>
        <v>2007</v>
      </c>
      <c r="M51" s="8">
        <f t="shared" si="19"/>
        <v>-4494.6359553149896</v>
      </c>
      <c r="N51" s="8">
        <f t="shared" si="20"/>
        <v>-3919.6147629364068</v>
      </c>
      <c r="O51" s="8">
        <f t="shared" si="21"/>
        <v>793.7788200835696</v>
      </c>
      <c r="P51" s="8">
        <f t="shared" si="22"/>
        <v>311.13465128596579</v>
      </c>
      <c r="Q51" s="8">
        <f t="shared" si="23"/>
        <v>-1556.6045984730351</v>
      </c>
      <c r="R51" s="8">
        <f t="shared" si="24"/>
        <v>-4353.1728700716676</v>
      </c>
      <c r="S51" s="8">
        <f t="shared" si="25"/>
        <v>-437.47714680692405</v>
      </c>
      <c r="T51" s="8">
        <f t="shared" si="26"/>
        <v>263.26533918945125</v>
      </c>
      <c r="U51" s="8">
        <f t="shared" si="27"/>
        <v>9311.5470370378389</v>
      </c>
      <c r="V51" s="16">
        <f t="shared" si="28"/>
        <v>-453.53105400068875</v>
      </c>
    </row>
    <row r="52" spans="1:22">
      <c r="A52" s="5">
        <f t="shared" si="8"/>
        <v>2008</v>
      </c>
      <c r="B52" s="15"/>
      <c r="C52" s="15">
        <f t="shared" si="9"/>
        <v>0.326705956483341</v>
      </c>
      <c r="D52" s="15">
        <f t="shared" si="10"/>
        <v>3.512132012639823E-2</v>
      </c>
      <c r="E52" s="15">
        <f t="shared" si="11"/>
        <v>1.0461478717855055</v>
      </c>
      <c r="F52" s="15">
        <f t="shared" si="12"/>
        <v>1.4770792513955184</v>
      </c>
      <c r="G52" s="15">
        <f t="shared" si="13"/>
        <v>0.64026617649561535</v>
      </c>
      <c r="H52" s="15">
        <f t="shared" si="14"/>
        <v>0.69792818885630592</v>
      </c>
      <c r="I52" s="15">
        <f t="shared" si="15"/>
        <v>0.86156050826073016</v>
      </c>
      <c r="J52" s="15">
        <f t="shared" si="16"/>
        <v>1.0015558143604071</v>
      </c>
      <c r="K52" s="15">
        <f t="shared" si="17"/>
        <v>1.5392043479630531</v>
      </c>
      <c r="L52" s="5">
        <f t="shared" si="18"/>
        <v>2008</v>
      </c>
      <c r="M52" s="8">
        <f t="shared" si="19"/>
        <v>-4591.2058933582584</v>
      </c>
      <c r="N52" s="8">
        <f t="shared" si="20"/>
        <v>-4192.8913798330841</v>
      </c>
      <c r="O52" s="8">
        <f t="shared" si="21"/>
        <v>571.49242083731122</v>
      </c>
      <c r="P52" s="8">
        <f t="shared" si="22"/>
        <v>298.7590911181511</v>
      </c>
      <c r="Q52" s="8">
        <f t="shared" si="23"/>
        <v>-1745.583548921682</v>
      </c>
      <c r="R52" s="8">
        <f t="shared" si="24"/>
        <v>-4732.989926608946</v>
      </c>
      <c r="S52" s="8">
        <f t="shared" si="25"/>
        <v>-586.77217660093322</v>
      </c>
      <c r="T52" s="8">
        <f t="shared" si="26"/>
        <v>20.052598452316683</v>
      </c>
      <c r="U52" s="8">
        <f t="shared" si="27"/>
        <v>10426.321659270225</v>
      </c>
      <c r="V52" s="16">
        <f t="shared" si="28"/>
        <v>-503.64635062721106</v>
      </c>
    </row>
    <row r="53" spans="1:22">
      <c r="A53" s="5">
        <f t="shared" si="8"/>
        <v>2009</v>
      </c>
      <c r="B53" s="15"/>
      <c r="C53" s="15">
        <f t="shared" si="9"/>
        <v>0.31424366115157537</v>
      </c>
      <c r="D53" s="15">
        <f t="shared" si="10"/>
        <v>3.7822044034732785E-2</v>
      </c>
      <c r="E53" s="15">
        <f t="shared" si="11"/>
        <v>1.0606045187955877</v>
      </c>
      <c r="F53" s="15">
        <f t="shared" si="12"/>
        <v>1.4451207526864096</v>
      </c>
      <c r="G53" s="15">
        <f t="shared" si="13"/>
        <v>0.63109736930532179</v>
      </c>
      <c r="H53" s="15">
        <f t="shared" si="14"/>
        <v>0.68760851034572712</v>
      </c>
      <c r="I53" s="15">
        <f t="shared" si="15"/>
        <v>0.84877707898773858</v>
      </c>
      <c r="J53" s="15">
        <f t="shared" si="16"/>
        <v>0.98558726734848534</v>
      </c>
      <c r="K53" s="15">
        <f t="shared" si="17"/>
        <v>1.5172283282513954</v>
      </c>
      <c r="L53" s="5">
        <f t="shared" si="18"/>
        <v>2009</v>
      </c>
      <c r="M53" s="8">
        <f t="shared" si="19"/>
        <v>-4307.4837603617152</v>
      </c>
      <c r="N53" s="8">
        <f t="shared" si="20"/>
        <v>-4157.4845143066059</v>
      </c>
      <c r="O53" s="8">
        <f t="shared" si="21"/>
        <v>761.05622526537081</v>
      </c>
      <c r="P53" s="8">
        <f t="shared" si="22"/>
        <v>276.93129416143893</v>
      </c>
      <c r="Q53" s="8">
        <f t="shared" si="23"/>
        <v>-1801.159871293519</v>
      </c>
      <c r="R53" s="8">
        <f t="shared" si="24"/>
        <v>-4821.1968108121773</v>
      </c>
      <c r="S53" s="8">
        <f t="shared" si="25"/>
        <v>-652.00473988523026</v>
      </c>
      <c r="T53" s="8">
        <f t="shared" si="26"/>
        <v>-197.72142939708559</v>
      </c>
      <c r="U53" s="8">
        <f t="shared" si="27"/>
        <v>10536.279008143456</v>
      </c>
      <c r="V53" s="16">
        <f t="shared" si="28"/>
        <v>-484.75384427622964</v>
      </c>
    </row>
    <row r="54" spans="1:22">
      <c r="A54" s="5">
        <f t="shared" si="8"/>
        <v>2010</v>
      </c>
      <c r="B54" s="15"/>
      <c r="C54" s="15">
        <f t="shared" si="9"/>
        <v>0.30950406748143522</v>
      </c>
      <c r="D54" s="15">
        <f t="shared" si="10"/>
        <v>3.4643890153936534E-2</v>
      </c>
      <c r="E54" s="15">
        <f t="shared" si="11"/>
        <v>1.0628846283249405</v>
      </c>
      <c r="F54" s="15">
        <f t="shared" si="12"/>
        <v>1.4465044913291736</v>
      </c>
      <c r="G54" s="15">
        <f t="shared" si="13"/>
        <v>0.63169773138849539</v>
      </c>
      <c r="H54" s="15">
        <f t="shared" si="14"/>
        <v>0.68671479297896409</v>
      </c>
      <c r="I54" s="15">
        <f t="shared" si="15"/>
        <v>0.84777696262025692</v>
      </c>
      <c r="J54" s="15">
        <f t="shared" si="16"/>
        <v>0.98466784075299107</v>
      </c>
      <c r="K54" s="15">
        <f t="shared" si="17"/>
        <v>1.5193374713157357</v>
      </c>
      <c r="L54" s="5">
        <f t="shared" si="18"/>
        <v>2010</v>
      </c>
      <c r="M54" s="8">
        <f t="shared" si="19"/>
        <v>-4375.0213837707797</v>
      </c>
      <c r="N54" s="8">
        <f t="shared" si="20"/>
        <v>-4340.163727904277</v>
      </c>
      <c r="O54" s="8">
        <f t="shared" si="21"/>
        <v>792.98124043234566</v>
      </c>
      <c r="P54" s="8">
        <f t="shared" si="22"/>
        <v>264.44698362416756</v>
      </c>
      <c r="Q54" s="8">
        <f t="shared" si="23"/>
        <v>-1835.0988613287072</v>
      </c>
      <c r="R54" s="8">
        <f t="shared" si="24"/>
        <v>-4912.4139105316945</v>
      </c>
      <c r="S54" s="8">
        <f t="shared" si="25"/>
        <v>-679.98214133121962</v>
      </c>
      <c r="T54" s="8">
        <f t="shared" si="26"/>
        <v>-213.01006002062482</v>
      </c>
      <c r="U54" s="8">
        <f t="shared" si="27"/>
        <v>10898.591302468109</v>
      </c>
      <c r="V54" s="16">
        <f t="shared" si="28"/>
        <v>-488.85228426252007</v>
      </c>
    </row>
    <row r="56" spans="1:22" ht="13.5" thickBot="1"/>
    <row r="57" spans="1:22" ht="51.75" thickBot="1">
      <c r="A57" s="2" t="s">
        <v>31</v>
      </c>
      <c r="C57" s="3" t="s">
        <v>22</v>
      </c>
      <c r="D57" s="3" t="s">
        <v>23</v>
      </c>
      <c r="E57" s="3" t="s">
        <v>3</v>
      </c>
      <c r="F57" s="3" t="s">
        <v>24</v>
      </c>
      <c r="G57" s="3" t="s">
        <v>25</v>
      </c>
      <c r="H57" s="3" t="s">
        <v>26</v>
      </c>
      <c r="I57" s="3" t="s">
        <v>27</v>
      </c>
      <c r="J57" s="3" t="s">
        <v>28</v>
      </c>
      <c r="K57" s="14" t="s">
        <v>29</v>
      </c>
      <c r="L57" s="18" t="s">
        <v>32</v>
      </c>
    </row>
    <row r="58" spans="1:22">
      <c r="A58" s="1" t="str">
        <f>A40</f>
        <v>1996</v>
      </c>
      <c r="C58" s="15">
        <f>C22/$W22*100</f>
        <v>5.0190797946492092</v>
      </c>
      <c r="D58" s="15">
        <f>E22/$W22*100</f>
        <v>0.93902598015269922</v>
      </c>
      <c r="E58" s="15">
        <f>G22/$W22*100</f>
        <v>15.872655246063367</v>
      </c>
      <c r="F58" s="15">
        <f>I22/$W22*100</f>
        <v>3.5876665399158627</v>
      </c>
      <c r="G58" s="15">
        <f>K22/$W22*100</f>
        <v>2.7480310890695923</v>
      </c>
      <c r="H58" s="15">
        <f>M22/$W22*100</f>
        <v>11.856464210442008</v>
      </c>
      <c r="I58" s="15">
        <f>O22/$W22*100</f>
        <v>10.284602957003845</v>
      </c>
      <c r="J58" s="15">
        <f>Q22/$W22*100</f>
        <v>18.711227073627089</v>
      </c>
      <c r="K58" s="15">
        <f>S22/$W22*100</f>
        <v>30.981247109076332</v>
      </c>
      <c r="L58" s="19">
        <f>AVERAGE(C58:K58)</f>
        <v>11.111111111111111</v>
      </c>
    </row>
    <row r="59" spans="1:22">
      <c r="A59" s="1">
        <f t="shared" ref="A59:A72" si="29">A41</f>
        <v>1997</v>
      </c>
      <c r="C59" s="15">
        <f t="shared" ref="C59:C72" si="30">C23/$W23*100</f>
        <v>4.9341736775437219</v>
      </c>
      <c r="D59" s="15">
        <f t="shared" ref="D59:D72" si="31">E23/$W23*100</f>
        <v>1.0575406486640302</v>
      </c>
      <c r="E59" s="15">
        <f t="shared" ref="E59:E72" si="32">G23/$W23*100</f>
        <v>15.914796880653931</v>
      </c>
      <c r="F59" s="15">
        <f t="shared" ref="F59:F72" si="33">I23/$W23*100</f>
        <v>3.6812573154405017</v>
      </c>
      <c r="G59" s="15">
        <f t="shared" ref="G59:G72" si="34">K23/$W23*100</f>
        <v>2.8434543536012602</v>
      </c>
      <c r="H59" s="15">
        <f t="shared" ref="H59:H72" si="35">M23/$W23*100</f>
        <v>11.683947592022085</v>
      </c>
      <c r="I59" s="15">
        <f t="shared" ref="I59:I72" si="36">O23/$W23*100</f>
        <v>10.710266438473395</v>
      </c>
      <c r="J59" s="15">
        <f t="shared" ref="J59:J72" si="37">Q23/$W23*100</f>
        <v>19.198792974299451</v>
      </c>
      <c r="K59" s="15">
        <f t="shared" ref="K59:K72" si="38">S23/$W23*100</f>
        <v>29.975770119301622</v>
      </c>
      <c r="L59" s="19">
        <f t="shared" ref="L59:L72" si="39">AVERAGE(C59:K59)</f>
        <v>11.111111111111111</v>
      </c>
    </row>
    <row r="60" spans="1:22">
      <c r="A60" s="1">
        <f t="shared" si="29"/>
        <v>1998</v>
      </c>
      <c r="C60" s="15">
        <f t="shared" si="30"/>
        <v>4.9526109712097375</v>
      </c>
      <c r="D60" s="15">
        <f t="shared" si="31"/>
        <v>0.9365375961278124</v>
      </c>
      <c r="E60" s="15">
        <f t="shared" si="32"/>
        <v>15.445610678282442</v>
      </c>
      <c r="F60" s="15">
        <f t="shared" si="33"/>
        <v>3.3902437974553155</v>
      </c>
      <c r="G60" s="15">
        <f t="shared" si="34"/>
        <v>2.4852160247223041</v>
      </c>
      <c r="H60" s="15">
        <f t="shared" si="35"/>
        <v>11.649720706018387</v>
      </c>
      <c r="I60" s="15">
        <f t="shared" si="36"/>
        <v>11.117659205408033</v>
      </c>
      <c r="J60" s="15">
        <f t="shared" si="37"/>
        <v>19.59050574036414</v>
      </c>
      <c r="K60" s="15">
        <f t="shared" si="38"/>
        <v>30.431895280411837</v>
      </c>
      <c r="L60" s="19">
        <f t="shared" si="39"/>
        <v>11.111111111111112</v>
      </c>
    </row>
    <row r="61" spans="1:22">
      <c r="A61" s="1">
        <f t="shared" si="29"/>
        <v>1999</v>
      </c>
      <c r="C61" s="15">
        <f t="shared" si="30"/>
        <v>4.749086665931026</v>
      </c>
      <c r="D61" s="15">
        <f t="shared" si="31"/>
        <v>0.57941743360281972</v>
      </c>
      <c r="E61" s="15">
        <f t="shared" si="32"/>
        <v>15.331018544447133</v>
      </c>
      <c r="F61" s="15">
        <f t="shared" si="33"/>
        <v>3.3501462700430382</v>
      </c>
      <c r="G61" s="15">
        <f t="shared" si="34"/>
        <v>2.304568492622042</v>
      </c>
      <c r="H61" s="15">
        <f t="shared" si="35"/>
        <v>12.333424784496247</v>
      </c>
      <c r="I61" s="15">
        <f t="shared" si="36"/>
        <v>11.392475541054692</v>
      </c>
      <c r="J61" s="15">
        <f t="shared" si="37"/>
        <v>20.211049219734839</v>
      </c>
      <c r="K61" s="15">
        <f t="shared" si="38"/>
        <v>29.748813048068158</v>
      </c>
      <c r="L61" s="19">
        <f t="shared" si="39"/>
        <v>11.111111111111109</v>
      </c>
    </row>
    <row r="62" spans="1:22">
      <c r="A62" s="1">
        <f t="shared" si="29"/>
        <v>2000</v>
      </c>
      <c r="C62" s="15">
        <f t="shared" si="30"/>
        <v>5.0289712773988242</v>
      </c>
      <c r="D62" s="15">
        <f t="shared" si="31"/>
        <v>0.48611041314135855</v>
      </c>
      <c r="E62" s="15">
        <f t="shared" si="32"/>
        <v>15.138286193579949</v>
      </c>
      <c r="F62" s="15">
        <f t="shared" si="33"/>
        <v>3.3956120374312477</v>
      </c>
      <c r="G62" s="15">
        <f t="shared" si="34"/>
        <v>2.1996699510420865</v>
      </c>
      <c r="H62" s="15">
        <f t="shared" si="35"/>
        <v>12.271716992278849</v>
      </c>
      <c r="I62" s="15">
        <f t="shared" si="36"/>
        <v>11.218046398644098</v>
      </c>
      <c r="J62" s="15">
        <f t="shared" si="37"/>
        <v>19.546766338544135</v>
      </c>
      <c r="K62" s="15">
        <f t="shared" si="38"/>
        <v>30.714820397939452</v>
      </c>
      <c r="L62" s="19">
        <f t="shared" si="39"/>
        <v>11.111111111111111</v>
      </c>
    </row>
    <row r="63" spans="1:22">
      <c r="A63" s="1">
        <f t="shared" si="29"/>
        <v>2001</v>
      </c>
      <c r="C63" s="15">
        <f t="shared" si="30"/>
        <v>4.9023063414789725</v>
      </c>
      <c r="D63" s="15">
        <f t="shared" si="31"/>
        <v>0.57636031010981847</v>
      </c>
      <c r="E63" s="15">
        <f t="shared" si="32"/>
        <v>14.789136769958084</v>
      </c>
      <c r="F63" s="15">
        <f t="shared" si="33"/>
        <v>3.2725090595855675</v>
      </c>
      <c r="G63" s="15">
        <f t="shared" si="34"/>
        <v>2.8141301213298102</v>
      </c>
      <c r="H63" s="15">
        <f t="shared" si="35"/>
        <v>12.623394747594249</v>
      </c>
      <c r="I63" s="15">
        <f t="shared" si="36"/>
        <v>11.276474800555816</v>
      </c>
      <c r="J63" s="15">
        <f t="shared" si="37"/>
        <v>19.545481648797171</v>
      </c>
      <c r="K63" s="15">
        <f t="shared" si="38"/>
        <v>30.200206200590518</v>
      </c>
      <c r="L63" s="19">
        <f t="shared" si="39"/>
        <v>11.111111111111111</v>
      </c>
    </row>
    <row r="64" spans="1:22">
      <c r="A64" s="1">
        <f t="shared" si="29"/>
        <v>2002</v>
      </c>
      <c r="C64" s="15">
        <f t="shared" si="30"/>
        <v>4.8951922654884426</v>
      </c>
      <c r="D64" s="15">
        <f t="shared" si="31"/>
        <v>0.42879663935276557</v>
      </c>
      <c r="E64" s="15">
        <f t="shared" si="32"/>
        <v>14.751567449155475</v>
      </c>
      <c r="F64" s="15">
        <f t="shared" si="33"/>
        <v>3.4821433658915968</v>
      </c>
      <c r="G64" s="15">
        <f t="shared" si="34"/>
        <v>2.1572479496251162</v>
      </c>
      <c r="H64" s="15">
        <f t="shared" si="35"/>
        <v>12.587972496072613</v>
      </c>
      <c r="I64" s="15">
        <f t="shared" si="36"/>
        <v>12.154252912808337</v>
      </c>
      <c r="J64" s="15">
        <f t="shared" si="37"/>
        <v>19.801348326047066</v>
      </c>
      <c r="K64" s="15">
        <f t="shared" si="38"/>
        <v>29.741478595558601</v>
      </c>
      <c r="L64" s="19">
        <f t="shared" si="39"/>
        <v>11.111111111111112</v>
      </c>
    </row>
    <row r="65" spans="1:12">
      <c r="A65" s="1">
        <f t="shared" si="29"/>
        <v>2003</v>
      </c>
      <c r="C65" s="15">
        <f t="shared" si="30"/>
        <v>4.9392104539666208</v>
      </c>
      <c r="D65" s="15">
        <f t="shared" si="31"/>
        <v>0.38901500145081075</v>
      </c>
      <c r="E65" s="15">
        <f t="shared" si="32"/>
        <v>14.170966798566656</v>
      </c>
      <c r="F65" s="15">
        <f t="shared" si="33"/>
        <v>2.9748294211232089</v>
      </c>
      <c r="G65" s="15">
        <f t="shared" si="34"/>
        <v>2.1821662483894602</v>
      </c>
      <c r="H65" s="15">
        <f t="shared" si="35"/>
        <v>12.60064068642377</v>
      </c>
      <c r="I65" s="15">
        <f t="shared" si="36"/>
        <v>12.526137315200883</v>
      </c>
      <c r="J65" s="15">
        <f t="shared" si="37"/>
        <v>20.647825129255416</v>
      </c>
      <c r="K65" s="15">
        <f t="shared" si="38"/>
        <v>29.569208945623178</v>
      </c>
      <c r="L65" s="19">
        <f t="shared" si="39"/>
        <v>11.111111111111111</v>
      </c>
    </row>
    <row r="66" spans="1:12">
      <c r="A66" s="1">
        <f t="shared" si="29"/>
        <v>2004</v>
      </c>
      <c r="C66" s="15">
        <f t="shared" si="30"/>
        <v>4.7972983088755869</v>
      </c>
      <c r="D66" s="15">
        <f t="shared" si="31"/>
        <v>0.37495557725407602</v>
      </c>
      <c r="E66" s="15">
        <f t="shared" si="32"/>
        <v>14.246902810773651</v>
      </c>
      <c r="F66" s="15">
        <f t="shared" si="33"/>
        <v>3.0441681529100362</v>
      </c>
      <c r="G66" s="15">
        <f t="shared" si="34"/>
        <v>2.2903397894974695</v>
      </c>
      <c r="H66" s="15">
        <f t="shared" si="35"/>
        <v>12.767613772875821</v>
      </c>
      <c r="I66" s="15">
        <f t="shared" si="36"/>
        <v>12.487163283018559</v>
      </c>
      <c r="J66" s="15">
        <f t="shared" si="37"/>
        <v>21.134461473727818</v>
      </c>
      <c r="K66" s="15">
        <f t="shared" si="38"/>
        <v>28.857096831066968</v>
      </c>
      <c r="L66" s="19">
        <f t="shared" si="39"/>
        <v>11.111111111111109</v>
      </c>
    </row>
    <row r="67" spans="1:12">
      <c r="A67" s="1">
        <f t="shared" si="29"/>
        <v>2005</v>
      </c>
      <c r="C67" s="15">
        <f t="shared" si="30"/>
        <v>4.3809041388631194</v>
      </c>
      <c r="D67" s="15">
        <f t="shared" si="31"/>
        <v>0.33081136716490928</v>
      </c>
      <c r="E67" s="15">
        <f t="shared" si="32"/>
        <v>14.160984349329672</v>
      </c>
      <c r="F67" s="15">
        <f t="shared" si="33"/>
        <v>3.0405556611485074</v>
      </c>
      <c r="G67" s="15">
        <f t="shared" si="34"/>
        <v>2.4382112747105387</v>
      </c>
      <c r="H67" s="15">
        <f t="shared" si="35"/>
        <v>12.771426545235249</v>
      </c>
      <c r="I67" s="15">
        <f t="shared" si="36"/>
        <v>12.441323612933141</v>
      </c>
      <c r="J67" s="15">
        <f t="shared" si="37"/>
        <v>21.498049898584036</v>
      </c>
      <c r="K67" s="15">
        <f t="shared" si="38"/>
        <v>28.937733152030827</v>
      </c>
      <c r="L67" s="19">
        <f t="shared" si="39"/>
        <v>11.111111111111111</v>
      </c>
    </row>
    <row r="68" spans="1:12">
      <c r="A68" s="1">
        <f t="shared" si="29"/>
        <v>2006</v>
      </c>
      <c r="C68" s="15">
        <f t="shared" si="30"/>
        <v>4.2275085256856295</v>
      </c>
      <c r="D68" s="15">
        <f t="shared" si="31"/>
        <v>0.31342458127248013</v>
      </c>
      <c r="E68" s="15">
        <f t="shared" si="32"/>
        <v>14.002778916685502</v>
      </c>
      <c r="F68" s="15">
        <f t="shared" si="33"/>
        <v>2.9460377495444523</v>
      </c>
      <c r="G68" s="15">
        <f t="shared" si="34"/>
        <v>2.4473433352456722</v>
      </c>
      <c r="H68" s="15">
        <f t="shared" si="35"/>
        <v>12.716354840209124</v>
      </c>
      <c r="I68" s="15">
        <f t="shared" si="36"/>
        <v>12.266798484147836</v>
      </c>
      <c r="J68" s="15">
        <f t="shared" si="37"/>
        <v>22.66765441434827</v>
      </c>
      <c r="K68" s="15">
        <f t="shared" si="38"/>
        <v>28.412099152861025</v>
      </c>
      <c r="L68" s="19">
        <f t="shared" si="39"/>
        <v>11.111111111111111</v>
      </c>
    </row>
    <row r="69" spans="1:12">
      <c r="A69" s="1">
        <f t="shared" si="29"/>
        <v>2007</v>
      </c>
      <c r="C69" s="15">
        <f t="shared" si="30"/>
        <v>4.200463926761099</v>
      </c>
      <c r="D69" s="15">
        <f t="shared" si="31"/>
        <v>0.30814719370859944</v>
      </c>
      <c r="E69" s="15">
        <f t="shared" si="32"/>
        <v>13.757723125858904</v>
      </c>
      <c r="F69" s="15">
        <f t="shared" si="33"/>
        <v>2.9023075730141561</v>
      </c>
      <c r="G69" s="15">
        <f t="shared" si="34"/>
        <v>2.6112987467617925</v>
      </c>
      <c r="H69" s="15">
        <f t="shared" si="35"/>
        <v>12.544652104971743</v>
      </c>
      <c r="I69" s="15">
        <f t="shared" si="36"/>
        <v>12.280140155581847</v>
      </c>
      <c r="J69" s="15">
        <f t="shared" si="37"/>
        <v>22.73331367814389</v>
      </c>
      <c r="K69" s="15">
        <f t="shared" si="38"/>
        <v>28.661953495197967</v>
      </c>
      <c r="L69" s="19">
        <f t="shared" si="39"/>
        <v>11.111111111111111</v>
      </c>
    </row>
    <row r="70" spans="1:12">
      <c r="A70" s="1">
        <f t="shared" si="29"/>
        <v>2008</v>
      </c>
      <c r="C70" s="15">
        <f t="shared" si="30"/>
        <v>4.5646434316209445</v>
      </c>
      <c r="D70" s="15">
        <f t="shared" si="31"/>
        <v>0.26562039268517995</v>
      </c>
      <c r="E70" s="15">
        <f t="shared" si="32"/>
        <v>13.489978469481526</v>
      </c>
      <c r="F70" s="15">
        <f t="shared" si="33"/>
        <v>2.6033451485717518</v>
      </c>
      <c r="G70" s="15">
        <f t="shared" si="34"/>
        <v>2.7268487788027924</v>
      </c>
      <c r="H70" s="15">
        <f t="shared" si="35"/>
        <v>12.020783188974489</v>
      </c>
      <c r="I70" s="15">
        <f t="shared" si="36"/>
        <v>12.211229255761562</v>
      </c>
      <c r="J70" s="15">
        <f t="shared" si="37"/>
        <v>23.048946072524163</v>
      </c>
      <c r="K70" s="15">
        <f t="shared" si="38"/>
        <v>29.068605261577591</v>
      </c>
      <c r="L70" s="19">
        <f t="shared" si="39"/>
        <v>11.111111111111111</v>
      </c>
    </row>
    <row r="71" spans="1:12">
      <c r="A71" s="1">
        <f t="shared" si="29"/>
        <v>2009</v>
      </c>
      <c r="C71" s="15">
        <f t="shared" si="30"/>
        <v>4.4803697907491244</v>
      </c>
      <c r="D71" s="15">
        <f t="shared" si="31"/>
        <v>0.28749406149467915</v>
      </c>
      <c r="E71" s="15">
        <f t="shared" si="32"/>
        <v>12.035661945104085</v>
      </c>
      <c r="F71" s="15">
        <f t="shared" si="33"/>
        <v>2.6095527677554582</v>
      </c>
      <c r="G71" s="15">
        <f t="shared" si="34"/>
        <v>2.8224170840605414</v>
      </c>
      <c r="H71" s="15">
        <f t="shared" si="35"/>
        <v>11.840939316130118</v>
      </c>
      <c r="I71" s="15">
        <f t="shared" si="36"/>
        <v>12.371816485354298</v>
      </c>
      <c r="J71" s="15">
        <f t="shared" si="37"/>
        <v>23.768913158267285</v>
      </c>
      <c r="K71" s="15">
        <f t="shared" si="38"/>
        <v>29.782835391084401</v>
      </c>
      <c r="L71" s="19">
        <f t="shared" si="39"/>
        <v>11.111111111111109</v>
      </c>
    </row>
    <row r="72" spans="1:12" ht="13.5" thickBot="1">
      <c r="A72" s="1">
        <f t="shared" si="29"/>
        <v>2010</v>
      </c>
      <c r="C72" s="15">
        <f t="shared" si="30"/>
        <v>4.4248638522445471</v>
      </c>
      <c r="D72" s="15">
        <f t="shared" si="31"/>
        <v>0.28625741216419226</v>
      </c>
      <c r="E72" s="15">
        <f t="shared" si="32"/>
        <v>12.14280032017127</v>
      </c>
      <c r="F72" s="15">
        <f t="shared" si="33"/>
        <v>2.5652671254744512</v>
      </c>
      <c r="G72" s="15">
        <f t="shared" si="34"/>
        <v>2.7783942122293031</v>
      </c>
      <c r="H72" s="15">
        <f t="shared" si="35"/>
        <v>11.834972921815938</v>
      </c>
      <c r="I72" s="15">
        <f t="shared" si="36"/>
        <v>12.444277035089533</v>
      </c>
      <c r="J72" s="15">
        <f t="shared" si="37"/>
        <v>23.620729503418488</v>
      </c>
      <c r="K72" s="15">
        <f t="shared" si="38"/>
        <v>29.90243761739228</v>
      </c>
      <c r="L72" s="20">
        <f t="shared" si="39"/>
        <v>11.111111111111111</v>
      </c>
    </row>
    <row r="73" spans="1:12">
      <c r="C73" s="15"/>
    </row>
    <row r="74" spans="1:12">
      <c r="A74" s="21" t="s">
        <v>32</v>
      </c>
      <c r="B74" s="21"/>
      <c r="C74" s="15">
        <f>AVERAGE(C58:C72)</f>
        <v>4.6997788948311072</v>
      </c>
      <c r="D74" s="15">
        <f t="shared" ref="D74:K74" si="40">AVERAGE(D58:D72)</f>
        <v>0.50396764055641541</v>
      </c>
      <c r="E74" s="15">
        <f t="shared" si="40"/>
        <v>14.350057899874113</v>
      </c>
      <c r="F74" s="15">
        <f t="shared" si="40"/>
        <v>3.123042799020344</v>
      </c>
      <c r="G74" s="15">
        <f t="shared" si="40"/>
        <v>2.5232891634473185</v>
      </c>
      <c r="H74" s="15">
        <f t="shared" si="40"/>
        <v>12.27360166037071</v>
      </c>
      <c r="I74" s="15">
        <f t="shared" si="40"/>
        <v>11.812177592069057</v>
      </c>
      <c r="J74" s="15">
        <f t="shared" si="40"/>
        <v>21.04833764331222</v>
      </c>
      <c r="K74" s="15">
        <f t="shared" si="40"/>
        <v>29.665746706518721</v>
      </c>
    </row>
    <row r="75" spans="1:12">
      <c r="A75" s="21" t="s">
        <v>33</v>
      </c>
      <c r="B75" s="21"/>
      <c r="C75" s="15">
        <f>C72-C58</f>
        <v>-0.59421594240466202</v>
      </c>
      <c r="D75" s="15">
        <f t="shared" ref="D75:K75" si="41">D72-D58</f>
        <v>-0.65276856798850691</v>
      </c>
      <c r="E75" s="15">
        <f t="shared" si="41"/>
        <v>-3.7298549258920968</v>
      </c>
      <c r="F75" s="15">
        <f t="shared" si="41"/>
        <v>-1.0223994144414115</v>
      </c>
      <c r="G75" s="15">
        <f t="shared" si="41"/>
        <v>3.0363123159710792E-2</v>
      </c>
      <c r="H75" s="15">
        <f t="shared" si="41"/>
        <v>-2.149128862606986E-2</v>
      </c>
      <c r="I75" s="15">
        <f t="shared" si="41"/>
        <v>2.159674078085688</v>
      </c>
      <c r="J75" s="15">
        <f t="shared" si="41"/>
        <v>4.9095024297913987</v>
      </c>
      <c r="K75" s="15">
        <f t="shared" si="41"/>
        <v>-1.0788094916840514</v>
      </c>
    </row>
    <row r="76" spans="1:12">
      <c r="A76" s="21" t="s">
        <v>34</v>
      </c>
      <c r="B76" s="21"/>
      <c r="C76" s="15">
        <f>STDEV(C58:C72)</f>
        <v>0.29199734053150045</v>
      </c>
      <c r="D76" s="15">
        <f t="shared" ref="D76:K76" si="42">STDEV(D58:D72)</f>
        <v>0.26528961486999758</v>
      </c>
      <c r="E76" s="15">
        <f t="shared" si="42"/>
        <v>1.1778495026575153</v>
      </c>
      <c r="F76" s="15">
        <f t="shared" si="42"/>
        <v>0.36213228933383701</v>
      </c>
      <c r="G76" s="15">
        <f t="shared" si="42"/>
        <v>0.25536830237790864</v>
      </c>
      <c r="H76" s="15">
        <f t="shared" si="42"/>
        <v>0.41811904367222252</v>
      </c>
      <c r="I76" s="15">
        <f t="shared" si="42"/>
        <v>0.73785444587950144</v>
      </c>
      <c r="J76" s="15">
        <f t="shared" si="42"/>
        <v>1.7244060423629539</v>
      </c>
      <c r="K76" s="15">
        <f t="shared" si="42"/>
        <v>0.75646067352166402</v>
      </c>
    </row>
    <row r="79" spans="1:12" ht="13.5" thickBot="1"/>
    <row r="80" spans="1:12">
      <c r="C80" s="111" t="s">
        <v>18</v>
      </c>
      <c r="D80" s="112" t="s">
        <v>35</v>
      </c>
      <c r="E80" s="112" t="s">
        <v>36</v>
      </c>
      <c r="F80" s="112" t="s">
        <v>37</v>
      </c>
      <c r="G80" s="112" t="s">
        <v>38</v>
      </c>
      <c r="H80" s="112">
        <f>A72</f>
        <v>2010</v>
      </c>
      <c r="I80" s="112" t="s">
        <v>32</v>
      </c>
      <c r="J80" s="112" t="s">
        <v>33</v>
      </c>
      <c r="K80" s="113" t="s">
        <v>34</v>
      </c>
    </row>
    <row r="81" spans="1:17">
      <c r="B81" s="1" t="s">
        <v>22</v>
      </c>
      <c r="C81" s="114">
        <f t="array" ref="C81:C89">TRANSPOSE(C58:K58)</f>
        <v>5.0190797946492092</v>
      </c>
      <c r="D81" s="115">
        <f t="array" ref="D81:D89">TRANSPOSE(C61:K61)</f>
        <v>4.749086665931026</v>
      </c>
      <c r="E81" s="115">
        <f t="array" ref="E81:E89">TRANSPOSE(C65:K65)</f>
        <v>4.9392104539666208</v>
      </c>
      <c r="F81" s="115">
        <f t="array" ref="F81:F89">TRANSPOSE(C68:K68)</f>
        <v>4.2275085256856295</v>
      </c>
      <c r="G81" s="115">
        <f t="array" ref="G81:G89">TRANSPOSE(C70:K70)</f>
        <v>4.5646434316209445</v>
      </c>
      <c r="H81" s="115">
        <f t="array" ref="H81:H89">TRANSPOSE(C72:K72)</f>
        <v>4.4248638522445471</v>
      </c>
      <c r="I81" s="115">
        <f>AVERAGE(C81:H81)</f>
        <v>4.6540654540163295</v>
      </c>
      <c r="J81" s="115">
        <f>H81-C81</f>
        <v>-0.59421594240466202</v>
      </c>
      <c r="K81" s="116">
        <f>STDEV(C81:H81)</f>
        <v>0.30530399801803387</v>
      </c>
      <c r="L81" s="13"/>
      <c r="M81" s="13"/>
      <c r="N81" s="13"/>
      <c r="O81" s="13"/>
      <c r="P81" s="13"/>
      <c r="Q81" s="13"/>
    </row>
    <row r="82" spans="1:17">
      <c r="B82" s="1" t="s">
        <v>23</v>
      </c>
      <c r="C82" s="114">
        <v>0.93902598015269922</v>
      </c>
      <c r="D82" s="115">
        <v>0.57941743360281972</v>
      </c>
      <c r="E82" s="115">
        <v>0.38901500145081075</v>
      </c>
      <c r="F82" s="115">
        <v>0.31342458127248013</v>
      </c>
      <c r="G82" s="115">
        <v>0.26562039268517995</v>
      </c>
      <c r="H82" s="115">
        <v>0.28625741216419226</v>
      </c>
      <c r="I82" s="115">
        <f t="shared" ref="I82:I89" si="43">AVERAGE(C82:H82)</f>
        <v>0.46212680022136365</v>
      </c>
      <c r="J82" s="115">
        <f t="shared" ref="J82:J89" si="44">H82-C82</f>
        <v>-0.65276856798850691</v>
      </c>
      <c r="K82" s="116">
        <f t="shared" ref="K82:K89" si="45">STDEV(C82:H82)</f>
        <v>0.26007399539222364</v>
      </c>
      <c r="L82" s="13"/>
      <c r="M82" s="13"/>
      <c r="N82" s="13"/>
      <c r="O82" s="13"/>
      <c r="P82" s="13"/>
      <c r="Q82" s="13"/>
    </row>
    <row r="83" spans="1:17">
      <c r="B83" s="1" t="s">
        <v>3</v>
      </c>
      <c r="C83" s="114">
        <v>15.872655246063367</v>
      </c>
      <c r="D83" s="115">
        <v>15.331018544447133</v>
      </c>
      <c r="E83" s="115">
        <v>14.170966798566656</v>
      </c>
      <c r="F83" s="115">
        <v>14.002778916685502</v>
      </c>
      <c r="G83" s="115">
        <v>13.489978469481526</v>
      </c>
      <c r="H83" s="115">
        <v>12.14280032017127</v>
      </c>
      <c r="I83" s="115">
        <f t="shared" si="43"/>
        <v>14.168366382569245</v>
      </c>
      <c r="J83" s="115">
        <f t="shared" si="44"/>
        <v>-3.7298549258920968</v>
      </c>
      <c r="K83" s="116">
        <f t="shared" si="45"/>
        <v>1.3301815353200641</v>
      </c>
      <c r="L83" s="13"/>
      <c r="M83" s="13"/>
      <c r="N83" s="13"/>
      <c r="O83" s="13"/>
      <c r="P83" s="13"/>
      <c r="Q83" s="13"/>
    </row>
    <row r="84" spans="1:17">
      <c r="B84" s="1" t="s">
        <v>24</v>
      </c>
      <c r="C84" s="114">
        <v>3.5876665399158627</v>
      </c>
      <c r="D84" s="115">
        <v>3.3501462700430382</v>
      </c>
      <c r="E84" s="115">
        <v>2.9748294211232089</v>
      </c>
      <c r="F84" s="115">
        <v>2.9460377495444523</v>
      </c>
      <c r="G84" s="115">
        <v>2.6033451485717518</v>
      </c>
      <c r="H84" s="115">
        <v>2.5652671254744512</v>
      </c>
      <c r="I84" s="115">
        <f t="shared" si="43"/>
        <v>3.0045487091121275</v>
      </c>
      <c r="J84" s="115">
        <f t="shared" si="44"/>
        <v>-1.0223994144414115</v>
      </c>
      <c r="K84" s="116">
        <f t="shared" si="45"/>
        <v>0.40440164537356588</v>
      </c>
      <c r="L84" s="13"/>
      <c r="M84" s="13"/>
      <c r="N84" s="13"/>
      <c r="O84" s="13"/>
      <c r="P84" s="13"/>
      <c r="Q84" s="13"/>
    </row>
    <row r="85" spans="1:17">
      <c r="B85" s="1" t="s">
        <v>25</v>
      </c>
      <c r="C85" s="114">
        <v>2.7480310890695923</v>
      </c>
      <c r="D85" s="115">
        <v>2.304568492622042</v>
      </c>
      <c r="E85" s="115">
        <v>2.1821662483894602</v>
      </c>
      <c r="F85" s="115">
        <v>2.4473433352456722</v>
      </c>
      <c r="G85" s="115">
        <v>2.7268487788027924</v>
      </c>
      <c r="H85" s="115">
        <v>2.7783942122293031</v>
      </c>
      <c r="I85" s="115">
        <f t="shared" si="43"/>
        <v>2.5312253593931442</v>
      </c>
      <c r="J85" s="115">
        <f t="shared" si="44"/>
        <v>3.0363123159710792E-2</v>
      </c>
      <c r="K85" s="116">
        <f t="shared" si="45"/>
        <v>0.2555846163831621</v>
      </c>
      <c r="L85" s="13"/>
      <c r="M85" s="13"/>
      <c r="N85" s="13"/>
      <c r="O85" s="13"/>
      <c r="P85" s="13"/>
      <c r="Q85" s="13"/>
    </row>
    <row r="86" spans="1:17">
      <c r="B86" s="1" t="s">
        <v>26</v>
      </c>
      <c r="C86" s="114">
        <v>11.856464210442008</v>
      </c>
      <c r="D86" s="115">
        <v>12.333424784496247</v>
      </c>
      <c r="E86" s="115">
        <v>12.60064068642377</v>
      </c>
      <c r="F86" s="115">
        <v>12.716354840209124</v>
      </c>
      <c r="G86" s="115">
        <v>12.020783188974489</v>
      </c>
      <c r="H86" s="115">
        <v>11.834972921815938</v>
      </c>
      <c r="I86" s="115">
        <f t="shared" si="43"/>
        <v>12.227106772060262</v>
      </c>
      <c r="J86" s="115">
        <f t="shared" si="44"/>
        <v>-2.149128862606986E-2</v>
      </c>
      <c r="K86" s="116">
        <f t="shared" si="45"/>
        <v>0.38050205336194298</v>
      </c>
      <c r="L86" s="13"/>
      <c r="M86" s="13"/>
      <c r="N86" s="13"/>
      <c r="O86" s="13"/>
      <c r="P86" s="13"/>
      <c r="Q86" s="13"/>
    </row>
    <row r="87" spans="1:17">
      <c r="B87" s="1" t="s">
        <v>27</v>
      </c>
      <c r="C87" s="114">
        <v>10.284602957003845</v>
      </c>
      <c r="D87" s="115">
        <v>11.392475541054692</v>
      </c>
      <c r="E87" s="115">
        <v>12.526137315200883</v>
      </c>
      <c r="F87" s="115">
        <v>12.266798484147836</v>
      </c>
      <c r="G87" s="115">
        <v>12.211229255761562</v>
      </c>
      <c r="H87" s="115">
        <v>12.444277035089533</v>
      </c>
      <c r="I87" s="115">
        <f t="shared" si="43"/>
        <v>11.854253431376391</v>
      </c>
      <c r="J87" s="115">
        <f t="shared" si="44"/>
        <v>2.159674078085688</v>
      </c>
      <c r="K87" s="116">
        <f t="shared" si="45"/>
        <v>0.86881786327534782</v>
      </c>
      <c r="L87" s="13"/>
      <c r="M87" s="13"/>
      <c r="N87" s="13"/>
      <c r="O87" s="13"/>
      <c r="P87" s="13"/>
      <c r="Q87" s="13"/>
    </row>
    <row r="88" spans="1:17">
      <c r="B88" s="1" t="s">
        <v>28</v>
      </c>
      <c r="C88" s="114">
        <v>18.711227073627089</v>
      </c>
      <c r="D88" s="115">
        <v>20.211049219734839</v>
      </c>
      <c r="E88" s="115">
        <v>20.647825129255416</v>
      </c>
      <c r="F88" s="115">
        <v>22.66765441434827</v>
      </c>
      <c r="G88" s="115">
        <v>23.048946072524163</v>
      </c>
      <c r="H88" s="115">
        <v>23.620729503418488</v>
      </c>
      <c r="I88" s="115">
        <f t="shared" si="43"/>
        <v>21.484571902151377</v>
      </c>
      <c r="J88" s="115">
        <f t="shared" si="44"/>
        <v>4.9095024297913987</v>
      </c>
      <c r="K88" s="116">
        <f t="shared" si="45"/>
        <v>1.9195607203488436</v>
      </c>
      <c r="L88" s="13"/>
      <c r="M88" s="13"/>
      <c r="N88" s="13"/>
      <c r="O88" s="13"/>
      <c r="P88" s="13"/>
      <c r="Q88" s="13"/>
    </row>
    <row r="89" spans="1:17" ht="13.5" thickBot="1">
      <c r="B89" s="1" t="s">
        <v>29</v>
      </c>
      <c r="C89" s="117">
        <v>30.981247109076332</v>
      </c>
      <c r="D89" s="118">
        <v>29.748813048068158</v>
      </c>
      <c r="E89" s="118">
        <v>29.569208945623178</v>
      </c>
      <c r="F89" s="118">
        <v>28.412099152861025</v>
      </c>
      <c r="G89" s="118">
        <v>29.068605261577591</v>
      </c>
      <c r="H89" s="118">
        <v>29.90243761739228</v>
      </c>
      <c r="I89" s="118">
        <f t="shared" si="43"/>
        <v>29.61373518909976</v>
      </c>
      <c r="J89" s="118">
        <f t="shared" si="44"/>
        <v>-1.0788094916840514</v>
      </c>
      <c r="K89" s="119">
        <f t="shared" si="45"/>
        <v>0.86194690778366168</v>
      </c>
      <c r="L89" s="13"/>
      <c r="M89" s="13"/>
      <c r="N89" s="13"/>
      <c r="O89" s="13"/>
      <c r="P89" s="13"/>
      <c r="Q89" s="13"/>
    </row>
    <row r="90" spans="1:17">
      <c r="C90" s="13"/>
      <c r="D90" s="13"/>
      <c r="E90" s="13"/>
      <c r="F90" s="13"/>
      <c r="G90" s="13"/>
      <c r="H90" s="13"/>
    </row>
    <row r="91" spans="1:17" ht="13.5" thickBot="1"/>
    <row r="92" spans="1:17" ht="51.75" thickBot="1">
      <c r="A92" s="2" t="s">
        <v>39</v>
      </c>
      <c r="C92" s="3" t="s">
        <v>22</v>
      </c>
      <c r="D92" s="3" t="s">
        <v>23</v>
      </c>
      <c r="E92" s="3" t="s">
        <v>3</v>
      </c>
      <c r="F92" s="3" t="s">
        <v>24</v>
      </c>
      <c r="G92" s="3" t="s">
        <v>25</v>
      </c>
      <c r="H92" s="3" t="s">
        <v>26</v>
      </c>
      <c r="I92" s="3" t="s">
        <v>27</v>
      </c>
      <c r="J92" s="3" t="s">
        <v>28</v>
      </c>
      <c r="K92" s="14" t="s">
        <v>29</v>
      </c>
      <c r="L92" s="18" t="s">
        <v>32</v>
      </c>
    </row>
    <row r="93" spans="1:17">
      <c r="A93" s="1" t="str">
        <f>A58</f>
        <v>1996</v>
      </c>
      <c r="C93" s="13">
        <f>C4/($W4-C4)</f>
        <v>3.5607652342528953E-2</v>
      </c>
      <c r="D93" s="13">
        <f>E4/($W4-E4)</f>
        <v>2.3773229770173276E-3</v>
      </c>
      <c r="E93" s="13">
        <f>G4/($W4-G4)</f>
        <v>0.28561843064296921</v>
      </c>
      <c r="F93" s="13">
        <f>I4/($W4-I4)</f>
        <v>1.4047572283543003E-2</v>
      </c>
      <c r="G93" s="13">
        <f>K4/($W4-K4)</f>
        <v>3.2286303350874596E-2</v>
      </c>
      <c r="H93" s="13">
        <f>M4/($W4-M4)</f>
        <v>0.11833753500653531</v>
      </c>
      <c r="I93" s="13">
        <f>O4/($W4-O4)</f>
        <v>6.1521628947706929E-2</v>
      </c>
      <c r="J93" s="13">
        <f>Q4/($W4-Q4)</f>
        <v>0.11476001132807023</v>
      </c>
      <c r="K93" s="13">
        <f>S4/($W4-S4)</f>
        <v>0.35392293533267544</v>
      </c>
      <c r="L93" s="19">
        <f>AVERAGE(C93:K93)</f>
        <v>0.11316437691243568</v>
      </c>
      <c r="M93" s="13"/>
    </row>
    <row r="94" spans="1:17">
      <c r="A94" s="1">
        <f t="shared" ref="A94:A107" si="46">A59</f>
        <v>1997</v>
      </c>
      <c r="C94" s="13">
        <f t="shared" ref="C94:C107" si="47">C5/($W5-C5)</f>
        <v>3.5063668137997321E-2</v>
      </c>
      <c r="D94" s="13">
        <f t="shared" ref="D94:D107" si="48">E5/($W5-E5)</f>
        <v>2.3167784913722986E-3</v>
      </c>
      <c r="E94" s="13">
        <f t="shared" ref="E94:E107" si="49">G5/($W5-G5)</f>
        <v>0.26200293048269579</v>
      </c>
      <c r="F94" s="13">
        <f t="shared" ref="F94:F107" si="50">I5/($W5-I5)</f>
        <v>1.399896226987E-2</v>
      </c>
      <c r="G94" s="13">
        <f t="shared" ref="G94:G107" si="51">K5/($W5-K5)</f>
        <v>3.2652680278468231E-2</v>
      </c>
      <c r="H94" s="13">
        <f t="shared" ref="H94:H107" si="52">M5/($W5-M5)</f>
        <v>0.11968184545334248</v>
      </c>
      <c r="I94" s="13">
        <f t="shared" ref="I94:I107" si="53">O5/($W5-O5)</f>
        <v>6.1349178966676216E-2</v>
      </c>
      <c r="J94" s="13">
        <f t="shared" ref="J94:J107" si="54">Q5/($W5-Q5)</f>
        <v>0.11858182729478899</v>
      </c>
      <c r="K94" s="13">
        <f t="shared" ref="K94:K107" si="55">S5/($W5-S5)</f>
        <v>0.38237911916338391</v>
      </c>
      <c r="L94" s="19">
        <f t="shared" ref="L94:L107" si="56">AVERAGE(C94:K94)</f>
        <v>0.11422522117095503</v>
      </c>
      <c r="M94" s="13"/>
    </row>
    <row r="95" spans="1:17">
      <c r="A95" s="1">
        <f t="shared" si="46"/>
        <v>1998</v>
      </c>
      <c r="C95" s="13">
        <f t="shared" si="47"/>
        <v>3.4320762409586904E-2</v>
      </c>
      <c r="D95" s="13">
        <f t="shared" si="48"/>
        <v>1.9555300425555056E-3</v>
      </c>
      <c r="E95" s="13">
        <f t="shared" si="49"/>
        <v>0.24626986171967399</v>
      </c>
      <c r="F95" s="13">
        <f t="shared" si="50"/>
        <v>1.3363971341748382E-2</v>
      </c>
      <c r="G95" s="13">
        <f t="shared" si="51"/>
        <v>3.0298805730074978E-2</v>
      </c>
      <c r="H95" s="13">
        <f t="shared" si="52"/>
        <v>0.12625864648554802</v>
      </c>
      <c r="I95" s="13">
        <f t="shared" si="53"/>
        <v>5.7646566654771574E-2</v>
      </c>
      <c r="J95" s="13">
        <f t="shared" si="54"/>
        <v>0.12073383057985568</v>
      </c>
      <c r="K95" s="13">
        <f t="shared" si="55"/>
        <v>0.40955025820574309</v>
      </c>
      <c r="L95" s="19">
        <f t="shared" si="56"/>
        <v>0.11559980368550644</v>
      </c>
      <c r="M95" s="13"/>
    </row>
    <row r="96" spans="1:17">
      <c r="A96" s="1">
        <f t="shared" si="46"/>
        <v>1999</v>
      </c>
      <c r="C96" s="13">
        <f t="shared" si="47"/>
        <v>3.3800744043851347E-2</v>
      </c>
      <c r="D96" s="13">
        <f t="shared" si="48"/>
        <v>1.4488356602214059E-3</v>
      </c>
      <c r="E96" s="13">
        <f t="shared" si="49"/>
        <v>0.23394893656845175</v>
      </c>
      <c r="F96" s="13">
        <f t="shared" si="50"/>
        <v>1.2939005309299903E-2</v>
      </c>
      <c r="G96" s="13">
        <f t="shared" si="51"/>
        <v>2.8902237426501547E-2</v>
      </c>
      <c r="H96" s="13">
        <f t="shared" si="52"/>
        <v>0.13558017679621895</v>
      </c>
      <c r="I96" s="13">
        <f t="shared" si="53"/>
        <v>5.6121110161417888E-2</v>
      </c>
      <c r="J96" s="13">
        <f t="shared" si="54"/>
        <v>0.12246483991496913</v>
      </c>
      <c r="K96" s="13">
        <f t="shared" si="55"/>
        <v>0.42470300010364453</v>
      </c>
      <c r="L96" s="19">
        <f t="shared" si="56"/>
        <v>0.11665654288717515</v>
      </c>
      <c r="M96" s="13"/>
    </row>
    <row r="97" spans="1:13">
      <c r="A97" s="1">
        <f t="shared" si="46"/>
        <v>2000</v>
      </c>
      <c r="C97" s="13">
        <f t="shared" si="47"/>
        <v>3.4897505856446707E-2</v>
      </c>
      <c r="D97" s="13">
        <f t="shared" si="48"/>
        <v>1.1323563886626109E-3</v>
      </c>
      <c r="E97" s="13">
        <f t="shared" si="49"/>
        <v>0.21408549571251684</v>
      </c>
      <c r="F97" s="13">
        <f t="shared" si="50"/>
        <v>1.3474806688717724E-2</v>
      </c>
      <c r="G97" s="13">
        <f t="shared" si="51"/>
        <v>2.8558982534982721E-2</v>
      </c>
      <c r="H97" s="13">
        <f t="shared" si="52"/>
        <v>0.12458842483113526</v>
      </c>
      <c r="I97" s="13">
        <f t="shared" si="53"/>
        <v>5.1225389533890719E-2</v>
      </c>
      <c r="J97" s="13">
        <f t="shared" si="54"/>
        <v>0.12063381629610535</v>
      </c>
      <c r="K97" s="13">
        <f t="shared" si="55"/>
        <v>0.47386882455585205</v>
      </c>
      <c r="L97" s="19">
        <f t="shared" si="56"/>
        <v>0.11805173359981221</v>
      </c>
      <c r="M97" s="13"/>
    </row>
    <row r="98" spans="1:13">
      <c r="A98" s="1">
        <f t="shared" si="46"/>
        <v>2001</v>
      </c>
      <c r="C98" s="13">
        <f t="shared" si="47"/>
        <v>3.7247521678592188E-2</v>
      </c>
      <c r="D98" s="13">
        <f t="shared" si="48"/>
        <v>1.4972923762079386E-3</v>
      </c>
      <c r="E98" s="13">
        <f t="shared" si="49"/>
        <v>0.20566685880806149</v>
      </c>
      <c r="F98" s="13">
        <f t="shared" si="50"/>
        <v>1.356146703606227E-2</v>
      </c>
      <c r="G98" s="13">
        <f t="shared" si="51"/>
        <v>2.7385756160177063E-2</v>
      </c>
      <c r="H98" s="13">
        <f t="shared" si="52"/>
        <v>0.1263826607193165</v>
      </c>
      <c r="I98" s="13">
        <f t="shared" si="53"/>
        <v>4.8902614700802281E-2</v>
      </c>
      <c r="J98" s="13">
        <f t="shared" si="54"/>
        <v>0.13132714685041388</v>
      </c>
      <c r="K98" s="13">
        <f t="shared" si="55"/>
        <v>0.47043093293835792</v>
      </c>
      <c r="L98" s="19">
        <f t="shared" si="56"/>
        <v>0.1180446945853324</v>
      </c>
      <c r="M98" s="13"/>
    </row>
    <row r="99" spans="1:13">
      <c r="A99" s="1">
        <f t="shared" si="46"/>
        <v>2002</v>
      </c>
      <c r="C99" s="13">
        <f t="shared" si="47"/>
        <v>3.7023594197089046E-2</v>
      </c>
      <c r="D99" s="13">
        <f t="shared" si="48"/>
        <v>1.3251436800953353E-3</v>
      </c>
      <c r="E99" s="13">
        <f t="shared" si="49"/>
        <v>0.20251808900053769</v>
      </c>
      <c r="F99" s="13">
        <f t="shared" si="50"/>
        <v>1.3713373513712258E-2</v>
      </c>
      <c r="G99" s="13">
        <f t="shared" si="51"/>
        <v>2.676317164064957E-2</v>
      </c>
      <c r="H99" s="13">
        <f t="shared" si="52"/>
        <v>0.12371682838333208</v>
      </c>
      <c r="I99" s="13">
        <f t="shared" si="53"/>
        <v>4.8516779698275399E-2</v>
      </c>
      <c r="J99" s="13">
        <f t="shared" si="54"/>
        <v>0.13969429166691877</v>
      </c>
      <c r="K99" s="13">
        <f t="shared" si="55"/>
        <v>0.47647719305230218</v>
      </c>
      <c r="L99" s="19">
        <f t="shared" si="56"/>
        <v>0.11886094053699026</v>
      </c>
      <c r="M99" s="13"/>
    </row>
    <row r="100" spans="1:13">
      <c r="A100" s="1">
        <f t="shared" si="46"/>
        <v>2003</v>
      </c>
      <c r="C100" s="13">
        <f t="shared" si="47"/>
        <v>3.5044662368439491E-2</v>
      </c>
      <c r="D100" s="13">
        <f t="shared" si="48"/>
        <v>1.2704505443618807E-3</v>
      </c>
      <c r="E100" s="13">
        <f t="shared" si="49"/>
        <v>0.19249759066687805</v>
      </c>
      <c r="F100" s="13">
        <f t="shared" si="50"/>
        <v>1.2538050573057777E-2</v>
      </c>
      <c r="G100" s="13">
        <f t="shared" si="51"/>
        <v>2.9055298148566711E-2</v>
      </c>
      <c r="H100" s="13">
        <f t="shared" si="52"/>
        <v>0.13012193533276614</v>
      </c>
      <c r="I100" s="13">
        <f t="shared" si="53"/>
        <v>4.4759283693803775E-2</v>
      </c>
      <c r="J100" s="13">
        <f t="shared" si="54"/>
        <v>0.13792887873307236</v>
      </c>
      <c r="K100" s="13">
        <f t="shared" si="55"/>
        <v>0.49164805215541452</v>
      </c>
      <c r="L100" s="19">
        <f t="shared" si="56"/>
        <v>0.11942935580181786</v>
      </c>
      <c r="M100" s="13"/>
    </row>
    <row r="101" spans="1:13">
      <c r="A101" s="1">
        <f t="shared" si="46"/>
        <v>2004</v>
      </c>
      <c r="C101" s="13">
        <f t="shared" si="47"/>
        <v>3.0272150167040511E-2</v>
      </c>
      <c r="D101" s="13">
        <f t="shared" si="48"/>
        <v>1.4970738088840392E-3</v>
      </c>
      <c r="E101" s="13">
        <f t="shared" si="49"/>
        <v>0.19330595442267243</v>
      </c>
      <c r="F101" s="13">
        <f t="shared" si="50"/>
        <v>1.2205332609900317E-2</v>
      </c>
      <c r="G101" s="13">
        <f t="shared" si="51"/>
        <v>3.3975899590000185E-2</v>
      </c>
      <c r="H101" s="13">
        <f t="shared" si="52"/>
        <v>0.13478398264455232</v>
      </c>
      <c r="I101" s="13">
        <f t="shared" si="53"/>
        <v>4.5071801732035711E-2</v>
      </c>
      <c r="J101" s="13">
        <f t="shared" si="54"/>
        <v>0.14641651843407613</v>
      </c>
      <c r="K101" s="13">
        <f t="shared" si="55"/>
        <v>0.48530712229270379</v>
      </c>
      <c r="L101" s="19">
        <f t="shared" si="56"/>
        <v>0.12031509285576283</v>
      </c>
      <c r="M101" s="13"/>
    </row>
    <row r="102" spans="1:13">
      <c r="A102" s="1">
        <f t="shared" si="46"/>
        <v>2005</v>
      </c>
      <c r="C102" s="13">
        <f t="shared" si="47"/>
        <v>2.7528494171448606E-2</v>
      </c>
      <c r="D102" s="13">
        <f t="shared" si="48"/>
        <v>1.3787460651002467E-3</v>
      </c>
      <c r="E102" s="13">
        <f t="shared" si="49"/>
        <v>0.18518359223082262</v>
      </c>
      <c r="F102" s="13">
        <f t="shared" si="50"/>
        <v>1.2039903556557541E-2</v>
      </c>
      <c r="G102" s="13">
        <f t="shared" si="51"/>
        <v>3.8890065308748875E-2</v>
      </c>
      <c r="H102" s="13">
        <f t="shared" si="52"/>
        <v>0.14508111648603186</v>
      </c>
      <c r="I102" s="13">
        <f t="shared" si="53"/>
        <v>4.4750250737036631E-2</v>
      </c>
      <c r="J102" s="13">
        <f t="shared" si="54"/>
        <v>0.15480412316361752</v>
      </c>
      <c r="K102" s="13">
        <f t="shared" si="55"/>
        <v>0.46853493317757816</v>
      </c>
      <c r="L102" s="19">
        <f t="shared" si="56"/>
        <v>0.11979902498854912</v>
      </c>
      <c r="M102" s="13"/>
    </row>
    <row r="103" spans="1:13">
      <c r="A103" s="1">
        <f t="shared" si="46"/>
        <v>2006</v>
      </c>
      <c r="C103" s="13">
        <f t="shared" si="47"/>
        <v>2.6003229148010988E-2</v>
      </c>
      <c r="D103" s="13">
        <f t="shared" si="48"/>
        <v>1.6661521499433407E-3</v>
      </c>
      <c r="E103" s="13">
        <f t="shared" si="49"/>
        <v>0.18251481755215293</v>
      </c>
      <c r="F103" s="13">
        <f t="shared" si="50"/>
        <v>1.1569123909782784E-2</v>
      </c>
      <c r="G103" s="13">
        <f t="shared" si="51"/>
        <v>3.7338479608912775E-2</v>
      </c>
      <c r="H103" s="13">
        <f t="shared" si="52"/>
        <v>0.15225691180202308</v>
      </c>
      <c r="I103" s="13">
        <f t="shared" si="53"/>
        <v>4.1970428471151372E-2</v>
      </c>
      <c r="J103" s="13">
        <f t="shared" si="54"/>
        <v>0.15965133359731165</v>
      </c>
      <c r="K103" s="13">
        <f t="shared" si="55"/>
        <v>0.46560586220508077</v>
      </c>
      <c r="L103" s="19">
        <f t="shared" si="56"/>
        <v>0.11984181538270773</v>
      </c>
      <c r="M103" s="13"/>
    </row>
    <row r="104" spans="1:13">
      <c r="A104" s="1">
        <f t="shared" si="46"/>
        <v>2007</v>
      </c>
      <c r="C104" s="13">
        <f t="shared" si="47"/>
        <v>2.6929125765164375E-2</v>
      </c>
      <c r="D104" s="13">
        <f t="shared" si="48"/>
        <v>1.637946108327462E-3</v>
      </c>
      <c r="E104" s="13">
        <f t="shared" si="49"/>
        <v>0.16944885788501884</v>
      </c>
      <c r="F104" s="13">
        <f t="shared" si="50"/>
        <v>1.1328221535701052E-2</v>
      </c>
      <c r="G104" s="13">
        <f t="shared" si="51"/>
        <v>3.6016145694879244E-2</v>
      </c>
      <c r="H104" s="13">
        <f t="shared" si="52"/>
        <v>0.14635865674435175</v>
      </c>
      <c r="I104" s="13">
        <f t="shared" si="53"/>
        <v>3.9502634305582152E-2</v>
      </c>
      <c r="J104" s="13">
        <f t="shared" si="54"/>
        <v>0.16449204077591681</v>
      </c>
      <c r="K104" s="13">
        <f t="shared" si="55"/>
        <v>0.47268329369819556</v>
      </c>
      <c r="L104" s="19">
        <f t="shared" si="56"/>
        <v>0.11871076916812637</v>
      </c>
      <c r="M104" s="13"/>
    </row>
    <row r="105" spans="1:13">
      <c r="A105" s="1">
        <f t="shared" si="46"/>
        <v>2008</v>
      </c>
      <c r="C105" s="13">
        <f t="shared" si="47"/>
        <v>2.5065800541326629E-2</v>
      </c>
      <c r="D105" s="13">
        <f t="shared" si="48"/>
        <v>1.6779949604315125E-3</v>
      </c>
      <c r="E105" s="13">
        <f t="shared" si="49"/>
        <v>0.16577427045143509</v>
      </c>
      <c r="F105" s="13">
        <f t="shared" si="50"/>
        <v>1.0256921182851091E-2</v>
      </c>
      <c r="G105" s="13">
        <f t="shared" si="51"/>
        <v>3.5305236313904531E-2</v>
      </c>
      <c r="H105" s="13">
        <f t="shared" si="52"/>
        <v>0.13640134224293737</v>
      </c>
      <c r="I105" s="13">
        <f t="shared" si="53"/>
        <v>4.1755319642790729E-2</v>
      </c>
      <c r="J105" s="13">
        <f t="shared" si="54"/>
        <v>0.16508004903119763</v>
      </c>
      <c r="K105" s="13">
        <f t="shared" si="55"/>
        <v>0.48518166395161416</v>
      </c>
      <c r="L105" s="19">
        <f t="shared" si="56"/>
        <v>0.11849984425760986</v>
      </c>
      <c r="M105" s="13"/>
    </row>
    <row r="106" spans="1:13">
      <c r="A106" s="1">
        <f t="shared" si="46"/>
        <v>2009</v>
      </c>
      <c r="C106" s="13">
        <f t="shared" si="47"/>
        <v>2.1781306546839838E-2</v>
      </c>
      <c r="D106" s="13">
        <f t="shared" si="48"/>
        <v>1.7680438720400929E-3</v>
      </c>
      <c r="E106" s="13">
        <f t="shared" si="49"/>
        <v>0.16800198798641544</v>
      </c>
      <c r="F106" s="13">
        <f t="shared" si="50"/>
        <v>9.8048604600215073E-3</v>
      </c>
      <c r="G106" s="13">
        <f t="shared" si="51"/>
        <v>3.4422340960933467E-2</v>
      </c>
      <c r="H106" s="13">
        <f t="shared" si="52"/>
        <v>0.12943905753218238</v>
      </c>
      <c r="I106" s="13">
        <f t="shared" si="53"/>
        <v>4.1147619390863414E-2</v>
      </c>
      <c r="J106" s="13">
        <f t="shared" si="54"/>
        <v>0.17098566590076009</v>
      </c>
      <c r="K106" s="13">
        <f t="shared" si="55"/>
        <v>0.50100779047309218</v>
      </c>
      <c r="L106" s="19">
        <f t="shared" si="56"/>
        <v>0.11981763034701649</v>
      </c>
      <c r="M106" s="13"/>
    </row>
    <row r="107" spans="1:13" ht="13.5" thickBot="1">
      <c r="A107" s="1">
        <f t="shared" si="46"/>
        <v>2010</v>
      </c>
      <c r="C107" s="13">
        <f t="shared" si="47"/>
        <v>2.1268076318736506E-2</v>
      </c>
      <c r="D107" s="13">
        <f t="shared" si="48"/>
        <v>1.6567889620185848E-3</v>
      </c>
      <c r="E107" s="13">
        <f t="shared" si="49"/>
        <v>0.16595456600149056</v>
      </c>
      <c r="F107" s="13">
        <f t="shared" si="50"/>
        <v>9.1813133521124381E-3</v>
      </c>
      <c r="G107" s="13">
        <f t="shared" si="51"/>
        <v>3.4580536759913696E-2</v>
      </c>
      <c r="H107" s="13">
        <f t="shared" si="52"/>
        <v>0.129113651069727</v>
      </c>
      <c r="I107" s="13">
        <f t="shared" si="53"/>
        <v>4.1901385866030788E-2</v>
      </c>
      <c r="J107" s="13">
        <f t="shared" si="54"/>
        <v>0.16996635344377597</v>
      </c>
      <c r="K107" s="13">
        <f t="shared" si="55"/>
        <v>0.51192839200258045</v>
      </c>
      <c r="L107" s="20">
        <f t="shared" si="56"/>
        <v>0.1206167848640429</v>
      </c>
      <c r="M107" s="13"/>
    </row>
    <row r="109" spans="1:13">
      <c r="A109" s="21" t="s">
        <v>32</v>
      </c>
      <c r="B109" s="21"/>
      <c r="C109" s="15">
        <f>AVERAGE(C93:C107)</f>
        <v>3.0790286246206625E-2</v>
      </c>
      <c r="D109" s="15">
        <f t="shared" ref="D109:K109" si="57">AVERAGE(D93:D107)</f>
        <v>1.6404304058159722E-3</v>
      </c>
      <c r="E109" s="15">
        <f t="shared" si="57"/>
        <v>0.20485281600878621</v>
      </c>
      <c r="F109" s="15">
        <f t="shared" si="57"/>
        <v>1.2268192374862538E-2</v>
      </c>
      <c r="G109" s="15">
        <f t="shared" si="57"/>
        <v>3.2428795967172547E-2</v>
      </c>
      <c r="H109" s="15">
        <f t="shared" si="57"/>
        <v>0.13187351810200004</v>
      </c>
      <c r="I109" s="15">
        <f t="shared" si="57"/>
        <v>4.8409466166855715E-2</v>
      </c>
      <c r="J109" s="15">
        <f t="shared" si="57"/>
        <v>0.14250138180072333</v>
      </c>
      <c r="K109" s="15">
        <f t="shared" si="57"/>
        <v>0.45821529155388124</v>
      </c>
    </row>
    <row r="110" spans="1:13">
      <c r="A110" s="21" t="s">
        <v>33</v>
      </c>
      <c r="B110" s="21"/>
      <c r="C110" s="15">
        <f>C107-C93</f>
        <v>-1.4339576023792447E-2</v>
      </c>
      <c r="D110" s="15">
        <f t="shared" ref="D110:K110" si="58">D107-D93</f>
        <v>-7.205340149987428E-4</v>
      </c>
      <c r="E110" s="15">
        <f t="shared" si="58"/>
        <v>-0.11966386464147866</v>
      </c>
      <c r="F110" s="15">
        <f t="shared" si="58"/>
        <v>-4.8662589314305647E-3</v>
      </c>
      <c r="G110" s="15">
        <f t="shared" si="58"/>
        <v>2.2942334090391009E-3</v>
      </c>
      <c r="H110" s="15">
        <f t="shared" si="58"/>
        <v>1.077611606319169E-2</v>
      </c>
      <c r="I110" s="15">
        <f t="shared" si="58"/>
        <v>-1.9620243081676141E-2</v>
      </c>
      <c r="J110" s="15">
        <f t="shared" si="58"/>
        <v>5.5206342115705742E-2</v>
      </c>
      <c r="K110" s="15">
        <f t="shared" si="58"/>
        <v>0.15800545666990501</v>
      </c>
    </row>
    <row r="111" spans="1:13">
      <c r="A111" s="21" t="s">
        <v>34</v>
      </c>
      <c r="B111" s="21"/>
      <c r="C111" s="15">
        <f>STDEV(C93:C107)</f>
        <v>5.5539630362706925E-3</v>
      </c>
      <c r="D111" s="15">
        <f t="shared" ref="D111:K111" si="59">STDEV(D93:D107)</f>
        <v>3.5446475993137128E-4</v>
      </c>
      <c r="E111" s="15">
        <f t="shared" si="59"/>
        <v>3.7096407688171421E-2</v>
      </c>
      <c r="F111" s="15">
        <f t="shared" si="59"/>
        <v>1.5623397132099347E-3</v>
      </c>
      <c r="G111" s="15">
        <f t="shared" si="59"/>
        <v>3.7694743544348847E-3</v>
      </c>
      <c r="H111" s="15">
        <f t="shared" si="59"/>
        <v>9.9002368128327852E-3</v>
      </c>
      <c r="I111" s="15">
        <f t="shared" si="59"/>
        <v>7.5135893185942597E-3</v>
      </c>
      <c r="J111" s="15">
        <f t="shared" si="59"/>
        <v>2.0474252992026286E-2</v>
      </c>
      <c r="K111" s="15">
        <f t="shared" si="59"/>
        <v>4.5128995712421759E-2</v>
      </c>
    </row>
    <row r="113" spans="1:23" ht="13.5" thickBot="1"/>
    <row r="114" spans="1:23" ht="13.5" thickBot="1">
      <c r="A114" s="2" t="s">
        <v>40</v>
      </c>
      <c r="B114" s="281" t="s">
        <v>1</v>
      </c>
      <c r="C114" s="281"/>
      <c r="D114" s="281" t="s">
        <v>2</v>
      </c>
      <c r="E114" s="281"/>
      <c r="F114" s="281" t="s">
        <v>3</v>
      </c>
      <c r="G114" s="281"/>
      <c r="H114" s="281" t="s">
        <v>4</v>
      </c>
      <c r="I114" s="281"/>
      <c r="J114" s="281" t="s">
        <v>5</v>
      </c>
      <c r="K114" s="281"/>
      <c r="L114" s="281" t="s">
        <v>6</v>
      </c>
      <c r="M114" s="281"/>
      <c r="N114" s="281" t="s">
        <v>7</v>
      </c>
      <c r="O114" s="281"/>
      <c r="P114" s="281" t="s">
        <v>8</v>
      </c>
      <c r="Q114" s="281"/>
      <c r="R114" s="281" t="s">
        <v>9</v>
      </c>
      <c r="S114" s="281"/>
      <c r="T114" s="281"/>
      <c r="U114" s="281"/>
      <c r="V114" s="282" t="s">
        <v>11</v>
      </c>
      <c r="W114" s="283"/>
    </row>
    <row r="115" spans="1:23">
      <c r="A115" s="11" t="s">
        <v>41</v>
      </c>
      <c r="B115" s="6" t="s">
        <v>16</v>
      </c>
      <c r="C115" s="6" t="s">
        <v>17</v>
      </c>
      <c r="D115" s="6" t="s">
        <v>16</v>
      </c>
      <c r="E115" s="6" t="str">
        <f>C115</f>
        <v>MA</v>
      </c>
      <c r="F115" s="6" t="s">
        <v>16</v>
      </c>
      <c r="G115" s="6" t="str">
        <f>E115</f>
        <v>MA</v>
      </c>
      <c r="H115" s="6" t="s">
        <v>16</v>
      </c>
      <c r="I115" s="6" t="str">
        <f>G115</f>
        <v>MA</v>
      </c>
      <c r="J115" s="6" t="s">
        <v>16</v>
      </c>
      <c r="K115" s="6" t="str">
        <f>I115</f>
        <v>MA</v>
      </c>
      <c r="L115" s="6" t="s">
        <v>16</v>
      </c>
      <c r="M115" s="6" t="str">
        <f>K115</f>
        <v>MA</v>
      </c>
      <c r="N115" s="6" t="s">
        <v>16</v>
      </c>
      <c r="O115" s="6" t="str">
        <f>M115</f>
        <v>MA</v>
      </c>
      <c r="P115" s="6" t="s">
        <v>16</v>
      </c>
      <c r="Q115" s="6" t="str">
        <f>O115</f>
        <v>MA</v>
      </c>
      <c r="R115" s="6" t="s">
        <v>16</v>
      </c>
      <c r="S115" s="6" t="str">
        <f>Q115</f>
        <v>MA</v>
      </c>
      <c r="T115" s="6"/>
      <c r="U115" s="6"/>
      <c r="V115" s="105" t="s">
        <v>16</v>
      </c>
      <c r="W115" s="128" t="s">
        <v>17</v>
      </c>
    </row>
    <row r="116" spans="1:23">
      <c r="A116" s="1" t="str">
        <f>A93</f>
        <v>1996</v>
      </c>
      <c r="B116" s="7">
        <v>16812880.000000019</v>
      </c>
      <c r="C116" s="7">
        <v>280533.60000162071</v>
      </c>
      <c r="D116" s="7">
        <v>18798620.000000048</v>
      </c>
      <c r="E116" s="7">
        <v>13943.968452785532</v>
      </c>
      <c r="F116" s="7">
        <v>54160040.000000015</v>
      </c>
      <c r="G116" s="7">
        <v>352465.3142257802</v>
      </c>
      <c r="H116" s="7">
        <v>12503810.000000011</v>
      </c>
      <c r="I116" s="7">
        <v>119980.752183965</v>
      </c>
      <c r="J116" s="7">
        <v>6216861.5699872989</v>
      </c>
      <c r="K116" s="7">
        <v>75580.377961435006</v>
      </c>
      <c r="L116" s="7">
        <v>41045679.99999997</v>
      </c>
      <c r="M116" s="7">
        <v>419078.09710265481</v>
      </c>
      <c r="N116" s="7">
        <v>26492460.000000119</v>
      </c>
      <c r="O116" s="7">
        <v>438422.73824762879</v>
      </c>
      <c r="P116" s="7">
        <v>62446520.00000006</v>
      </c>
      <c r="Q116" s="7">
        <v>731109.3049537458</v>
      </c>
      <c r="R116" s="7">
        <v>18876070</v>
      </c>
      <c r="S116" s="7">
        <v>224000.42640436185</v>
      </c>
      <c r="T116" s="7"/>
      <c r="U116" s="7"/>
      <c r="V116" s="107">
        <f>B116+D116+F116+H116+J116+L116+N116+P116+R116+T116</f>
        <v>257352941.56998754</v>
      </c>
      <c r="W116" s="108">
        <f>C116+E116+G116+I116+K116+M116+O116+Q116+S116+U116</f>
        <v>2655114.5795339774</v>
      </c>
    </row>
    <row r="117" spans="1:23">
      <c r="A117" s="1">
        <f t="shared" ref="A117:A130" si="60">A94</f>
        <v>1997</v>
      </c>
      <c r="B117" s="7">
        <v>17735190.000000007</v>
      </c>
      <c r="C117" s="7">
        <v>301766.49380122323</v>
      </c>
      <c r="D117" s="7">
        <v>18463559.999999996</v>
      </c>
      <c r="E117" s="7">
        <v>17156.98938974653</v>
      </c>
      <c r="F117" s="7">
        <v>61071069.999999911</v>
      </c>
      <c r="G117" s="7">
        <v>408436.00909733889</v>
      </c>
      <c r="H117" s="7">
        <v>13266030.000000041</v>
      </c>
      <c r="I117" s="7">
        <v>127629.1946096156</v>
      </c>
      <c r="J117" s="7">
        <v>7544450.9829964004</v>
      </c>
      <c r="K117" s="7">
        <v>93126.636188912991</v>
      </c>
      <c r="L117" s="7">
        <v>43726380.000000007</v>
      </c>
      <c r="M117" s="7">
        <v>444019.50776482024</v>
      </c>
      <c r="N117" s="7">
        <v>30338690.000000097</v>
      </c>
      <c r="O117" s="7">
        <v>494721.04887917079</v>
      </c>
      <c r="P117" s="7">
        <v>73799079.99999997</v>
      </c>
      <c r="Q117" s="7">
        <v>847808.87232258858</v>
      </c>
      <c r="R117" s="7">
        <v>21145674.999999896</v>
      </c>
      <c r="S117" s="7">
        <v>241255.96182671725</v>
      </c>
      <c r="T117" s="7"/>
      <c r="U117" s="7"/>
      <c r="V117" s="107">
        <f t="shared" ref="V117:W130" si="61">B117+D117+F117+H117+J117+L117+N117+P117+R117+T117</f>
        <v>287090125.98299634</v>
      </c>
      <c r="W117" s="108">
        <f t="shared" si="61"/>
        <v>2975920.7138801338</v>
      </c>
    </row>
    <row r="118" spans="1:23">
      <c r="A118" s="1">
        <f t="shared" si="60"/>
        <v>1998</v>
      </c>
      <c r="B118" s="7">
        <v>17119700.000000011</v>
      </c>
      <c r="C118" s="7">
        <v>326329.6454073987</v>
      </c>
      <c r="D118" s="7">
        <v>22383200</v>
      </c>
      <c r="E118" s="7">
        <v>19222.061766167066</v>
      </c>
      <c r="F118" s="7">
        <v>58746995.999999955</v>
      </c>
      <c r="G118" s="7">
        <v>356417.29040261614</v>
      </c>
      <c r="H118" s="7">
        <v>13736900</v>
      </c>
      <c r="I118" s="7">
        <v>138654.59340239011</v>
      </c>
      <c r="J118" s="7">
        <v>7545400</v>
      </c>
      <c r="K118" s="7">
        <v>87508.403663143021</v>
      </c>
      <c r="L118" s="7">
        <v>44879900</v>
      </c>
      <c r="M118" s="7">
        <v>452326.07464285934</v>
      </c>
      <c r="N118" s="7">
        <v>33884100</v>
      </c>
      <c r="O118" s="7">
        <v>538048.23006927385</v>
      </c>
      <c r="P118" s="7">
        <v>79841800</v>
      </c>
      <c r="Q118" s="7">
        <v>938414.67940131144</v>
      </c>
      <c r="R118" s="7">
        <v>24193999.999999881</v>
      </c>
      <c r="S118" s="7">
        <v>283392.64420519583</v>
      </c>
      <c r="T118" s="7"/>
      <c r="U118" s="7"/>
      <c r="V118" s="107">
        <f t="shared" si="61"/>
        <v>302331995.99999988</v>
      </c>
      <c r="W118" s="108">
        <f t="shared" si="61"/>
        <v>3140313.6229603556</v>
      </c>
    </row>
    <row r="119" spans="1:23">
      <c r="A119" s="1">
        <f t="shared" si="60"/>
        <v>1999</v>
      </c>
      <c r="B119" s="7">
        <v>17367400.000000015</v>
      </c>
      <c r="C119" s="7">
        <v>304666.17863939633</v>
      </c>
      <c r="D119" s="7">
        <v>26153400</v>
      </c>
      <c r="E119" s="7">
        <v>18968.197030620067</v>
      </c>
      <c r="F119" s="7">
        <v>61353000</v>
      </c>
      <c r="G119" s="7">
        <v>362644.15676048095</v>
      </c>
      <c r="H119" s="7">
        <v>13439999.999999989</v>
      </c>
      <c r="I119" s="7">
        <v>127284.84272228071</v>
      </c>
      <c r="J119" s="7">
        <v>7726900</v>
      </c>
      <c r="K119" s="7">
        <v>85805.332589967002</v>
      </c>
      <c r="L119" s="7">
        <v>48733100</v>
      </c>
      <c r="M119" s="7">
        <v>485329.50772912009</v>
      </c>
      <c r="N119" s="7">
        <v>38979300</v>
      </c>
      <c r="O119" s="7">
        <v>614738.52197845397</v>
      </c>
      <c r="P119" s="7">
        <v>93114599.99999997</v>
      </c>
      <c r="Q119" s="7">
        <v>1078663.3071637945</v>
      </c>
      <c r="R119" s="7">
        <v>27589000</v>
      </c>
      <c r="S119" s="7">
        <v>322889.30581029202</v>
      </c>
      <c r="T119" s="7"/>
      <c r="U119" s="7"/>
      <c r="V119" s="107">
        <f t="shared" si="61"/>
        <v>334456700</v>
      </c>
      <c r="W119" s="108">
        <f t="shared" si="61"/>
        <v>3400989.3504244061</v>
      </c>
    </row>
    <row r="120" spans="1:23">
      <c r="A120" s="1">
        <f t="shared" si="60"/>
        <v>2000</v>
      </c>
      <c r="B120" s="7">
        <v>18042000.000000045</v>
      </c>
      <c r="C120" s="7">
        <v>341332.8942220204</v>
      </c>
      <c r="D120" s="7">
        <v>35133200</v>
      </c>
      <c r="E120" s="7">
        <v>20730.656188611647</v>
      </c>
      <c r="F120" s="7">
        <v>76113660.00000006</v>
      </c>
      <c r="G120" s="7">
        <v>427246.64651115122</v>
      </c>
      <c r="H120" s="7">
        <v>14621999.999999989</v>
      </c>
      <c r="I120" s="7">
        <v>129071.37831495062</v>
      </c>
      <c r="J120" s="7">
        <v>8317000</v>
      </c>
      <c r="K120" s="7">
        <v>82222.416023440004</v>
      </c>
      <c r="L120" s="7">
        <v>61187350.000000007</v>
      </c>
      <c r="M120" s="7">
        <v>546370.93923163344</v>
      </c>
      <c r="N120" s="7">
        <v>47245799.999999985</v>
      </c>
      <c r="O120" s="7">
        <v>667982.41874899599</v>
      </c>
      <c r="P120" s="7">
        <v>102965600.00000001</v>
      </c>
      <c r="Q120" s="7">
        <v>1113836.4693837045</v>
      </c>
      <c r="R120" s="7">
        <v>32289799.999999791</v>
      </c>
      <c r="S120" s="7">
        <v>386040.80445431499</v>
      </c>
      <c r="T120" s="7"/>
      <c r="U120" s="7"/>
      <c r="V120" s="107">
        <f t="shared" si="61"/>
        <v>395916409.99999988</v>
      </c>
      <c r="W120" s="108">
        <f t="shared" si="61"/>
        <v>3714834.6230788226</v>
      </c>
    </row>
    <row r="121" spans="1:23">
      <c r="A121" s="1">
        <f t="shared" si="60"/>
        <v>2001</v>
      </c>
      <c r="B121" s="7">
        <v>22610199.999999993</v>
      </c>
      <c r="C121" s="7">
        <v>411543.4064766441</v>
      </c>
      <c r="D121" s="7">
        <v>45932200</v>
      </c>
      <c r="E121" s="7">
        <v>30816.507102762895</v>
      </c>
      <c r="F121" s="7">
        <v>88179400.00000003</v>
      </c>
      <c r="G121" s="7">
        <v>478626.22354701161</v>
      </c>
      <c r="H121" s="7">
        <v>14814900</v>
      </c>
      <c r="I121" s="7">
        <v>137152.67692298099</v>
      </c>
      <c r="J121" s="7">
        <v>9360000</v>
      </c>
      <c r="K121" s="7">
        <v>115819.14532223897</v>
      </c>
      <c r="L121" s="7">
        <v>68374000</v>
      </c>
      <c r="M121" s="7">
        <v>640330.75336315436</v>
      </c>
      <c r="N121" s="7">
        <v>53276900</v>
      </c>
      <c r="O121" s="7">
        <v>755935.92451964575</v>
      </c>
      <c r="P121" s="7">
        <v>115041000</v>
      </c>
      <c r="Q121" s="7">
        <v>1208268.5253776477</v>
      </c>
      <c r="R121" s="7">
        <v>35631000</v>
      </c>
      <c r="S121" s="7">
        <v>427227.4764302792</v>
      </c>
      <c r="T121" s="7"/>
      <c r="U121" s="7"/>
      <c r="V121" s="107">
        <f t="shared" si="61"/>
        <v>453219600</v>
      </c>
      <c r="W121" s="108">
        <f t="shared" si="61"/>
        <v>4205720.6390623655</v>
      </c>
    </row>
    <row r="122" spans="1:23">
      <c r="A122" s="1">
        <f t="shared" si="60"/>
        <v>2002</v>
      </c>
      <c r="B122" s="7">
        <v>29630100.000000007</v>
      </c>
      <c r="C122" s="7">
        <v>469584.53283057635</v>
      </c>
      <c r="D122" s="7">
        <v>58274499.999999978</v>
      </c>
      <c r="E122" s="7">
        <v>28232.125584547168</v>
      </c>
      <c r="F122" s="7">
        <v>104776500</v>
      </c>
      <c r="G122" s="7">
        <v>594090.80830509891</v>
      </c>
      <c r="H122" s="7">
        <v>16623100</v>
      </c>
      <c r="I122" s="7">
        <v>166747.55063318563</v>
      </c>
      <c r="J122" s="7">
        <v>10380735.5</v>
      </c>
      <c r="K122" s="7">
        <v>94851.094311127003</v>
      </c>
      <c r="L122" s="7">
        <v>76234400</v>
      </c>
      <c r="M122" s="7">
        <v>720587.40944682201</v>
      </c>
      <c r="N122" s="7">
        <v>63332600</v>
      </c>
      <c r="O122" s="7">
        <v>894518.72058598546</v>
      </c>
      <c r="P122" s="7">
        <v>134816900</v>
      </c>
      <c r="Q122" s="7">
        <v>1407040.7958992273</v>
      </c>
      <c r="R122" s="7">
        <v>42763299.999999881</v>
      </c>
      <c r="S122" s="7">
        <v>529426.43231591396</v>
      </c>
      <c r="T122" s="7"/>
      <c r="U122" s="7"/>
      <c r="V122" s="107">
        <f t="shared" si="61"/>
        <v>536832135.49999988</v>
      </c>
      <c r="W122" s="108">
        <f t="shared" si="61"/>
        <v>4905079.4699124843</v>
      </c>
    </row>
    <row r="123" spans="1:23">
      <c r="A123" s="1">
        <f t="shared" si="60"/>
        <v>2003</v>
      </c>
      <c r="B123" s="7">
        <v>26189400</v>
      </c>
      <c r="C123" s="7">
        <v>440216.20382370101</v>
      </c>
      <c r="D123" s="7">
        <v>50576600</v>
      </c>
      <c r="E123" s="7">
        <v>24920.077525282322</v>
      </c>
      <c r="F123" s="7">
        <v>118710100.00000001</v>
      </c>
      <c r="G123" s="7">
        <v>681091.64508502977</v>
      </c>
      <c r="H123" s="7">
        <v>18829300.000000022</v>
      </c>
      <c r="I123" s="7">
        <v>163809.10670353394</v>
      </c>
      <c r="J123" s="7">
        <v>11358800</v>
      </c>
      <c r="K123" s="7">
        <v>103197.92557132899</v>
      </c>
      <c r="L123" s="7">
        <v>84656800.000000119</v>
      </c>
      <c r="M123" s="7">
        <v>798226.72319970001</v>
      </c>
      <c r="N123" s="7">
        <v>70857900</v>
      </c>
      <c r="O123" s="7">
        <v>1019594.1088789991</v>
      </c>
      <c r="P123" s="7">
        <v>147555900</v>
      </c>
      <c r="Q123" s="7">
        <v>1660635.5132040542</v>
      </c>
      <c r="R123" s="7">
        <v>47427000.00000003</v>
      </c>
      <c r="S123" s="7">
        <v>584043.48493988113</v>
      </c>
      <c r="T123" s="7"/>
      <c r="U123" s="7"/>
      <c r="V123" s="107">
        <f t="shared" si="61"/>
        <v>576161800.00000012</v>
      </c>
      <c r="W123" s="108">
        <f t="shared" si="61"/>
        <v>5475734.7889315095</v>
      </c>
    </row>
    <row r="124" spans="1:23">
      <c r="A124" s="1">
        <f t="shared" si="60"/>
        <v>2004</v>
      </c>
      <c r="B124" s="7">
        <v>26577500</v>
      </c>
      <c r="C124" s="7">
        <v>464080.6980782412</v>
      </c>
      <c r="D124" s="7">
        <v>53293400</v>
      </c>
      <c r="E124" s="7">
        <v>25371.755225700908</v>
      </c>
      <c r="F124" s="7">
        <v>131414600</v>
      </c>
      <c r="G124" s="7">
        <v>755480.12166650547</v>
      </c>
      <c r="H124" s="7">
        <v>18975000.000000007</v>
      </c>
      <c r="I124" s="7">
        <v>168174.82405396126</v>
      </c>
      <c r="J124" s="7">
        <v>14998500</v>
      </c>
      <c r="K124" s="7">
        <v>155777.94815475403</v>
      </c>
      <c r="L124" s="7">
        <v>93654399.999999866</v>
      </c>
      <c r="M124" s="7">
        <v>860622.75384386571</v>
      </c>
      <c r="N124" s="7">
        <v>78745199.999999911</v>
      </c>
      <c r="O124" s="7">
        <v>1107254.5351635471</v>
      </c>
      <c r="P124" s="7">
        <v>164340300.00000009</v>
      </c>
      <c r="Q124" s="7">
        <v>1801772.6593090922</v>
      </c>
      <c r="R124" s="7">
        <v>51646800.00000006</v>
      </c>
      <c r="S124" s="7">
        <v>653820.67336145276</v>
      </c>
      <c r="T124" s="7"/>
      <c r="U124" s="7"/>
      <c r="V124" s="107">
        <f t="shared" si="61"/>
        <v>633645700</v>
      </c>
      <c r="W124" s="108">
        <f t="shared" si="61"/>
        <v>5992355.9688571207</v>
      </c>
    </row>
    <row r="125" spans="1:23">
      <c r="A125" s="1">
        <f t="shared" si="60"/>
        <v>2005</v>
      </c>
      <c r="B125" s="7">
        <v>25259000</v>
      </c>
      <c r="C125" s="7">
        <v>463267.69717794907</v>
      </c>
      <c r="D125" s="7">
        <v>65114599.999999993</v>
      </c>
      <c r="E125" s="7">
        <v>30858.907024913115</v>
      </c>
      <c r="F125" s="7">
        <v>138358400</v>
      </c>
      <c r="G125" s="7">
        <v>795022.77869484527</v>
      </c>
      <c r="H125" s="7">
        <v>20719000</v>
      </c>
      <c r="I125" s="7">
        <v>187200.13381593858</v>
      </c>
      <c r="J125" s="7">
        <v>19102929.999999903</v>
      </c>
      <c r="K125" s="7">
        <v>174006.65322432798</v>
      </c>
      <c r="L125" s="7">
        <v>104162800.00000001</v>
      </c>
      <c r="M125" s="7">
        <v>976283.00520610856</v>
      </c>
      <c r="N125" s="7">
        <v>88957000</v>
      </c>
      <c r="O125" s="7">
        <v>1206649.1678325334</v>
      </c>
      <c r="P125" s="7">
        <v>182570200.00000012</v>
      </c>
      <c r="Q125" s="7">
        <v>1987840.9983479346</v>
      </c>
      <c r="R125" s="7">
        <v>57804995.999999911</v>
      </c>
      <c r="S125" s="7">
        <v>716771.5667791795</v>
      </c>
      <c r="T125" s="7"/>
      <c r="U125" s="7"/>
      <c r="V125" s="107">
        <f t="shared" si="61"/>
        <v>702048925.99999988</v>
      </c>
      <c r="W125" s="108">
        <f t="shared" si="61"/>
        <v>6537900.9081037305</v>
      </c>
    </row>
    <row r="126" spans="1:23">
      <c r="A126" s="1">
        <f t="shared" si="60"/>
        <v>2006</v>
      </c>
      <c r="B126" s="7">
        <v>32510999.999999993</v>
      </c>
      <c r="C126" s="7">
        <v>531497.08594359085</v>
      </c>
      <c r="D126" s="7">
        <v>83970100</v>
      </c>
      <c r="E126" s="7">
        <v>43737.250761937081</v>
      </c>
      <c r="F126" s="7">
        <v>140874300</v>
      </c>
      <c r="G126" s="7">
        <v>778804.5621808162</v>
      </c>
      <c r="H126" s="7">
        <v>23287000</v>
      </c>
      <c r="I126" s="7">
        <v>216281.90446875268</v>
      </c>
      <c r="J126" s="7">
        <v>24274390</v>
      </c>
      <c r="K126" s="7">
        <v>212506.54656899601</v>
      </c>
      <c r="L126" s="7">
        <v>115025699.99999988</v>
      </c>
      <c r="M126" s="7">
        <v>1045496.1425819505</v>
      </c>
      <c r="N126" s="7">
        <v>99715000</v>
      </c>
      <c r="O126" s="7">
        <v>1323925.031652661</v>
      </c>
      <c r="P126" s="7">
        <v>210641999.99999976</v>
      </c>
      <c r="Q126" s="7">
        <v>2412604.4199345433</v>
      </c>
      <c r="R126" s="7">
        <v>64466600</v>
      </c>
      <c r="S126" s="7">
        <v>826377.35106855398</v>
      </c>
      <c r="T126" s="7"/>
      <c r="U126" s="7"/>
      <c r="V126" s="107">
        <f t="shared" si="61"/>
        <v>794766089.99999964</v>
      </c>
      <c r="W126" s="108">
        <f t="shared" si="61"/>
        <v>7391230.2951618023</v>
      </c>
    </row>
    <row r="127" spans="1:23">
      <c r="A127" s="1">
        <f t="shared" si="60"/>
        <v>2007</v>
      </c>
      <c r="B127" s="7">
        <v>39181500.000000022</v>
      </c>
      <c r="C127" s="7">
        <v>632425.76572037395</v>
      </c>
      <c r="D127" s="7">
        <v>99954480.000000075</v>
      </c>
      <c r="E127" s="7">
        <v>55085.836272433495</v>
      </c>
      <c r="F127" s="7">
        <v>151829269.99999955</v>
      </c>
      <c r="G127" s="7">
        <v>823747.73774884944</v>
      </c>
      <c r="H127" s="7">
        <v>26597000.00000003</v>
      </c>
      <c r="I127" s="7">
        <v>260598.67645347764</v>
      </c>
      <c r="J127" s="7">
        <v>27076998.3400001</v>
      </c>
      <c r="K127" s="7">
        <v>230440.323389453</v>
      </c>
      <c r="L127" s="7">
        <v>130224499.9999999</v>
      </c>
      <c r="M127" s="7">
        <v>1168715.3110487221</v>
      </c>
      <c r="N127" s="7">
        <v>106487700</v>
      </c>
      <c r="O127" s="7">
        <v>1384304.3630360547</v>
      </c>
      <c r="P127" s="7">
        <v>255727999.99999982</v>
      </c>
      <c r="Q127" s="7">
        <v>2802712.6962939268</v>
      </c>
      <c r="R127" s="7">
        <v>72596630.000000238</v>
      </c>
      <c r="S127" s="7">
        <v>947174.13383908011</v>
      </c>
      <c r="T127" s="7"/>
      <c r="U127" s="7"/>
      <c r="V127" s="107">
        <f t="shared" si="61"/>
        <v>909676078.33999968</v>
      </c>
      <c r="W127" s="108">
        <f t="shared" si="61"/>
        <v>8305204.8438023711</v>
      </c>
    </row>
    <row r="128" spans="1:23">
      <c r="A128" s="1">
        <f t="shared" si="60"/>
        <v>2008</v>
      </c>
      <c r="B128" s="7">
        <v>46742270.00000003</v>
      </c>
      <c r="C128" s="7">
        <v>755246.72220775939</v>
      </c>
      <c r="D128" s="7">
        <v>132455190.00000004</v>
      </c>
      <c r="E128" s="7">
        <v>57886.382076716902</v>
      </c>
      <c r="F128" s="7">
        <v>166783470.00000018</v>
      </c>
      <c r="G128" s="7">
        <v>836471.51428537979</v>
      </c>
      <c r="H128" s="7">
        <v>28345939.99999997</v>
      </c>
      <c r="I128" s="7">
        <v>216257.71474926505</v>
      </c>
      <c r="J128" s="7">
        <v>38048997.359999895</v>
      </c>
      <c r="K128" s="7">
        <v>314142.204231187</v>
      </c>
      <c r="L128" s="7">
        <v>149528599.99999988</v>
      </c>
      <c r="M128" s="7">
        <v>1304686.4963314242</v>
      </c>
      <c r="N128" s="7">
        <v>126839399.9999997</v>
      </c>
      <c r="O128" s="7">
        <v>1569213.0213101259</v>
      </c>
      <c r="P128" s="7">
        <v>274506000.00000066</v>
      </c>
      <c r="Q128" s="7">
        <v>2908964.2424778198</v>
      </c>
      <c r="R128" s="7">
        <v>81388750.000000954</v>
      </c>
      <c r="S128" s="7">
        <v>1060608.0082961284</v>
      </c>
      <c r="T128" s="7"/>
      <c r="U128" s="7"/>
      <c r="V128" s="107">
        <f t="shared" si="61"/>
        <v>1044638617.3600013</v>
      </c>
      <c r="W128" s="108">
        <f t="shared" si="61"/>
        <v>9023476.3059658054</v>
      </c>
    </row>
    <row r="129" spans="1:23">
      <c r="A129" s="1">
        <f t="shared" si="60"/>
        <v>2009</v>
      </c>
      <c r="B129" s="7">
        <v>46253519.999999978</v>
      </c>
      <c r="C129" s="7">
        <v>778322.62983261608</v>
      </c>
      <c r="D129" s="7">
        <v>123569710.00000019</v>
      </c>
      <c r="E129" s="7">
        <v>56909.486932545697</v>
      </c>
      <c r="F129" s="7">
        <v>148606940.00000003</v>
      </c>
      <c r="G129" s="7">
        <v>686472.68588448409</v>
      </c>
      <c r="H129" s="7">
        <v>40603109.99999997</v>
      </c>
      <c r="I129" s="7">
        <v>324962.01630481193</v>
      </c>
      <c r="J129" s="7">
        <v>47182559.530000106</v>
      </c>
      <c r="K129" s="7">
        <v>422143.48701566603</v>
      </c>
      <c r="L129" s="7">
        <v>163959700.00000006</v>
      </c>
      <c r="M129" s="7">
        <v>1430870.593445072</v>
      </c>
      <c r="N129" s="7">
        <v>134726799.99999988</v>
      </c>
      <c r="O129" s="7">
        <v>1655447.7062236313</v>
      </c>
      <c r="P129" s="7">
        <v>295306000.00000048</v>
      </c>
      <c r="Q129" s="7">
        <v>3272966.9257267378</v>
      </c>
      <c r="R129" s="7">
        <v>92656900.000001132</v>
      </c>
      <c r="S129" s="7">
        <v>1210991.7805376705</v>
      </c>
      <c r="T129" s="7"/>
      <c r="U129" s="7"/>
      <c r="V129" s="107">
        <f t="shared" si="61"/>
        <v>1092865239.5300019</v>
      </c>
      <c r="W129" s="108">
        <f t="shared" si="61"/>
        <v>9839087.3119032364</v>
      </c>
    </row>
    <row r="130" spans="1:23" ht="13.5" thickBot="1">
      <c r="A130" s="1">
        <f t="shared" si="60"/>
        <v>2010</v>
      </c>
      <c r="B130" s="7">
        <v>40932999.999999933</v>
      </c>
      <c r="C130" s="7">
        <v>698214.18654590263</v>
      </c>
      <c r="D130" s="7">
        <v>147545999.99999988</v>
      </c>
      <c r="E130" s="7">
        <v>76278.984418740205</v>
      </c>
      <c r="F130" s="7">
        <v>157052999.99999994</v>
      </c>
      <c r="G130" s="7">
        <v>694756.38167602778</v>
      </c>
      <c r="H130" s="7">
        <v>44185999.999999896</v>
      </c>
      <c r="I130" s="7">
        <v>350574.20682908397</v>
      </c>
      <c r="J130" s="7">
        <v>43931999.999999896</v>
      </c>
      <c r="K130" s="7">
        <v>387070.16385846707</v>
      </c>
      <c r="L130" s="7">
        <v>194769000.00000033</v>
      </c>
      <c r="M130" s="7">
        <v>1689586.2871110248</v>
      </c>
      <c r="N130" s="7">
        <v>147406000.00000021</v>
      </c>
      <c r="O130" s="7">
        <v>1756354.6076065414</v>
      </c>
      <c r="P130" s="7">
        <v>326174000.00000036</v>
      </c>
      <c r="Q130" s="7">
        <v>3589383.8130360059</v>
      </c>
      <c r="R130" s="7">
        <v>105988000.00000155</v>
      </c>
      <c r="S130" s="7">
        <v>1435994.653474139</v>
      </c>
      <c r="T130" s="7"/>
      <c r="U130" s="7"/>
      <c r="V130" s="109">
        <f t="shared" si="61"/>
        <v>1207987000.0000019</v>
      </c>
      <c r="W130" s="110">
        <f t="shared" si="61"/>
        <v>10678213.284555933</v>
      </c>
    </row>
    <row r="132" spans="1:23" ht="13.5" thickBot="1"/>
    <row r="133" spans="1:23" ht="51.75" thickBot="1">
      <c r="A133" s="2" t="s">
        <v>42</v>
      </c>
      <c r="C133" s="3" t="s">
        <v>22</v>
      </c>
      <c r="D133" s="3" t="s">
        <v>23</v>
      </c>
      <c r="E133" s="3" t="s">
        <v>3</v>
      </c>
      <c r="F133" s="3" t="s">
        <v>24</v>
      </c>
      <c r="G133" s="3" t="s">
        <v>25</v>
      </c>
      <c r="H133" s="3" t="s">
        <v>26</v>
      </c>
      <c r="I133" s="3" t="s">
        <v>27</v>
      </c>
      <c r="J133" s="3" t="s">
        <v>28</v>
      </c>
      <c r="K133" s="14" t="s">
        <v>29</v>
      </c>
      <c r="L133" s="18" t="s">
        <v>32</v>
      </c>
    </row>
    <row r="134" spans="1:23">
      <c r="A134" s="5" t="str">
        <f>A116</f>
        <v>1996</v>
      </c>
      <c r="C134" s="13">
        <f>(C116*1000/C4)/(B116*1000/B4)</f>
        <v>4.7584405437975592</v>
      </c>
      <c r="D134" s="13">
        <f>(E116*1000/E4)/(D116*1000/D4)</f>
        <v>1.9636433700294667</v>
      </c>
      <c r="E134" s="13">
        <f>(G116*1000/G4)/(F116*1000/F4)</f>
        <v>0.47138873435028078</v>
      </c>
      <c r="F134" s="13">
        <f>(I116*1000/I4)/(H116*1000/H4)</f>
        <v>0.58849474077772357</v>
      </c>
      <c r="G134" s="13">
        <f>(K116*1000/K4)/(J116*1000/J4)</f>
        <v>1.48453314553183</v>
      </c>
      <c r="H134" s="13">
        <f>(M116*1000/M4)/(L116*1000/L4)</f>
        <v>1.1572314009132059</v>
      </c>
      <c r="I134" s="13">
        <f>(O116*1000/O4)/(N116*1000/N4)</f>
        <v>1.5120630862465005</v>
      </c>
      <c r="J134" s="13">
        <f>(Q116*1000/Q4)/(P116*1000/P4)</f>
        <v>0.89566814987945254</v>
      </c>
      <c r="K134" s="13">
        <f>(S116*1000/S4)/(R116*1000/R4)</f>
        <v>0.79125714690442728</v>
      </c>
      <c r="L134" s="19">
        <f>AVERAGE(C134:K134)</f>
        <v>1.5136355909367165</v>
      </c>
    </row>
    <row r="135" spans="1:23">
      <c r="A135" s="5">
        <f t="shared" ref="A135:A148" si="62">A117</f>
        <v>1997</v>
      </c>
      <c r="C135" s="13">
        <f t="shared" ref="C135:C148" si="63">(C117*1000/C5)/(B117*1000/B5)</f>
        <v>4.858036108600202</v>
      </c>
      <c r="D135" s="13">
        <f t="shared" ref="D135:D148" si="64">(E117*1000/E5)/(D117*1000/D5)</f>
        <v>2.4346668370541722</v>
      </c>
      <c r="E135" s="13">
        <f t="shared" ref="E135:E148" si="65">(G117*1000/G5)/(F117*1000/F5)</f>
        <v>0.4933198776858419</v>
      </c>
      <c r="F135" s="13">
        <f t="shared" ref="F135:F148" si="66">(I117*1000/I5)/(H117*1000/H5)</f>
        <v>0.59139121047079557</v>
      </c>
      <c r="G135" s="13">
        <f t="shared" ref="G135:G148" si="67">(K117*1000/K5)/(J117*1000/J5)</f>
        <v>1.5314136552656432</v>
      </c>
      <c r="H135" s="13">
        <f t="shared" ref="H135:H148" si="68">(M117*1000/M5)/(L117*1000/L5)</f>
        <v>1.1672415813582258</v>
      </c>
      <c r="I135" s="13">
        <f t="shared" ref="I135:I148" si="69">(O117*1000/O5)/(N117*1000/N5)</f>
        <v>1.5062737299093569</v>
      </c>
      <c r="J135" s="13">
        <f t="shared" ref="J135:J148" si="70">(Q117*1000/Q5)/(P117*1000/P5)</f>
        <v>0.88889042080686098</v>
      </c>
      <c r="K135" s="13">
        <f t="shared" ref="K135:K148" si="71">(S117*1000/S5)/(R117*1000/R5)</f>
        <v>0.76157396919099674</v>
      </c>
      <c r="L135" s="19">
        <f t="shared" ref="L135:L148" si="72">AVERAGE(C135:K135)</f>
        <v>1.5814230433713439</v>
      </c>
    </row>
    <row r="136" spans="1:23">
      <c r="A136" s="5">
        <f t="shared" si="62"/>
        <v>1998</v>
      </c>
      <c r="C136" s="13">
        <f t="shared" si="63"/>
        <v>5.5452041599680166</v>
      </c>
      <c r="D136" s="13">
        <f t="shared" si="64"/>
        <v>2.2797582105231902</v>
      </c>
      <c r="E136" s="13">
        <f t="shared" si="65"/>
        <v>0.46125376432262449</v>
      </c>
      <c r="F136" s="13">
        <f t="shared" si="66"/>
        <v>0.64118698995163181</v>
      </c>
      <c r="G136" s="13">
        <f t="shared" si="67"/>
        <v>1.4765373843278979</v>
      </c>
      <c r="H136" s="13">
        <f t="shared" si="68"/>
        <v>1.1894161475066531</v>
      </c>
      <c r="I136" s="13">
        <f t="shared" si="69"/>
        <v>1.4940832507939263</v>
      </c>
      <c r="J136" s="13">
        <f t="shared" si="70"/>
        <v>0.93859236980947458</v>
      </c>
      <c r="K136" s="13">
        <f t="shared" si="71"/>
        <v>0.79454521253075516</v>
      </c>
      <c r="L136" s="19">
        <f t="shared" si="72"/>
        <v>1.6467308321926855</v>
      </c>
    </row>
    <row r="137" spans="1:23">
      <c r="A137" s="5">
        <f t="shared" si="62"/>
        <v>1999</v>
      </c>
      <c r="C137" s="13">
        <f t="shared" si="63"/>
        <v>5.1928203473272507</v>
      </c>
      <c r="D137" s="13">
        <f t="shared" si="64"/>
        <v>2.4428691432292537</v>
      </c>
      <c r="E137" s="13">
        <f t="shared" si="65"/>
        <v>0.45818254623386767</v>
      </c>
      <c r="F137" s="13">
        <f t="shared" si="66"/>
        <v>0.61692595462770294</v>
      </c>
      <c r="G137" s="13">
        <f t="shared" si="67"/>
        <v>1.4663203143382779</v>
      </c>
      <c r="H137" s="13">
        <f t="shared" si="68"/>
        <v>1.2186129839484197</v>
      </c>
      <c r="I137" s="13">
        <f t="shared" si="69"/>
        <v>1.5339792268679779</v>
      </c>
      <c r="J137" s="13">
        <f t="shared" si="70"/>
        <v>0.96352186969491804</v>
      </c>
      <c r="K137" s="13">
        <f t="shared" si="71"/>
        <v>0.80560208728482308</v>
      </c>
      <c r="L137" s="19">
        <f t="shared" si="72"/>
        <v>1.6332038303947214</v>
      </c>
    </row>
    <row r="138" spans="1:23">
      <c r="A138" s="5">
        <f t="shared" si="62"/>
        <v>2000</v>
      </c>
      <c r="C138" s="13">
        <f t="shared" si="63"/>
        <v>5.6806029199987353</v>
      </c>
      <c r="D138" s="13">
        <f t="shared" si="64"/>
        <v>2.5754710458900725</v>
      </c>
      <c r="E138" s="13">
        <f t="shared" si="65"/>
        <v>0.48765126761255229</v>
      </c>
      <c r="F138" s="13">
        <f t="shared" si="66"/>
        <v>0.5845941302604829</v>
      </c>
      <c r="G138" s="13">
        <f t="shared" si="67"/>
        <v>1.4762882221448819</v>
      </c>
      <c r="H138" s="13">
        <f t="shared" si="68"/>
        <v>1.2387929259152168</v>
      </c>
      <c r="I138" s="13">
        <f t="shared" si="69"/>
        <v>1.5670559705371805</v>
      </c>
      <c r="J138" s="13">
        <f t="shared" si="70"/>
        <v>1.0121971751097185</v>
      </c>
      <c r="K138" s="13">
        <f t="shared" si="71"/>
        <v>0.83188824697640407</v>
      </c>
      <c r="L138" s="19">
        <f t="shared" si="72"/>
        <v>1.7171713227161385</v>
      </c>
    </row>
    <row r="139" spans="1:23">
      <c r="A139" s="5">
        <f t="shared" si="62"/>
        <v>2001</v>
      </c>
      <c r="C139" s="13">
        <f t="shared" si="63"/>
        <v>5.6641296428108818</v>
      </c>
      <c r="D139" s="13">
        <f t="shared" si="64"/>
        <v>2.2254151988983017</v>
      </c>
      <c r="E139" s="13">
        <f t="shared" si="65"/>
        <v>0.48993990172406526</v>
      </c>
      <c r="F139" s="13">
        <f t="shared" si="66"/>
        <v>0.62701075816799412</v>
      </c>
      <c r="G139" s="13">
        <f t="shared" si="67"/>
        <v>1.905946929136479</v>
      </c>
      <c r="H139" s="13">
        <f t="shared" si="68"/>
        <v>1.343156800487459</v>
      </c>
      <c r="I139" s="13">
        <f t="shared" si="69"/>
        <v>1.6343832257960751</v>
      </c>
      <c r="J139" s="13">
        <f t="shared" si="70"/>
        <v>1.0273375902948596</v>
      </c>
      <c r="K139" s="13">
        <f t="shared" si="71"/>
        <v>0.85895545451795396</v>
      </c>
      <c r="L139" s="19">
        <f t="shared" si="72"/>
        <v>1.7529195002037856</v>
      </c>
    </row>
    <row r="140" spans="1:23">
      <c r="A140" s="5">
        <f t="shared" si="62"/>
        <v>2002</v>
      </c>
      <c r="C140" s="13">
        <f t="shared" si="63"/>
        <v>5.0745998752481887</v>
      </c>
      <c r="D140" s="13">
        <f t="shared" si="64"/>
        <v>1.8646065696315826</v>
      </c>
      <c r="E140" s="13">
        <f t="shared" si="65"/>
        <v>0.52359882818516701</v>
      </c>
      <c r="F140" s="13">
        <f t="shared" si="66"/>
        <v>0.68066072405686007</v>
      </c>
      <c r="G140" s="13">
        <f t="shared" si="67"/>
        <v>1.442622537819525</v>
      </c>
      <c r="H140" s="13">
        <f t="shared" si="68"/>
        <v>1.3877573543146324</v>
      </c>
      <c r="I140" s="13">
        <f t="shared" si="69"/>
        <v>1.6689538127788379</v>
      </c>
      <c r="J140" s="13">
        <f t="shared" si="70"/>
        <v>1.0519708222559705</v>
      </c>
      <c r="K140" s="13">
        <f t="shared" si="71"/>
        <v>0.91308935483881759</v>
      </c>
      <c r="L140" s="19">
        <f t="shared" si="72"/>
        <v>1.6230955421255091</v>
      </c>
    </row>
    <row r="141" spans="1:23">
      <c r="A141" s="5">
        <f t="shared" si="62"/>
        <v>2003</v>
      </c>
      <c r="C141" s="13">
        <f t="shared" si="63"/>
        <v>5.579322634822967</v>
      </c>
      <c r="D141" s="13">
        <f t="shared" si="64"/>
        <v>2.0913842518954771</v>
      </c>
      <c r="E141" s="13">
        <f t="shared" si="65"/>
        <v>0.54686084494038889</v>
      </c>
      <c r="F141" s="13">
        <f t="shared" si="66"/>
        <v>0.6268320579803619</v>
      </c>
      <c r="G141" s="13">
        <f t="shared" si="67"/>
        <v>1.4951255399037084</v>
      </c>
      <c r="H141" s="13">
        <f t="shared" si="68"/>
        <v>1.4398491324786118</v>
      </c>
      <c r="I141" s="13">
        <f t="shared" si="69"/>
        <v>1.7730452037700284</v>
      </c>
      <c r="J141" s="13">
        <f t="shared" si="70"/>
        <v>1.1849580407673417</v>
      </c>
      <c r="K141" s="13">
        <f t="shared" si="71"/>
        <v>0.95092937122191246</v>
      </c>
      <c r="L141" s="19">
        <f t="shared" si="72"/>
        <v>1.743145230864533</v>
      </c>
    </row>
    <row r="142" spans="1:23">
      <c r="A142" s="5">
        <f t="shared" si="62"/>
        <v>2004</v>
      </c>
      <c r="C142" s="13">
        <f t="shared" si="63"/>
        <v>6.1069910631407174</v>
      </c>
      <c r="D142" s="13">
        <f t="shared" si="64"/>
        <v>1.8090701030091645</v>
      </c>
      <c r="E142" s="13">
        <f t="shared" si="65"/>
        <v>0.57310949201675632</v>
      </c>
      <c r="F142" s="13">
        <f t="shared" si="66"/>
        <v>0.66434101653871802</v>
      </c>
      <c r="G142" s="13">
        <f t="shared" si="67"/>
        <v>1.7591908558772096</v>
      </c>
      <c r="H142" s="13">
        <f t="shared" si="68"/>
        <v>1.4392604183129201</v>
      </c>
      <c r="I142" s="13">
        <f t="shared" si="69"/>
        <v>1.783297912058307</v>
      </c>
      <c r="J142" s="13">
        <f t="shared" si="70"/>
        <v>1.1887925684812057</v>
      </c>
      <c r="K142" s="13">
        <f t="shared" si="71"/>
        <v>0.99017935217869102</v>
      </c>
      <c r="L142" s="19">
        <f t="shared" si="72"/>
        <v>1.8126925312904101</v>
      </c>
    </row>
    <row r="143" spans="1:23">
      <c r="A143" s="5">
        <f t="shared" si="62"/>
        <v>2005</v>
      </c>
      <c r="C143" s="13">
        <f t="shared" si="63"/>
        <v>6.6333551470000698</v>
      </c>
      <c r="D143" s="13">
        <f t="shared" si="64"/>
        <v>1.9064984411636148</v>
      </c>
      <c r="E143" s="13">
        <f t="shared" si="65"/>
        <v>0.6040768093885116</v>
      </c>
      <c r="F143" s="13">
        <f t="shared" si="66"/>
        <v>0.70356091188163972</v>
      </c>
      <c r="G143" s="13">
        <f t="shared" si="67"/>
        <v>1.6011518280269657</v>
      </c>
      <c r="H143" s="13">
        <f t="shared" si="68"/>
        <v>1.5196568308819476</v>
      </c>
      <c r="I143" s="13">
        <f t="shared" si="69"/>
        <v>1.7820333417607752</v>
      </c>
      <c r="J143" s="13">
        <f t="shared" si="70"/>
        <v>1.226086633716321</v>
      </c>
      <c r="K143" s="13">
        <f t="shared" si="71"/>
        <v>0.9871216931418958</v>
      </c>
      <c r="L143" s="19">
        <f t="shared" si="72"/>
        <v>1.8848379596624154</v>
      </c>
    </row>
    <row r="144" spans="1:23">
      <c r="A144" s="5">
        <f t="shared" si="62"/>
        <v>2006</v>
      </c>
      <c r="C144" s="13">
        <f t="shared" si="63"/>
        <v>6.0309786306642845</v>
      </c>
      <c r="D144" s="13">
        <f t="shared" si="64"/>
        <v>1.7691754642681412</v>
      </c>
      <c r="E144" s="13">
        <f t="shared" si="65"/>
        <v>0.6051243511648835</v>
      </c>
      <c r="F144" s="13">
        <f t="shared" si="66"/>
        <v>0.75374185710950381</v>
      </c>
      <c r="G144" s="13">
        <f t="shared" si="67"/>
        <v>1.5977035801884685</v>
      </c>
      <c r="H144" s="13">
        <f t="shared" si="68"/>
        <v>1.5255012384543205</v>
      </c>
      <c r="I144" s="13">
        <f t="shared" si="69"/>
        <v>1.8047282444662609</v>
      </c>
      <c r="J144" s="13">
        <f t="shared" si="70"/>
        <v>1.3368773118898845</v>
      </c>
      <c r="K144" s="13">
        <f t="shared" si="71"/>
        <v>1.0267616533535573</v>
      </c>
      <c r="L144" s="19">
        <f t="shared" si="72"/>
        <v>1.8278435923954786</v>
      </c>
    </row>
    <row r="145" spans="1:14">
      <c r="A145" s="5">
        <f t="shared" si="62"/>
        <v>2007</v>
      </c>
      <c r="C145" s="13">
        <f t="shared" si="63"/>
        <v>5.9686528021486307</v>
      </c>
      <c r="D145" s="13">
        <f t="shared" si="64"/>
        <v>1.9761326577407157</v>
      </c>
      <c r="E145" s="13">
        <f t="shared" si="65"/>
        <v>0.61952568895979088</v>
      </c>
      <c r="F145" s="13">
        <f t="shared" si="66"/>
        <v>0.80310923825806069</v>
      </c>
      <c r="G145" s="13">
        <f t="shared" si="67"/>
        <v>1.5898344702609808</v>
      </c>
      <c r="H145" s="13">
        <f t="shared" si="68"/>
        <v>1.5380216855718327</v>
      </c>
      <c r="I145" s="13">
        <f t="shared" si="69"/>
        <v>1.8035687391484501</v>
      </c>
      <c r="J145" s="13">
        <f t="shared" si="70"/>
        <v>1.3087149366809656</v>
      </c>
      <c r="K145" s="13">
        <f t="shared" si="71"/>
        <v>1.04614947750552</v>
      </c>
      <c r="L145" s="19">
        <f t="shared" si="72"/>
        <v>1.8504121884749942</v>
      </c>
    </row>
    <row r="146" spans="1:14">
      <c r="A146" s="5">
        <f t="shared" si="62"/>
        <v>2008</v>
      </c>
      <c r="C146" s="13">
        <f t="shared" si="63"/>
        <v>5.8694800479201463</v>
      </c>
      <c r="D146" s="13">
        <f t="shared" si="64"/>
        <v>1.4767746512576501</v>
      </c>
      <c r="E146" s="13">
        <f t="shared" si="65"/>
        <v>0.56896127545411623</v>
      </c>
      <c r="F146" s="13">
        <f t="shared" si="66"/>
        <v>0.61299168300072582</v>
      </c>
      <c r="G146" s="13">
        <f t="shared" si="67"/>
        <v>1.5303830385369226</v>
      </c>
      <c r="H146" s="13">
        <f t="shared" si="68"/>
        <v>1.4837092169997865</v>
      </c>
      <c r="I146" s="13">
        <f t="shared" si="69"/>
        <v>1.7041961284038425</v>
      </c>
      <c r="J146" s="13">
        <f t="shared" si="70"/>
        <v>1.2557090340502404</v>
      </c>
      <c r="K146" s="13">
        <f t="shared" si="71"/>
        <v>1.0047820683517754</v>
      </c>
      <c r="L146" s="19">
        <f t="shared" si="72"/>
        <v>1.7229985715528007</v>
      </c>
    </row>
    <row r="147" spans="1:14">
      <c r="A147" s="5">
        <f t="shared" si="62"/>
        <v>2009</v>
      </c>
      <c r="C147" s="13">
        <f t="shared" si="63"/>
        <v>6.10002618880592</v>
      </c>
      <c r="D147" s="13">
        <f t="shared" si="64"/>
        <v>1.3871103227207042</v>
      </c>
      <c r="E147" s="13">
        <f t="shared" si="65"/>
        <v>0.49615120885874503</v>
      </c>
      <c r="F147" s="13">
        <f t="shared" si="66"/>
        <v>0.63088836794467773</v>
      </c>
      <c r="G147" s="13">
        <f t="shared" si="67"/>
        <v>1.6149741815137995</v>
      </c>
      <c r="H147" s="13">
        <f t="shared" si="68"/>
        <v>1.4457904675402307</v>
      </c>
      <c r="I147" s="13">
        <f t="shared" si="69"/>
        <v>1.6491159251322252</v>
      </c>
      <c r="J147" s="13">
        <f t="shared" si="70"/>
        <v>1.2810250379664245</v>
      </c>
      <c r="K147" s="13">
        <f t="shared" si="71"/>
        <v>0.98128654364066603</v>
      </c>
      <c r="L147" s="19">
        <f t="shared" si="72"/>
        <v>1.7318186937914879</v>
      </c>
    </row>
    <row r="148" spans="1:14" ht="13.5" thickBot="1">
      <c r="A148" s="5">
        <f t="shared" si="62"/>
        <v>2010</v>
      </c>
      <c r="C148" s="13">
        <f t="shared" si="63"/>
        <v>6.1053085694355405</v>
      </c>
      <c r="D148" s="13">
        <f t="shared" si="64"/>
        <v>1.6531402320177901</v>
      </c>
      <c r="E148" s="13">
        <f t="shared" si="65"/>
        <v>0.46106172205234508</v>
      </c>
      <c r="F148" s="13">
        <f t="shared" si="66"/>
        <v>0.60762323374160343</v>
      </c>
      <c r="G148" s="13">
        <f t="shared" si="67"/>
        <v>1.5451060405381982</v>
      </c>
      <c r="H148" s="13">
        <f t="shared" si="68"/>
        <v>1.3994037227421139</v>
      </c>
      <c r="I148" s="13">
        <f t="shared" si="69"/>
        <v>1.5569487541070484</v>
      </c>
      <c r="J148" s="13">
        <f t="shared" si="70"/>
        <v>1.2380542988806307</v>
      </c>
      <c r="K148" s="13">
        <f t="shared" si="71"/>
        <v>0.98787219803895077</v>
      </c>
      <c r="L148" s="20">
        <f t="shared" si="72"/>
        <v>1.7282798635060248</v>
      </c>
    </row>
    <row r="150" spans="1:14">
      <c r="A150" s="21" t="s">
        <v>32</v>
      </c>
      <c r="B150" s="21"/>
      <c r="C150" s="15">
        <f>AVERAGE(C134:C148)</f>
        <v>5.6778632454459403</v>
      </c>
      <c r="D150" s="15">
        <f t="shared" ref="D150:K150" si="73">AVERAGE(D134:D148)</f>
        <v>1.9903810999552867</v>
      </c>
      <c r="E150" s="15">
        <f t="shared" si="73"/>
        <v>0.52401375419666241</v>
      </c>
      <c r="F150" s="15">
        <f t="shared" si="73"/>
        <v>0.64889019165123218</v>
      </c>
      <c r="G150" s="15">
        <f t="shared" si="73"/>
        <v>1.5678087815607189</v>
      </c>
      <c r="H150" s="15">
        <f t="shared" si="73"/>
        <v>1.3662267938283719</v>
      </c>
      <c r="I150" s="15">
        <f t="shared" si="73"/>
        <v>1.651581770118453</v>
      </c>
      <c r="J150" s="15">
        <f t="shared" si="73"/>
        <v>1.1198930840189514</v>
      </c>
      <c r="K150" s="15">
        <f t="shared" si="73"/>
        <v>0.91546625531180947</v>
      </c>
    </row>
    <row r="151" spans="1:14">
      <c r="A151" s="21" t="s">
        <v>33</v>
      </c>
      <c r="B151" s="21"/>
      <c r="C151" s="15">
        <f>C148-C134</f>
        <v>1.3468680256379812</v>
      </c>
      <c r="D151" s="15">
        <f t="shared" ref="D151:K151" si="74">D148-D134</f>
        <v>-0.3105031380116765</v>
      </c>
      <c r="E151" s="15">
        <f t="shared" si="74"/>
        <v>-1.03270122979357E-2</v>
      </c>
      <c r="F151" s="15">
        <f t="shared" si="74"/>
        <v>1.9128492963879862E-2</v>
      </c>
      <c r="G151" s="15">
        <f t="shared" si="74"/>
        <v>6.0572895006368199E-2</v>
      </c>
      <c r="H151" s="15">
        <f t="shared" si="74"/>
        <v>0.24217232182890802</v>
      </c>
      <c r="I151" s="15">
        <f t="shared" si="74"/>
        <v>4.4885667860547818E-2</v>
      </c>
      <c r="J151" s="15">
        <f t="shared" si="74"/>
        <v>0.34238614900117814</v>
      </c>
      <c r="K151" s="15">
        <f t="shared" si="74"/>
        <v>0.19661505113452349</v>
      </c>
    </row>
    <row r="152" spans="1:14">
      <c r="A152" s="21" t="s">
        <v>34</v>
      </c>
      <c r="B152" s="21"/>
      <c r="C152" s="15">
        <f>STDEV(C134:C148)</f>
        <v>0.52427945807080445</v>
      </c>
      <c r="D152" s="15">
        <f t="shared" ref="D152:K152" si="75">STDEV(D134:D148)</f>
        <v>0.35261117322247593</v>
      </c>
      <c r="E152" s="15">
        <f t="shared" si="75"/>
        <v>5.7489746268580257E-2</v>
      </c>
      <c r="F152" s="15">
        <f t="shared" si="75"/>
        <v>6.29422344690099E-2</v>
      </c>
      <c r="G152" s="15">
        <f t="shared" si="75"/>
        <v>0.12358225869442052</v>
      </c>
      <c r="H152" s="15">
        <f t="shared" si="75"/>
        <v>0.13731381844033963</v>
      </c>
      <c r="I152" s="15">
        <f t="shared" si="75"/>
        <v>0.11782613720760444</v>
      </c>
      <c r="J152" s="15">
        <f t="shared" si="75"/>
        <v>0.15745846965023416</v>
      </c>
      <c r="K152" s="15">
        <f t="shared" si="75"/>
        <v>9.8190184565871003E-2</v>
      </c>
    </row>
    <row r="154" spans="1:14" ht="13.5" thickBot="1"/>
    <row r="155" spans="1:14" ht="64.5" thickBot="1">
      <c r="A155" s="2" t="s">
        <v>43</v>
      </c>
      <c r="B155" s="14" t="s">
        <v>44</v>
      </c>
      <c r="C155" s="3" t="s">
        <v>22</v>
      </c>
      <c r="D155" s="3" t="s">
        <v>23</v>
      </c>
      <c r="E155" s="3" t="s">
        <v>3</v>
      </c>
      <c r="F155" s="3" t="s">
        <v>24</v>
      </c>
      <c r="G155" s="3" t="s">
        <v>25</v>
      </c>
      <c r="H155" s="3" t="s">
        <v>26</v>
      </c>
      <c r="I155" s="3" t="s">
        <v>27</v>
      </c>
      <c r="J155" s="3" t="s">
        <v>28</v>
      </c>
      <c r="K155" s="14" t="s">
        <v>29</v>
      </c>
      <c r="L155" s="120" t="s">
        <v>11</v>
      </c>
      <c r="M155" s="129" t="str">
        <f>X20</f>
        <v>Year-on-Year MA</v>
      </c>
    </row>
    <row r="156" spans="1:14">
      <c r="A156" s="5" t="str">
        <f>A134</f>
        <v>1996</v>
      </c>
      <c r="B156" s="1">
        <v>2</v>
      </c>
      <c r="L156" s="122"/>
      <c r="M156" s="123"/>
    </row>
    <row r="157" spans="1:14">
      <c r="A157" s="5">
        <f t="shared" ref="A157:A170" si="76">A135</f>
        <v>1997</v>
      </c>
      <c r="B157" s="1">
        <v>2.9</v>
      </c>
      <c r="D157" s="15">
        <f>$B157+(E5-E4)/E4*100</f>
        <v>1.0456657698842473</v>
      </c>
      <c r="E157" s="15">
        <f>$B157+(G5-G4)/G4*100</f>
        <v>-2.9933714108446607</v>
      </c>
      <c r="F157" s="15">
        <f>$B157+(I5-I4)/I4*100</f>
        <v>3.260763074793962</v>
      </c>
      <c r="G157" s="15">
        <f>$B157+(K5-K4)/K4*100</f>
        <v>4.7110624424507597</v>
      </c>
      <c r="H157" s="15">
        <f>$B157+(M5-M4)/M4*100</f>
        <v>4.6261461129484003</v>
      </c>
      <c r="I157" s="15">
        <f>$B157+(O5-O4)/O4*100</f>
        <v>3.3384625662619967</v>
      </c>
      <c r="J157" s="15">
        <f>$B157+(Q5-Q4)/Q4*100</f>
        <v>6.6026240859880065</v>
      </c>
      <c r="K157" s="15">
        <f>$B157+(S5-S4)/S4*100</f>
        <v>9.461618806145415</v>
      </c>
      <c r="L157" s="124">
        <f>$B157+(W5-W4)/W4*100</f>
        <v>3.6044282496104687</v>
      </c>
      <c r="M157" s="125">
        <f>X23</f>
        <v>1.2627302522608694</v>
      </c>
    </row>
    <row r="158" spans="1:14">
      <c r="A158" s="5">
        <f t="shared" si="76"/>
        <v>1998</v>
      </c>
      <c r="B158" s="1">
        <v>3.2</v>
      </c>
      <c r="D158" s="15">
        <f t="shared" ref="D158:D170" si="77">$B158+(E6-E5)/E5*100</f>
        <v>-13.542445795389643</v>
      </c>
      <c r="E158" s="15">
        <f t="shared" ref="E158:E170" si="78">$B158+(G6-G5)/G5*100</f>
        <v>-2.9486544319829671</v>
      </c>
      <c r="F158" s="15">
        <f t="shared" ref="F158:F170" si="79">$B158+(I6-I5)/I5*100</f>
        <v>-2.611287827195838</v>
      </c>
      <c r="G158" s="15">
        <f t="shared" ref="G158:G170" si="80">$B158+(K6-K5)/K5*100</f>
        <v>-5.0967199024545389</v>
      </c>
      <c r="H158" s="15">
        <f t="shared" ref="H158:H170" si="81">$B158+(M6-M5)/M5*100</f>
        <v>6.6133163698652666</v>
      </c>
      <c r="I158" s="15">
        <f t="shared" ref="I158:I170" si="82">$B158+(O6-O5)/O5*100</f>
        <v>-3.8242840840336827</v>
      </c>
      <c r="J158" s="15">
        <f t="shared" ref="J158:J170" si="83">$B158+(Q6-Q5)/Q5*100</f>
        <v>3.3989647529032778</v>
      </c>
      <c r="K158" s="15">
        <f t="shared" ref="K158:K170" si="84">$B158+(S6-S5)/S5*100</f>
        <v>6.7730464571097357</v>
      </c>
      <c r="L158" s="124">
        <f t="shared" ref="L158:L170" si="85">$B158+(W6-W5)/W5*100</f>
        <v>1.8023158567334721</v>
      </c>
      <c r="M158" s="125">
        <f t="shared" ref="M158:M170" si="86">X24</f>
        <v>1.4666006978946367</v>
      </c>
      <c r="N158" s="15"/>
    </row>
    <row r="159" spans="1:14">
      <c r="A159" s="5">
        <f t="shared" si="76"/>
        <v>1999</v>
      </c>
      <c r="B159" s="1">
        <v>3.5</v>
      </c>
      <c r="D159" s="15">
        <f t="shared" si="77"/>
        <v>-22.692401036773425</v>
      </c>
      <c r="E159" s="15">
        <f t="shared" si="78"/>
        <v>-0.96742674166654208</v>
      </c>
      <c r="F159" s="15">
        <f t="shared" si="79"/>
        <v>-5.6206925093692739E-2</v>
      </c>
      <c r="G159" s="15">
        <f t="shared" si="80"/>
        <v>-1.390959332735223</v>
      </c>
      <c r="H159" s="15">
        <f t="shared" si="81"/>
        <v>9.5430388099673067</v>
      </c>
      <c r="I159" s="15">
        <f t="shared" si="82"/>
        <v>0.57477885190994549</v>
      </c>
      <c r="J159" s="15">
        <f t="shared" si="83"/>
        <v>4.341416483875352</v>
      </c>
      <c r="K159" s="15">
        <f t="shared" si="84"/>
        <v>5.6553494850941473</v>
      </c>
      <c r="L159" s="124">
        <f t="shared" si="85"/>
        <v>3.0696000088911961</v>
      </c>
      <c r="M159" s="125">
        <f t="shared" si="86"/>
        <v>1.6082611613307991</v>
      </c>
      <c r="N159" s="15"/>
    </row>
    <row r="160" spans="1:14">
      <c r="A160" s="5">
        <f t="shared" si="76"/>
        <v>2000</v>
      </c>
      <c r="B160" s="1">
        <v>6</v>
      </c>
      <c r="D160" s="15">
        <f t="shared" si="77"/>
        <v>-20.110333684489756</v>
      </c>
      <c r="E160" s="15">
        <f t="shared" si="78"/>
        <v>-6.0984534826666454</v>
      </c>
      <c r="F160" s="15">
        <f t="shared" si="79"/>
        <v>4.3726609845168651</v>
      </c>
      <c r="G160" s="15">
        <f t="shared" si="80"/>
        <v>-0.5802703487574794</v>
      </c>
      <c r="H160" s="15">
        <f t="shared" si="81"/>
        <v>-6.3023164421215547</v>
      </c>
      <c r="I160" s="15">
        <f t="shared" si="82"/>
        <v>-7.3318896854762272</v>
      </c>
      <c r="J160" s="15">
        <f t="shared" si="83"/>
        <v>-0.74994433883700129</v>
      </c>
      <c r="K160" s="15">
        <f t="shared" si="84"/>
        <v>7.9343937517560406</v>
      </c>
      <c r="L160" s="124">
        <f t="shared" si="85"/>
        <v>0.51101543704607355</v>
      </c>
      <c r="M160" s="125">
        <f t="shared" si="86"/>
        <v>-1.6608268608564321</v>
      </c>
      <c r="N160" s="15"/>
    </row>
    <row r="161" spans="1:14">
      <c r="A161" s="5">
        <f t="shared" si="76"/>
        <v>2001</v>
      </c>
      <c r="B161" s="1">
        <v>3.9</v>
      </c>
      <c r="D161" s="15">
        <f t="shared" si="77"/>
        <v>32.003012851538315</v>
      </c>
      <c r="E161" s="15">
        <f t="shared" si="78"/>
        <v>-2.3452749086241416</v>
      </c>
      <c r="F161" s="15">
        <f t="shared" si="79"/>
        <v>1.4306552690918268</v>
      </c>
      <c r="G161" s="15">
        <f t="shared" si="80"/>
        <v>-3.059547468324022</v>
      </c>
      <c r="H161" s="15">
        <f t="shared" si="81"/>
        <v>2.054812743650122</v>
      </c>
      <c r="I161" s="15">
        <f t="shared" si="82"/>
        <v>-3.3739774370380355</v>
      </c>
      <c r="J161" s="15">
        <f t="shared" si="83"/>
        <v>8.4093397906465022</v>
      </c>
      <c r="K161" s="15">
        <f t="shared" si="84"/>
        <v>0.3375308912579249</v>
      </c>
      <c r="L161" s="124">
        <f t="shared" si="85"/>
        <v>0.81570225071396019</v>
      </c>
      <c r="M161" s="125">
        <f t="shared" si="86"/>
        <v>2.6968996330201134</v>
      </c>
      <c r="N161" s="15"/>
    </row>
    <row r="162" spans="1:14">
      <c r="A162" s="5">
        <f t="shared" si="76"/>
        <v>2002</v>
      </c>
      <c r="B162" s="1">
        <v>3</v>
      </c>
      <c r="D162" s="15">
        <f t="shared" si="77"/>
        <v>-8.8036367696071238</v>
      </c>
      <c r="E162" s="15">
        <f t="shared" si="78"/>
        <v>1.3682338658192459</v>
      </c>
      <c r="F162" s="15">
        <f t="shared" si="79"/>
        <v>3.7377417665944486</v>
      </c>
      <c r="G162" s="15">
        <f t="shared" si="80"/>
        <v>0.4306866026781111</v>
      </c>
      <c r="H162" s="15">
        <f t="shared" si="81"/>
        <v>0.76648885828734814</v>
      </c>
      <c r="I162" s="15">
        <f t="shared" si="82"/>
        <v>1.8870298373389831</v>
      </c>
      <c r="J162" s="15">
        <f t="shared" si="83"/>
        <v>8.2067607848420305</v>
      </c>
      <c r="K162" s="15">
        <f t="shared" si="84"/>
        <v>3.5041042748771458</v>
      </c>
      <c r="L162" s="124">
        <f t="shared" si="85"/>
        <v>2.6367752575943531</v>
      </c>
      <c r="M162" s="125">
        <f t="shared" si="86"/>
        <v>3.3474295484296981</v>
      </c>
      <c r="N162" s="15"/>
    </row>
    <row r="163" spans="1:14">
      <c r="A163" s="5">
        <f t="shared" si="76"/>
        <v>2003</v>
      </c>
      <c r="B163" s="1">
        <v>4.7</v>
      </c>
      <c r="D163" s="15">
        <f t="shared" si="77"/>
        <v>-0.80158894959380778</v>
      </c>
      <c r="E163" s="15">
        <f t="shared" si="78"/>
        <v>-0.82833376734814124</v>
      </c>
      <c r="F163" s="15">
        <f t="shared" si="79"/>
        <v>-5.0815159398674679</v>
      </c>
      <c r="G163" s="15">
        <f t="shared" si="80"/>
        <v>11.464118022995841</v>
      </c>
      <c r="H163" s="15">
        <f t="shared" si="81"/>
        <v>7.7764152303923204</v>
      </c>
      <c r="I163" s="15">
        <f t="shared" si="82"/>
        <v>-4.0450782961824254</v>
      </c>
      <c r="J163" s="15">
        <f t="shared" si="83"/>
        <v>2.1665939610993918</v>
      </c>
      <c r="K163" s="15">
        <f t="shared" si="84"/>
        <v>5.3650173537576471</v>
      </c>
      <c r="L163" s="124">
        <f t="shared" si="85"/>
        <v>3.2612017014309735</v>
      </c>
      <c r="M163" s="125">
        <f t="shared" si="86"/>
        <v>3.8884451225262682</v>
      </c>
      <c r="N163" s="15"/>
    </row>
    <row r="164" spans="1:14">
      <c r="A164" s="5">
        <f t="shared" si="76"/>
        <v>2004</v>
      </c>
      <c r="B164" s="1">
        <v>2.4</v>
      </c>
      <c r="D164" s="15">
        <f t="shared" si="77"/>
        <v>19.681063558280929</v>
      </c>
      <c r="E164" s="15">
        <f t="shared" si="78"/>
        <v>2.3002024476815746</v>
      </c>
      <c r="F164" s="15">
        <f t="shared" si="79"/>
        <v>-0.65998880922580705</v>
      </c>
      <c r="G164" s="15">
        <f t="shared" si="80"/>
        <v>18.254966819178581</v>
      </c>
      <c r="H164" s="15">
        <f t="shared" si="81"/>
        <v>5.0929454134134797</v>
      </c>
      <c r="I164" s="15">
        <f t="shared" si="82"/>
        <v>2.6149774017143619</v>
      </c>
      <c r="J164" s="15">
        <f t="shared" si="83"/>
        <v>7.2934298272298488</v>
      </c>
      <c r="K164" s="15">
        <f t="shared" si="84"/>
        <v>1.0854613957868573</v>
      </c>
      <c r="L164" s="124">
        <f t="shared" si="85"/>
        <v>1.9498779892951654</v>
      </c>
      <c r="M164" s="125">
        <f t="shared" si="86"/>
        <v>3.9450620319604912</v>
      </c>
      <c r="N164" s="15"/>
    </row>
    <row r="165" spans="1:14">
      <c r="A165" s="5">
        <f t="shared" si="76"/>
        <v>2005</v>
      </c>
      <c r="B165" s="1">
        <v>4.3</v>
      </c>
      <c r="D165" s="15">
        <f t="shared" si="77"/>
        <v>-3.7508879727086883</v>
      </c>
      <c r="E165" s="15">
        <f t="shared" si="78"/>
        <v>0.58942660145910075</v>
      </c>
      <c r="F165" s="15">
        <f t="shared" si="79"/>
        <v>2.7916752121200719</v>
      </c>
      <c r="G165" s="15">
        <f t="shared" si="80"/>
        <v>18.027025806172215</v>
      </c>
      <c r="H165" s="15">
        <f t="shared" si="81"/>
        <v>10.788987864892006</v>
      </c>
      <c r="I165" s="15">
        <f t="shared" si="82"/>
        <v>3.4469480381476703</v>
      </c>
      <c r="J165" s="15">
        <f t="shared" si="83"/>
        <v>9.08079953207295</v>
      </c>
      <c r="K165" s="15">
        <f t="shared" si="84"/>
        <v>1.7793094873370983</v>
      </c>
      <c r="L165" s="124">
        <f t="shared" si="85"/>
        <v>4.1286391087600887</v>
      </c>
      <c r="M165" s="125">
        <f t="shared" si="86"/>
        <v>5.2253610220524145</v>
      </c>
      <c r="N165" s="15"/>
    </row>
    <row r="166" spans="1:14">
      <c r="A166" s="5">
        <f t="shared" si="76"/>
        <v>2006</v>
      </c>
      <c r="B166" s="1">
        <v>2.8</v>
      </c>
      <c r="D166" s="15">
        <f t="shared" si="77"/>
        <v>25.334722222954372</v>
      </c>
      <c r="E166" s="15">
        <f t="shared" si="78"/>
        <v>2.9908569401279976</v>
      </c>
      <c r="F166" s="15">
        <f t="shared" si="79"/>
        <v>0.30636445543866619</v>
      </c>
      <c r="G166" s="15">
        <f t="shared" si="80"/>
        <v>0.32601756578556884</v>
      </c>
      <c r="H166" s="15">
        <f t="shared" si="81"/>
        <v>8.5807121487498144</v>
      </c>
      <c r="I166" s="15">
        <f t="shared" si="82"/>
        <v>-1.8197518283992</v>
      </c>
      <c r="J166" s="15">
        <f t="shared" si="83"/>
        <v>6.9656069567362406</v>
      </c>
      <c r="K166" s="15">
        <f t="shared" si="84"/>
        <v>3.7943269449723775</v>
      </c>
      <c r="L166" s="124">
        <f t="shared" si="85"/>
        <v>4.2269644373067425</v>
      </c>
      <c r="M166" s="125">
        <f t="shared" si="86"/>
        <v>5.1670117741041786</v>
      </c>
      <c r="N166" s="15"/>
    </row>
    <row r="167" spans="1:14">
      <c r="A167" s="5">
        <f t="shared" si="76"/>
        <v>2007</v>
      </c>
      <c r="B167" s="1">
        <v>2.9</v>
      </c>
      <c r="D167" s="15">
        <f t="shared" si="77"/>
        <v>5.2416711396611513</v>
      </c>
      <c r="E167" s="15">
        <f t="shared" si="78"/>
        <v>0.62849229844916321</v>
      </c>
      <c r="F167" s="15">
        <f t="shared" si="79"/>
        <v>4.8576984735726523</v>
      </c>
      <c r="G167" s="15">
        <f t="shared" si="80"/>
        <v>3.4425494059120978</v>
      </c>
      <c r="H167" s="15">
        <f t="shared" si="81"/>
        <v>3.483218735389698</v>
      </c>
      <c r="I167" s="15">
        <f t="shared" si="82"/>
        <v>1.1127290418406826</v>
      </c>
      <c r="J167" s="15">
        <f t="shared" si="83"/>
        <v>9.7116365898960648</v>
      </c>
      <c r="K167" s="15">
        <f t="shared" si="84"/>
        <v>8.075593359236013</v>
      </c>
      <c r="L167" s="124">
        <f t="shared" si="85"/>
        <v>7.0011013290472697</v>
      </c>
      <c r="M167" s="125">
        <f t="shared" si="86"/>
        <v>4.5667649597699844</v>
      </c>
      <c r="N167" s="15"/>
    </row>
    <row r="168" spans="1:14">
      <c r="A168" s="5">
        <f t="shared" si="76"/>
        <v>2008</v>
      </c>
      <c r="B168" s="1">
        <v>1.6</v>
      </c>
      <c r="D168" s="15">
        <f t="shared" si="77"/>
        <v>12.050904304214772</v>
      </c>
      <c r="E168" s="15">
        <f t="shared" si="78"/>
        <v>7.4134425638319446</v>
      </c>
      <c r="F168" s="15">
        <f t="shared" si="79"/>
        <v>-0.67376366429087442</v>
      </c>
      <c r="G168" s="15">
        <f t="shared" si="80"/>
        <v>7.3634472853634279</v>
      </c>
      <c r="H168" s="15">
        <f t="shared" si="81"/>
        <v>2.964201235505973</v>
      </c>
      <c r="I168" s="15">
        <f t="shared" si="82"/>
        <v>15.321143563289938</v>
      </c>
      <c r="J168" s="15">
        <f t="shared" si="83"/>
        <v>9.7498835316445192</v>
      </c>
      <c r="K168" s="15">
        <f t="shared" si="84"/>
        <v>11.338622502645981</v>
      </c>
      <c r="L168" s="124">
        <f t="shared" si="85"/>
        <v>9.4190737324112082</v>
      </c>
      <c r="M168" s="125">
        <f t="shared" si="86"/>
        <v>2.7751550353389201</v>
      </c>
      <c r="N168" s="15"/>
    </row>
    <row r="169" spans="1:14">
      <c r="A169" s="5">
        <f t="shared" si="76"/>
        <v>2009</v>
      </c>
      <c r="B169" s="1">
        <v>1.5</v>
      </c>
      <c r="D169" s="15">
        <f t="shared" si="77"/>
        <v>8.5800339587102918</v>
      </c>
      <c r="E169" s="15">
        <f t="shared" si="78"/>
        <v>4.3047863684153871</v>
      </c>
      <c r="F169" s="15">
        <f t="shared" si="79"/>
        <v>-1.3005220776763067</v>
      </c>
      <c r="G169" s="15">
        <f t="shared" si="80"/>
        <v>0.67836711940236216</v>
      </c>
      <c r="H169" s="15">
        <f t="shared" si="81"/>
        <v>-1.4577651698471334</v>
      </c>
      <c r="I169" s="15">
        <f t="shared" si="82"/>
        <v>1.7147098351952224</v>
      </c>
      <c r="J169" s="15">
        <f t="shared" si="83"/>
        <v>6.2404551856798438</v>
      </c>
      <c r="K169" s="15">
        <f t="shared" si="84"/>
        <v>5.3441145228957252</v>
      </c>
      <c r="L169" s="124">
        <f t="shared" si="85"/>
        <v>3.1354362295156859</v>
      </c>
      <c r="M169" s="125">
        <f t="shared" si="86"/>
        <v>0.23468079654405755</v>
      </c>
      <c r="N169" s="15"/>
    </row>
    <row r="170" spans="1:14" ht="13.5" thickBot="1">
      <c r="A170" s="5">
        <f t="shared" si="76"/>
        <v>2010</v>
      </c>
      <c r="B170" s="1">
        <v>1.4</v>
      </c>
      <c r="D170" s="15">
        <f t="shared" si="77"/>
        <v>-3.2929597118288565</v>
      </c>
      <c r="E170" s="15">
        <f t="shared" si="78"/>
        <v>2.0327480746348336</v>
      </c>
      <c r="F170" s="15">
        <f t="shared" si="79"/>
        <v>-3.3128709616882444</v>
      </c>
      <c r="G170" s="15">
        <f t="shared" si="80"/>
        <v>3.5474451533704907</v>
      </c>
      <c r="H170" s="15">
        <f t="shared" si="81"/>
        <v>2.8692749707155079</v>
      </c>
      <c r="I170" s="15">
        <f t="shared" si="82"/>
        <v>4.8837030277150832</v>
      </c>
      <c r="J170" s="15">
        <f t="shared" si="83"/>
        <v>2.5775252272721505</v>
      </c>
      <c r="K170" s="15">
        <f t="shared" si="84"/>
        <v>4.5618339763757829</v>
      </c>
      <c r="L170" s="126">
        <f t="shared" si="85"/>
        <v>3.0957006954174027</v>
      </c>
      <c r="M170" s="127">
        <f t="shared" si="86"/>
        <v>2.1710930362215617</v>
      </c>
      <c r="N170" s="15"/>
    </row>
    <row r="172" spans="1:14" ht="13.5" thickBot="1"/>
    <row r="173" spans="1:14" ht="13.5" thickBot="1">
      <c r="A173" s="2" t="s">
        <v>45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4" ht="13.5" thickBot="1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4" ht="51">
      <c r="A175" s="11" t="s">
        <v>46</v>
      </c>
      <c r="C175" s="3" t="s">
        <v>22</v>
      </c>
      <c r="D175" s="3" t="s">
        <v>23</v>
      </c>
      <c r="E175" s="3" t="s">
        <v>3</v>
      </c>
      <c r="F175" s="3" t="s">
        <v>24</v>
      </c>
      <c r="G175" s="3" t="s">
        <v>25</v>
      </c>
      <c r="H175" s="3" t="s">
        <v>26</v>
      </c>
      <c r="I175" s="3" t="s">
        <v>27</v>
      </c>
      <c r="J175" s="3" t="s">
        <v>28</v>
      </c>
      <c r="K175" s="14" t="s">
        <v>29</v>
      </c>
      <c r="L175" s="18" t="s">
        <v>47</v>
      </c>
    </row>
    <row r="176" spans="1:14">
      <c r="A176" s="5" t="str">
        <f>A156</f>
        <v>1996</v>
      </c>
      <c r="L176" s="19"/>
    </row>
    <row r="177" spans="1:12">
      <c r="A177" s="5">
        <f t="shared" ref="A177:A190" si="87">A157</f>
        <v>1997</v>
      </c>
      <c r="C177" s="8">
        <f>C4*($Y5/$Y4-1)</f>
        <v>48.24893794163517</v>
      </c>
      <c r="D177" s="8">
        <f>E4*($Y5/$Y4-1)</f>
        <v>3.3281019594891403</v>
      </c>
      <c r="E177" s="8">
        <f>G4*($Y5/$Y4-1)</f>
        <v>311.75527212714388</v>
      </c>
      <c r="F177" s="8">
        <f>I4*($Y5/$Y4-1)</f>
        <v>19.439389146412946</v>
      </c>
      <c r="G177" s="8">
        <f>K4*($Y5/$Y4-1)</f>
        <v>43.889216278261856</v>
      </c>
      <c r="H177" s="8">
        <f>M4*($Y5/$Y4-1)</f>
        <v>148.48729133767188</v>
      </c>
      <c r="I177" s="8">
        <f>O4*($Y5/$Y4-1)</f>
        <v>81.327729228656111</v>
      </c>
      <c r="J177" s="8">
        <f>Q4*($Y5/$Y4-1)</f>
        <v>144.46041862471751</v>
      </c>
      <c r="K177" s="8">
        <f>S4*($Y5/$Y4-1)</f>
        <v>366.82120224002273</v>
      </c>
      <c r="L177" s="22">
        <f>SUM(C177:K177)</f>
        <v>1167.7575588840114</v>
      </c>
    </row>
    <row r="178" spans="1:12">
      <c r="A178" s="5">
        <f t="shared" si="87"/>
        <v>1998</v>
      </c>
      <c r="B178" s="15"/>
      <c r="C178" s="8">
        <f t="shared" ref="C178:C190" si="88">C5*($Y6/$Y5-1)</f>
        <v>-5.032861248259902</v>
      </c>
      <c r="D178" s="8">
        <f t="shared" ref="D178:D190" si="89">E5*($Y6/$Y5-1)</f>
        <v>-0.34340308078125481</v>
      </c>
      <c r="E178" s="8">
        <f t="shared" ref="E178:E190" si="90">G5*($Y6/$Y5-1)</f>
        <v>-30.843983372355119</v>
      </c>
      <c r="F178" s="8">
        <f t="shared" ref="F178:F190" si="91">I5*($Y6/$Y5-1)</f>
        <v>-2.0510819242707572</v>
      </c>
      <c r="G178" s="8">
        <f t="shared" ref="G178:G190" si="92">K5*($Y6/$Y5-1)</f>
        <v>-4.6977427840416954</v>
      </c>
      <c r="H178" s="8">
        <f t="shared" ref="H178:H190" si="93">M5*($Y6/$Y5-1)</f>
        <v>-15.880285844770492</v>
      </c>
      <c r="I178" s="8">
        <f t="shared" ref="I178:I190" si="94">O5*($Y6/$Y5-1)</f>
        <v>-8.5876659288883399</v>
      </c>
      <c r="J178" s="8">
        <f t="shared" ref="J178:J190" si="95">Q5*($Y6/$Y5-1)</f>
        <v>-15.74980038110235</v>
      </c>
      <c r="K178" s="8">
        <f t="shared" ref="K178:K190" si="96">S5*($Y6/$Y5-1)</f>
        <v>-41.095254853544304</v>
      </c>
      <c r="L178" s="22">
        <f t="shared" ref="L178:L190" si="97">SUM(C178:K178)</f>
        <v>-124.28207941801421</v>
      </c>
    </row>
    <row r="179" spans="1:12">
      <c r="A179" s="5">
        <f t="shared" si="87"/>
        <v>1999</v>
      </c>
      <c r="B179" s="15"/>
      <c r="C179" s="8">
        <f t="shared" si="88"/>
        <v>62.315000071064276</v>
      </c>
      <c r="D179" s="8">
        <f t="shared" si="89"/>
        <v>3.6652783481547972</v>
      </c>
      <c r="E179" s="8">
        <f t="shared" si="90"/>
        <v>371.09926095451425</v>
      </c>
      <c r="F179" s="8">
        <f t="shared" si="91"/>
        <v>24.766292153419283</v>
      </c>
      <c r="G179" s="8">
        <f t="shared" si="92"/>
        <v>55.227226007377823</v>
      </c>
      <c r="H179" s="8">
        <f t="shared" si="93"/>
        <v>210.52995942802553</v>
      </c>
      <c r="I179" s="8">
        <f t="shared" si="94"/>
        <v>102.35847294400389</v>
      </c>
      <c r="J179" s="8">
        <f t="shared" si="95"/>
        <v>202.31002965808983</v>
      </c>
      <c r="K179" s="8">
        <f t="shared" si="96"/>
        <v>545.65426512057309</v>
      </c>
      <c r="L179" s="22">
        <f t="shared" si="97"/>
        <v>1577.9257846852229</v>
      </c>
    </row>
    <row r="180" spans="1:12">
      <c r="A180" s="5">
        <f t="shared" si="87"/>
        <v>2000</v>
      </c>
      <c r="B180" s="15"/>
      <c r="C180" s="8">
        <f t="shared" si="88"/>
        <v>20.997893434359305</v>
      </c>
      <c r="D180" s="8">
        <f t="shared" si="89"/>
        <v>0.92913039627811422</v>
      </c>
      <c r="E180" s="8">
        <f t="shared" si="90"/>
        <v>121.76155751350944</v>
      </c>
      <c r="F180" s="8">
        <f t="shared" si="91"/>
        <v>8.2035891793928268</v>
      </c>
      <c r="G180" s="8">
        <f t="shared" si="92"/>
        <v>18.040296043730589</v>
      </c>
      <c r="H180" s="8">
        <f t="shared" si="93"/>
        <v>76.676927238631507</v>
      </c>
      <c r="I180" s="8">
        <f t="shared" si="94"/>
        <v>34.12705695505624</v>
      </c>
      <c r="J180" s="8">
        <f t="shared" si="95"/>
        <v>70.068848502506455</v>
      </c>
      <c r="K180" s="8">
        <f t="shared" si="96"/>
        <v>191.44644108622603</v>
      </c>
      <c r="L180" s="22">
        <f t="shared" si="97"/>
        <v>542.25174034969052</v>
      </c>
    </row>
    <row r="181" spans="1:12">
      <c r="A181" s="5">
        <f t="shared" si="87"/>
        <v>2001</v>
      </c>
      <c r="B181" s="15"/>
      <c r="C181" s="8">
        <f t="shared" si="88"/>
        <v>26.097896651289684</v>
      </c>
      <c r="D181" s="8">
        <f t="shared" si="89"/>
        <v>0.8753870048843394</v>
      </c>
      <c r="E181" s="8">
        <f t="shared" si="90"/>
        <v>136.47290385889295</v>
      </c>
      <c r="F181" s="8">
        <f t="shared" si="91"/>
        <v>10.290063257937126</v>
      </c>
      <c r="G181" s="8">
        <f t="shared" si="92"/>
        <v>21.489286103673024</v>
      </c>
      <c r="H181" s="8">
        <f t="shared" si="93"/>
        <v>85.741789717520987</v>
      </c>
      <c r="I181" s="8">
        <f t="shared" si="94"/>
        <v>37.713590965257652</v>
      </c>
      <c r="J181" s="8">
        <f t="shared" si="95"/>
        <v>83.313197354034259</v>
      </c>
      <c r="K181" s="8">
        <f t="shared" si="96"/>
        <v>248.83287849445426</v>
      </c>
      <c r="L181" s="22">
        <f t="shared" si="97"/>
        <v>650.82699340794431</v>
      </c>
    </row>
    <row r="182" spans="1:12">
      <c r="A182" s="5">
        <f t="shared" si="87"/>
        <v>2002</v>
      </c>
      <c r="B182" s="15"/>
      <c r="C182" s="8">
        <f t="shared" si="88"/>
        <v>72.555667436657288</v>
      </c>
      <c r="D182" s="8">
        <f t="shared" si="89"/>
        <v>3.0207389783256513</v>
      </c>
      <c r="E182" s="8">
        <f t="shared" si="90"/>
        <v>344.66196329686153</v>
      </c>
      <c r="F182" s="8">
        <f t="shared" si="91"/>
        <v>27.034164180780682</v>
      </c>
      <c r="G182" s="8">
        <f t="shared" si="92"/>
        <v>53.85767017698992</v>
      </c>
      <c r="H182" s="8">
        <f t="shared" si="93"/>
        <v>226.70333218129974</v>
      </c>
      <c r="I182" s="8">
        <f t="shared" si="94"/>
        <v>94.200515219630702</v>
      </c>
      <c r="J182" s="8">
        <f t="shared" si="95"/>
        <v>234.54310294480112</v>
      </c>
      <c r="K182" s="8">
        <f t="shared" si="96"/>
        <v>646.40931526258157</v>
      </c>
      <c r="L182" s="22">
        <f t="shared" si="97"/>
        <v>1702.9864696779282</v>
      </c>
    </row>
    <row r="183" spans="1:12">
      <c r="A183" s="5">
        <f t="shared" si="87"/>
        <v>2003</v>
      </c>
      <c r="B183" s="15"/>
      <c r="C183" s="8">
        <f t="shared" si="88"/>
        <v>70.927680127381251</v>
      </c>
      <c r="D183" s="8">
        <f t="shared" si="89"/>
        <v>2.6291397042290718</v>
      </c>
      <c r="E183" s="8">
        <f t="shared" si="90"/>
        <v>334.57849119615042</v>
      </c>
      <c r="F183" s="8">
        <f t="shared" si="91"/>
        <v>26.875400498005028</v>
      </c>
      <c r="G183" s="8">
        <f t="shared" si="92"/>
        <v>51.78370408355353</v>
      </c>
      <c r="H183" s="8">
        <f t="shared" si="93"/>
        <v>218.72463920741319</v>
      </c>
      <c r="I183" s="8">
        <f t="shared" si="94"/>
        <v>91.926854001384513</v>
      </c>
      <c r="J183" s="8">
        <f t="shared" si="95"/>
        <v>243.50960855427053</v>
      </c>
      <c r="K183" s="8">
        <f t="shared" si="96"/>
        <v>641.12275376591981</v>
      </c>
      <c r="L183" s="22">
        <f t="shared" si="97"/>
        <v>1682.0782711383072</v>
      </c>
    </row>
    <row r="184" spans="1:12">
      <c r="A184" s="5">
        <f t="shared" si="87"/>
        <v>2004</v>
      </c>
      <c r="B184" s="15"/>
      <c r="C184" s="8">
        <f t="shared" si="88"/>
        <v>82.085979081896525</v>
      </c>
      <c r="D184" s="8">
        <f t="shared" si="89"/>
        <v>3.0761857546080762</v>
      </c>
      <c r="E184" s="8">
        <f t="shared" si="90"/>
        <v>391.35778774684354</v>
      </c>
      <c r="F184" s="8">
        <f t="shared" si="91"/>
        <v>30.020979436680339</v>
      </c>
      <c r="G184" s="8">
        <f t="shared" si="92"/>
        <v>68.453051955710279</v>
      </c>
      <c r="H184" s="8">
        <f t="shared" si="93"/>
        <v>279.14599545392161</v>
      </c>
      <c r="I184" s="8">
        <f t="shared" si="94"/>
        <v>103.8659221387361</v>
      </c>
      <c r="J184" s="8">
        <f t="shared" si="95"/>
        <v>293.8639277060235</v>
      </c>
      <c r="K184" s="8">
        <f t="shared" si="96"/>
        <v>799.08715576756231</v>
      </c>
      <c r="L184" s="22">
        <f t="shared" si="97"/>
        <v>2050.9569850419821</v>
      </c>
    </row>
    <row r="185" spans="1:12">
      <c r="A185" s="5">
        <f t="shared" si="87"/>
        <v>2005</v>
      </c>
      <c r="B185" s="15"/>
      <c r="C185" s="8">
        <f t="shared" si="88"/>
        <v>82.890819700078168</v>
      </c>
      <c r="D185" s="8">
        <f t="shared" si="89"/>
        <v>4.2170490591682039</v>
      </c>
      <c r="E185" s="8">
        <f t="shared" si="90"/>
        <v>456.99194981220023</v>
      </c>
      <c r="F185" s="8">
        <f t="shared" si="91"/>
        <v>34.017008897251706</v>
      </c>
      <c r="G185" s="8">
        <f t="shared" si="92"/>
        <v>92.699133366445409</v>
      </c>
      <c r="H185" s="8">
        <f t="shared" si="93"/>
        <v>335.0736013004672</v>
      </c>
      <c r="I185" s="8">
        <f t="shared" si="94"/>
        <v>121.66731251949996</v>
      </c>
      <c r="J185" s="8">
        <f t="shared" si="95"/>
        <v>360.2987590466916</v>
      </c>
      <c r="K185" s="8">
        <f t="shared" si="96"/>
        <v>921.75505299268741</v>
      </c>
      <c r="L185" s="22">
        <f t="shared" si="97"/>
        <v>2409.6106866944897</v>
      </c>
    </row>
    <row r="186" spans="1:12">
      <c r="A186" s="5">
        <f t="shared" si="87"/>
        <v>2006</v>
      </c>
      <c r="B186" s="15"/>
      <c r="C186" s="8">
        <f t="shared" si="88"/>
        <v>86.780938126293307</v>
      </c>
      <c r="D186" s="8">
        <f t="shared" si="89"/>
        <v>4.4598646163468629</v>
      </c>
      <c r="E186" s="8">
        <f t="shared" si="90"/>
        <v>506.11899014019133</v>
      </c>
      <c r="F186" s="8">
        <f t="shared" si="91"/>
        <v>38.535511718369911</v>
      </c>
      <c r="G186" s="8">
        <f t="shared" si="92"/>
        <v>121.25644687162783</v>
      </c>
      <c r="H186" s="8">
        <f t="shared" si="93"/>
        <v>410.40287565686572</v>
      </c>
      <c r="I186" s="8">
        <f t="shared" si="94"/>
        <v>138.74544937122644</v>
      </c>
      <c r="J186" s="8">
        <f t="shared" si="95"/>
        <v>434.22013382720428</v>
      </c>
      <c r="K186" s="8">
        <f t="shared" si="96"/>
        <v>1033.4594806517525</v>
      </c>
      <c r="L186" s="22">
        <f t="shared" si="97"/>
        <v>2773.9796909798779</v>
      </c>
    </row>
    <row r="187" spans="1:12">
      <c r="A187" s="5">
        <f t="shared" si="87"/>
        <v>2007</v>
      </c>
      <c r="B187" s="15"/>
      <c r="C187" s="8">
        <f t="shared" si="88"/>
        <v>98.46397367306696</v>
      </c>
      <c r="D187" s="8">
        <f t="shared" si="89"/>
        <v>6.4623498009224978</v>
      </c>
      <c r="E187" s="8">
        <f t="shared" si="90"/>
        <v>599.63964750710124</v>
      </c>
      <c r="F187" s="8">
        <f t="shared" si="91"/>
        <v>44.43280294357816</v>
      </c>
      <c r="G187" s="8">
        <f t="shared" si="92"/>
        <v>139.84113644284227</v>
      </c>
      <c r="H187" s="8">
        <f t="shared" si="93"/>
        <v>513.36528569452435</v>
      </c>
      <c r="I187" s="8">
        <f t="shared" si="94"/>
        <v>156.49007985327597</v>
      </c>
      <c r="J187" s="8">
        <f t="shared" si="95"/>
        <v>534.86468220458539</v>
      </c>
      <c r="K187" s="8">
        <f t="shared" si="96"/>
        <v>1234.2412276778985</v>
      </c>
      <c r="L187" s="22">
        <f t="shared" si="97"/>
        <v>3327.8011857977954</v>
      </c>
    </row>
    <row r="188" spans="1:12">
      <c r="A188" s="5">
        <f t="shared" si="87"/>
        <v>2008</v>
      </c>
      <c r="B188" s="15"/>
      <c r="C188" s="8">
        <f t="shared" si="88"/>
        <v>95.607401262348958</v>
      </c>
      <c r="D188" s="8">
        <f t="shared" si="89"/>
        <v>5.9620905830293838</v>
      </c>
      <c r="E188" s="8">
        <f t="shared" si="90"/>
        <v>528.28361673364304</v>
      </c>
      <c r="F188" s="8">
        <f t="shared" si="91"/>
        <v>40.839398549092103</v>
      </c>
      <c r="G188" s="8">
        <f t="shared" si="92"/>
        <v>126.74780335121061</v>
      </c>
      <c r="H188" s="8">
        <f t="shared" si="93"/>
        <v>465.48707929334159</v>
      </c>
      <c r="I188" s="8">
        <f t="shared" si="94"/>
        <v>138.55116906509897</v>
      </c>
      <c r="J188" s="8">
        <f t="shared" si="95"/>
        <v>515.01288509067172</v>
      </c>
      <c r="K188" s="8">
        <f t="shared" si="96"/>
        <v>1170.2283724527938</v>
      </c>
      <c r="L188" s="22">
        <f t="shared" si="97"/>
        <v>3086.71981638123</v>
      </c>
    </row>
    <row r="189" spans="1:12">
      <c r="A189" s="5">
        <f t="shared" si="87"/>
        <v>2009</v>
      </c>
      <c r="B189" s="15"/>
      <c r="C189" s="8">
        <f t="shared" si="88"/>
        <v>-54.149268287327331</v>
      </c>
      <c r="D189" s="8">
        <f t="shared" si="89"/>
        <v>-3.7095845678929775</v>
      </c>
      <c r="E189" s="8">
        <f t="shared" si="90"/>
        <v>-314.89474758381397</v>
      </c>
      <c r="F189" s="8">
        <f t="shared" si="91"/>
        <v>-22.482672854302216</v>
      </c>
      <c r="G189" s="8">
        <f t="shared" si="92"/>
        <v>-75.515042204664084</v>
      </c>
      <c r="H189" s="8">
        <f t="shared" si="93"/>
        <v>-265.79674807850614</v>
      </c>
      <c r="I189" s="8">
        <f t="shared" si="94"/>
        <v>-88.75827292220967</v>
      </c>
      <c r="J189" s="8">
        <f t="shared" si="95"/>
        <v>-313.76289325622236</v>
      </c>
      <c r="K189" s="8">
        <f t="shared" si="96"/>
        <v>-723.41508069937311</v>
      </c>
      <c r="L189" s="22">
        <f t="shared" si="97"/>
        <v>-1862.484310454312</v>
      </c>
    </row>
    <row r="190" spans="1:12" ht="13.5" thickBot="1">
      <c r="A190" s="5">
        <f t="shared" si="87"/>
        <v>2010</v>
      </c>
      <c r="B190" s="15"/>
      <c r="C190" s="8">
        <f t="shared" si="88"/>
        <v>-18.412161132612219</v>
      </c>
      <c r="D190" s="8">
        <f t="shared" si="89"/>
        <v>-1.5244200644697694</v>
      </c>
      <c r="E190" s="8">
        <f t="shared" si="90"/>
        <v>-124.23662118370241</v>
      </c>
      <c r="F190" s="8">
        <f t="shared" si="91"/>
        <v>-8.3865386586040049</v>
      </c>
      <c r="G190" s="8">
        <f t="shared" si="92"/>
        <v>-28.742285774098182</v>
      </c>
      <c r="H190" s="8">
        <f t="shared" si="93"/>
        <v>-98.987722610504193</v>
      </c>
      <c r="I190" s="8">
        <f t="shared" si="94"/>
        <v>-34.135887320023642</v>
      </c>
      <c r="J190" s="8">
        <f t="shared" si="95"/>
        <v>-126.1208583738415</v>
      </c>
      <c r="K190" s="8">
        <f t="shared" si="96"/>
        <v>-288.29713425197474</v>
      </c>
      <c r="L190" s="23">
        <f t="shared" si="97"/>
        <v>-728.84362936983064</v>
      </c>
    </row>
    <row r="191" spans="1:12">
      <c r="C191" s="8"/>
      <c r="D191" s="8"/>
      <c r="E191" s="8"/>
      <c r="F191" s="8"/>
      <c r="G191" s="8"/>
      <c r="H191" s="8"/>
      <c r="I191" s="8"/>
      <c r="J191" s="8"/>
      <c r="K191" s="8"/>
      <c r="L191" s="8"/>
    </row>
    <row r="192" spans="1:12">
      <c r="A192" s="21" t="s">
        <v>32</v>
      </c>
      <c r="B192" s="21"/>
      <c r="C192" s="8">
        <f>AVERAGE(C176:C190)</f>
        <v>47.812706916990813</v>
      </c>
      <c r="D192" s="8">
        <f t="shared" ref="D192:K192" si="98">AVERAGE(D176:D190)</f>
        <v>2.3605648923065812</v>
      </c>
      <c r="E192" s="8">
        <f t="shared" si="98"/>
        <v>259.48186348194145</v>
      </c>
      <c r="F192" s="8">
        <f t="shared" si="98"/>
        <v>19.395307608838795</v>
      </c>
      <c r="G192" s="8">
        <f t="shared" si="98"/>
        <v>48.880707137044233</v>
      </c>
      <c r="H192" s="8">
        <f t="shared" si="98"/>
        <v>184.9767157125645</v>
      </c>
      <c r="I192" s="8">
        <f t="shared" si="98"/>
        <v>69.249451863621786</v>
      </c>
      <c r="J192" s="8">
        <f t="shared" si="98"/>
        <v>190.05943153588782</v>
      </c>
      <c r="K192" s="8">
        <f t="shared" si="98"/>
        <v>481.87504826482711</v>
      </c>
      <c r="L192" s="8">
        <f>AVERAGE(L176:L190)</f>
        <v>1304.0917974140232</v>
      </c>
    </row>
    <row r="193" spans="1:12">
      <c r="A193" s="21" t="s">
        <v>33</v>
      </c>
      <c r="B193" s="21"/>
      <c r="C193" s="8">
        <f>C190-C176</f>
        <v>-18.412161132612219</v>
      </c>
      <c r="D193" s="8">
        <f t="shared" ref="D193:K193" si="99">D190-D176</f>
        <v>-1.5244200644697694</v>
      </c>
      <c r="E193" s="8">
        <f t="shared" si="99"/>
        <v>-124.23662118370241</v>
      </c>
      <c r="F193" s="8">
        <f t="shared" si="99"/>
        <v>-8.3865386586040049</v>
      </c>
      <c r="G193" s="8">
        <f t="shared" si="99"/>
        <v>-28.742285774098182</v>
      </c>
      <c r="H193" s="8">
        <f t="shared" si="99"/>
        <v>-98.987722610504193</v>
      </c>
      <c r="I193" s="8">
        <f t="shared" si="99"/>
        <v>-34.135887320023642</v>
      </c>
      <c r="J193" s="8">
        <f t="shared" si="99"/>
        <v>-126.1208583738415</v>
      </c>
      <c r="K193" s="8">
        <f t="shared" si="99"/>
        <v>-288.29713425197474</v>
      </c>
      <c r="L193" s="8">
        <f>L190-L176</f>
        <v>-728.84362936983064</v>
      </c>
    </row>
    <row r="194" spans="1:12">
      <c r="A194" s="21" t="s">
        <v>34</v>
      </c>
      <c r="B194" s="21"/>
      <c r="C194" s="8">
        <f>STDEV(C176:C190)</f>
        <v>47.146057474397359</v>
      </c>
      <c r="D194" s="8">
        <f t="shared" ref="D194:K194" si="100">STDEV(D176:D190)</f>
        <v>2.8394707475112422</v>
      </c>
      <c r="E194" s="8">
        <f t="shared" si="100"/>
        <v>267.29625209471152</v>
      </c>
      <c r="F194" s="8">
        <f t="shared" si="100"/>
        <v>19.839023122511115</v>
      </c>
      <c r="G194" s="8">
        <f t="shared" si="100"/>
        <v>60.795088838753855</v>
      </c>
      <c r="H194" s="8">
        <f t="shared" si="100"/>
        <v>218.27222695380593</v>
      </c>
      <c r="I194" s="8">
        <f t="shared" si="100"/>
        <v>72.062938662682313</v>
      </c>
      <c r="J194" s="8">
        <f t="shared" si="100"/>
        <v>240.65272988289482</v>
      </c>
      <c r="K194" s="8">
        <f t="shared" si="100"/>
        <v>566.09525412915502</v>
      </c>
      <c r="L194" s="8">
        <f>STDEV(L176:L190)</f>
        <v>1488.8486259137767</v>
      </c>
    </row>
    <row r="196" spans="1:12" ht="13.5" thickBot="1"/>
    <row r="197" spans="1:12" ht="51">
      <c r="A197" s="11" t="s">
        <v>48</v>
      </c>
      <c r="C197" s="3" t="s">
        <v>22</v>
      </c>
      <c r="D197" s="3" t="s">
        <v>23</v>
      </c>
      <c r="E197" s="3" t="s">
        <v>3</v>
      </c>
      <c r="F197" s="3" t="s">
        <v>24</v>
      </c>
      <c r="G197" s="3" t="s">
        <v>25</v>
      </c>
      <c r="H197" s="3" t="s">
        <v>26</v>
      </c>
      <c r="I197" s="3" t="s">
        <v>27</v>
      </c>
      <c r="J197" s="3" t="s">
        <v>28</v>
      </c>
      <c r="K197" s="14" t="s">
        <v>29</v>
      </c>
      <c r="L197" s="18" t="s">
        <v>47</v>
      </c>
    </row>
    <row r="198" spans="1:12">
      <c r="A198" s="5" t="str">
        <f>A176</f>
        <v>1996</v>
      </c>
      <c r="L198" s="19"/>
    </row>
    <row r="199" spans="1:12">
      <c r="A199" s="5">
        <f t="shared" ref="A199:A212" si="101">A177</f>
        <v>1997</v>
      </c>
      <c r="C199" s="24">
        <f>C4*((B5/B4)-($Y5/$Y4))</f>
        <v>-69.008785500790779</v>
      </c>
      <c r="D199" s="24">
        <f>E4*((D5/D4)-($Y5/$Y4))</f>
        <v>-9.477399821838965</v>
      </c>
      <c r="E199" s="24">
        <f>G4*((F5/F4)-($Y5/$Y4))</f>
        <v>-1149.867826835949</v>
      </c>
      <c r="F199" s="24">
        <f>I4*((H5/H4)-($Y5/$Y4))</f>
        <v>-12.033968124540609</v>
      </c>
      <c r="G199" s="24">
        <f>K4*((J5/J4)-($Y5/$Y4))</f>
        <v>53.538114341938261</v>
      </c>
      <c r="H199" s="24">
        <f>M4*((L5/L4)-($Y5/$Y4))</f>
        <v>154.98898008800495</v>
      </c>
      <c r="I199" s="24">
        <f>O4*((N5/N4)-($Y5/$Y4))</f>
        <v>-0.4601045361792403</v>
      </c>
      <c r="J199" s="24">
        <f>Q4*((P5/P4)-($Y5/$Y4))</f>
        <v>311.00467519298644</v>
      </c>
      <c r="K199" s="24">
        <f>S4*((R5/R4)-($Y5/$Y4))</f>
        <v>1213.931481801694</v>
      </c>
      <c r="L199" s="22">
        <f>SUM(C199:K199)</f>
        <v>492.61516660532516</v>
      </c>
    </row>
    <row r="200" spans="1:12">
      <c r="A200" s="5">
        <f t="shared" si="101"/>
        <v>1998</v>
      </c>
      <c r="C200" s="24">
        <f t="shared" ref="C200:C212" si="102">C5*((B6/B5)-($Y6/$Y5))</f>
        <v>-44.14667413339528</v>
      </c>
      <c r="D200" s="24">
        <f t="shared" ref="D200:D212" si="103">E5*((D6/D5)-($Y6/$Y5))</f>
        <v>-32.627777105721975</v>
      </c>
      <c r="E200" s="24">
        <f t="shared" ref="E200:E212" si="104">G5*((F6/F5)-($Y6/$Y5))</f>
        <v>-587.95320788513425</v>
      </c>
      <c r="F200" s="24">
        <f t="shared" ref="F200:F212" si="105">I5*((H6/H5)-($Y6/$Y5))</f>
        <v>-31.489599091720528</v>
      </c>
      <c r="G200" s="24">
        <f t="shared" ref="G200:G212" si="106">K5*((J6/J5)-($Y6/$Y5))</f>
        <v>-165.25774777111602</v>
      </c>
      <c r="H200" s="24">
        <f t="shared" ref="H200:H212" si="107">M5*((L6/L5)-($Y6/$Y5))</f>
        <v>617.41918204863396</v>
      </c>
      <c r="I200" s="24">
        <f t="shared" ref="I200:I212" si="108">O5*((N6/N5)-($Y6/$Y5))</f>
        <v>-270.4385567801271</v>
      </c>
      <c r="J200" s="24">
        <f t="shared" ref="J200:J212" si="109">Q5*((P6/P5)-($Y6/$Y5))</f>
        <v>345.66488197801903</v>
      </c>
      <c r="K200" s="24">
        <f t="shared" ref="K200:K212" si="110">S5*((R6/R5)-($Y6/$Y5))</f>
        <v>1365.7264155582086</v>
      </c>
      <c r="L200" s="22">
        <f t="shared" ref="L200:L212" si="111">SUM(C200:K200)</f>
        <v>1196.8969168176463</v>
      </c>
    </row>
    <row r="201" spans="1:12">
      <c r="A201" s="5">
        <f t="shared" si="101"/>
        <v>1999</v>
      </c>
      <c r="C201" s="24">
        <f t="shared" si="102"/>
        <v>-67.31745934122921</v>
      </c>
      <c r="D201" s="24">
        <f t="shared" si="103"/>
        <v>-14.814298415945993</v>
      </c>
      <c r="E201" s="24">
        <f t="shared" si="104"/>
        <v>-832.2753324285942</v>
      </c>
      <c r="F201" s="24">
        <f t="shared" si="105"/>
        <v>-37.824478389756656</v>
      </c>
      <c r="G201" s="24">
        <f t="shared" si="106"/>
        <v>-91.117399516810892</v>
      </c>
      <c r="H201" s="24">
        <f t="shared" si="107"/>
        <v>792.54227656195633</v>
      </c>
      <c r="I201" s="24">
        <f t="shared" si="108"/>
        <v>-85.177086476946627</v>
      </c>
      <c r="J201" s="24">
        <f t="shared" si="109"/>
        <v>285.04980918876043</v>
      </c>
      <c r="K201" s="24">
        <f t="shared" si="110"/>
        <v>411.43928180992918</v>
      </c>
      <c r="L201" s="22">
        <f t="shared" si="111"/>
        <v>360.50531299136242</v>
      </c>
    </row>
    <row r="202" spans="1:12">
      <c r="A202" s="5">
        <f t="shared" si="101"/>
        <v>2000</v>
      </c>
      <c r="C202" s="24">
        <f t="shared" si="102"/>
        <v>-53.989838836559379</v>
      </c>
      <c r="D202" s="24">
        <f t="shared" si="103"/>
        <v>-6.4326072235557055</v>
      </c>
      <c r="E202" s="24">
        <f t="shared" si="104"/>
        <v>-374.05651762559995</v>
      </c>
      <c r="F202" s="24">
        <f t="shared" si="105"/>
        <v>-8.0717089137974405</v>
      </c>
      <c r="G202" s="24">
        <f t="shared" si="106"/>
        <v>124.02692833020566</v>
      </c>
      <c r="H202" s="24">
        <f t="shared" si="107"/>
        <v>-137.83969199329522</v>
      </c>
      <c r="I202" s="24">
        <f t="shared" si="108"/>
        <v>-93.140727652702921</v>
      </c>
      <c r="J202" s="24">
        <f t="shared" si="109"/>
        <v>408.91836505378649</v>
      </c>
      <c r="K202" s="24">
        <f t="shared" si="110"/>
        <v>620.43235125696685</v>
      </c>
      <c r="L202" s="22">
        <f t="shared" si="111"/>
        <v>479.84655239544838</v>
      </c>
    </row>
    <row r="203" spans="1:12">
      <c r="A203" s="5">
        <f t="shared" si="101"/>
        <v>2001</v>
      </c>
      <c r="C203" s="24">
        <f t="shared" si="102"/>
        <v>172.56397260811579</v>
      </c>
      <c r="D203" s="24">
        <f t="shared" si="103"/>
        <v>-3.4099995592882673</v>
      </c>
      <c r="E203" s="24">
        <f t="shared" si="104"/>
        <v>-522.57209406522543</v>
      </c>
      <c r="F203" s="24">
        <f t="shared" si="105"/>
        <v>-13.189330015724266</v>
      </c>
      <c r="G203" s="24">
        <f t="shared" si="106"/>
        <v>-116.19299119142343</v>
      </c>
      <c r="H203" s="24">
        <f t="shared" si="107"/>
        <v>52.370131381364985</v>
      </c>
      <c r="I203" s="24">
        <f t="shared" si="108"/>
        <v>-187.51802764554503</v>
      </c>
      <c r="J203" s="24">
        <f t="shared" si="109"/>
        <v>759.20327875577379</v>
      </c>
      <c r="K203" s="24">
        <f t="shared" si="110"/>
        <v>-443.04179407448669</v>
      </c>
      <c r="L203" s="22">
        <f t="shared" si="111"/>
        <v>-301.78685380643844</v>
      </c>
    </row>
    <row r="204" spans="1:12">
      <c r="A204" s="5">
        <f t="shared" si="101"/>
        <v>2002</v>
      </c>
      <c r="C204" s="24">
        <f t="shared" si="102"/>
        <v>-15.779990360029517</v>
      </c>
      <c r="D204" s="24">
        <f t="shared" si="103"/>
        <v>-0.15700282221355114</v>
      </c>
      <c r="E204" s="24">
        <f t="shared" si="104"/>
        <v>-255.76970734108352</v>
      </c>
      <c r="F204" s="24">
        <f t="shared" si="105"/>
        <v>-16.866664341994355</v>
      </c>
      <c r="G204" s="24">
        <f t="shared" si="106"/>
        <v>-56.734879236466035</v>
      </c>
      <c r="H204" s="24">
        <f t="shared" si="107"/>
        <v>-219.18933242677014</v>
      </c>
      <c r="I204" s="24">
        <f t="shared" si="108"/>
        <v>-39.107685564359507</v>
      </c>
      <c r="J204" s="24">
        <f t="shared" si="109"/>
        <v>566.31726033060784</v>
      </c>
      <c r="K204" s="24">
        <f t="shared" si="110"/>
        <v>264.47799622617538</v>
      </c>
      <c r="L204" s="22">
        <f t="shared" si="111"/>
        <v>227.18999446386658</v>
      </c>
    </row>
    <row r="205" spans="1:12">
      <c r="A205" s="5">
        <f t="shared" si="101"/>
        <v>2003</v>
      </c>
      <c r="C205" s="24">
        <f t="shared" si="102"/>
        <v>-161.51713878330847</v>
      </c>
      <c r="D205" s="24">
        <f t="shared" si="103"/>
        <v>1.9299767681687956</v>
      </c>
      <c r="E205" s="24">
        <f t="shared" si="104"/>
        <v>-677.14908134923428</v>
      </c>
      <c r="F205" s="24">
        <f t="shared" si="105"/>
        <v>-73.311517536133678</v>
      </c>
      <c r="G205" s="24">
        <f t="shared" si="106"/>
        <v>188.49026181645476</v>
      </c>
      <c r="H205" s="24">
        <f t="shared" si="107"/>
        <v>429.8071473824902</v>
      </c>
      <c r="I205" s="24">
        <f t="shared" si="108"/>
        <v>-274.90384911207457</v>
      </c>
      <c r="J205" s="24">
        <f t="shared" si="109"/>
        <v>-62.028527403453303</v>
      </c>
      <c r="K205" s="24">
        <f t="shared" si="110"/>
        <v>781.90831494264296</v>
      </c>
      <c r="L205" s="22">
        <f t="shared" si="111"/>
        <v>153.22558672555238</v>
      </c>
    </row>
    <row r="206" spans="1:12">
      <c r="A206" s="5">
        <f t="shared" si="101"/>
        <v>2004</v>
      </c>
      <c r="C206" s="24">
        <f t="shared" si="102"/>
        <v>-326.70449130361931</v>
      </c>
      <c r="D206" s="24">
        <f t="shared" si="103"/>
        <v>2.0284494144509067</v>
      </c>
      <c r="E206" s="24">
        <f t="shared" si="104"/>
        <v>192.02092292456538</v>
      </c>
      <c r="F206" s="24">
        <f t="shared" si="105"/>
        <v>-21.564284216590647</v>
      </c>
      <c r="G206" s="24">
        <f t="shared" si="106"/>
        <v>369.06142631579064</v>
      </c>
      <c r="H206" s="24">
        <f t="shared" si="107"/>
        <v>214.84324822189532</v>
      </c>
      <c r="I206" s="24">
        <f t="shared" si="108"/>
        <v>4.6702573443100519</v>
      </c>
      <c r="J206" s="24">
        <f t="shared" si="109"/>
        <v>489.17847206835904</v>
      </c>
      <c r="K206" s="24">
        <f t="shared" si="110"/>
        <v>-809.89757866608909</v>
      </c>
      <c r="L206" s="22">
        <f t="shared" si="111"/>
        <v>113.63642210307228</v>
      </c>
    </row>
    <row r="207" spans="1:12">
      <c r="A207" s="5">
        <f t="shared" si="101"/>
        <v>2005</v>
      </c>
      <c r="C207" s="24">
        <f t="shared" si="102"/>
        <v>-221.18943612093659</v>
      </c>
      <c r="D207" s="24">
        <f t="shared" si="103"/>
        <v>-7.4013860544564851</v>
      </c>
      <c r="E207" s="24">
        <f t="shared" si="104"/>
        <v>-256.96188606536577</v>
      </c>
      <c r="F207" s="24">
        <f t="shared" si="105"/>
        <v>-11.610097702969162</v>
      </c>
      <c r="G207" s="24">
        <f t="shared" si="106"/>
        <v>382.12789368252652</v>
      </c>
      <c r="H207" s="24">
        <f t="shared" si="107"/>
        <v>639.78467443952559</v>
      </c>
      <c r="I207" s="24">
        <f t="shared" si="108"/>
        <v>-28.127096416708103</v>
      </c>
      <c r="J207" s="24">
        <f t="shared" si="109"/>
        <v>542.53967454602264</v>
      </c>
      <c r="K207" s="24">
        <f t="shared" si="110"/>
        <v>-1127.8646197952096</v>
      </c>
      <c r="L207" s="22">
        <f t="shared" si="111"/>
        <v>-88.702279487570877</v>
      </c>
    </row>
    <row r="208" spans="1:12">
      <c r="A208" s="5">
        <f t="shared" si="101"/>
        <v>2006</v>
      </c>
      <c r="C208" s="24">
        <f t="shared" si="102"/>
        <v>-132.47968605972542</v>
      </c>
      <c r="D208" s="24">
        <f t="shared" si="103"/>
        <v>-0.64830878745708542</v>
      </c>
      <c r="E208" s="24">
        <f t="shared" si="104"/>
        <v>33.778485342095131</v>
      </c>
      <c r="F208" s="24">
        <f t="shared" si="105"/>
        <v>-23.099841343597237</v>
      </c>
      <c r="G208" s="24">
        <f t="shared" si="106"/>
        <v>-83.592099938959677</v>
      </c>
      <c r="H208" s="24">
        <f t="shared" si="107"/>
        <v>552.72681191931497</v>
      </c>
      <c r="I208" s="24">
        <f t="shared" si="108"/>
        <v>-183.81231876550805</v>
      </c>
      <c r="J208" s="24">
        <f t="shared" si="109"/>
        <v>420.86193321957097</v>
      </c>
      <c r="K208" s="24">
        <f t="shared" si="110"/>
        <v>-620.51202283248745</v>
      </c>
      <c r="L208" s="22">
        <f t="shared" si="111"/>
        <v>-36.777047246753909</v>
      </c>
    </row>
    <row r="209" spans="1:12">
      <c r="A209" s="5">
        <f t="shared" si="101"/>
        <v>2007</v>
      </c>
      <c r="C209" s="24">
        <f t="shared" si="102"/>
        <v>65.423595897707557</v>
      </c>
      <c r="D209" s="24">
        <f t="shared" si="103"/>
        <v>4.3938081609589883</v>
      </c>
      <c r="E209" s="24">
        <f t="shared" si="104"/>
        <v>-355.14373114090409</v>
      </c>
      <c r="F209" s="24">
        <f t="shared" si="105"/>
        <v>-16.798863539463042</v>
      </c>
      <c r="G209" s="24">
        <f t="shared" si="106"/>
        <v>-54.722650604343919</v>
      </c>
      <c r="H209" s="24">
        <f t="shared" si="107"/>
        <v>-223.35277825736429</v>
      </c>
      <c r="I209" s="24">
        <f t="shared" si="108"/>
        <v>-148.50460344759171</v>
      </c>
      <c r="J209" s="24">
        <f t="shared" si="109"/>
        <v>501.38492393080571</v>
      </c>
      <c r="K209" s="24">
        <f t="shared" si="110"/>
        <v>128.77539511287247</v>
      </c>
      <c r="L209" s="22">
        <f t="shared" si="111"/>
        <v>-98.544903887322249</v>
      </c>
    </row>
    <row r="210" spans="1:12">
      <c r="A210" s="5">
        <f t="shared" si="101"/>
        <v>2008</v>
      </c>
      <c r="C210" s="24">
        <f t="shared" si="102"/>
        <v>-122.90560242679611</v>
      </c>
      <c r="D210" s="24">
        <f t="shared" si="103"/>
        <v>-0.31432065515489049</v>
      </c>
      <c r="E210" s="24">
        <f t="shared" si="104"/>
        <v>99.168204485589357</v>
      </c>
      <c r="F210" s="24">
        <f t="shared" si="105"/>
        <v>-80.625142119237154</v>
      </c>
      <c r="G210" s="24">
        <f t="shared" si="106"/>
        <v>18.492213059211114</v>
      </c>
      <c r="H210" s="24">
        <f t="shared" si="107"/>
        <v>-403.07901546892674</v>
      </c>
      <c r="I210" s="24">
        <f t="shared" si="108"/>
        <v>276.00293662848651</v>
      </c>
      <c r="J210" s="24">
        <f t="shared" si="109"/>
        <v>358.80039976000256</v>
      </c>
      <c r="K210" s="24">
        <f t="shared" si="110"/>
        <v>328.5748313669398</v>
      </c>
      <c r="L210" s="22">
        <f t="shared" si="111"/>
        <v>474.11450463011442</v>
      </c>
    </row>
    <row r="211" spans="1:12">
      <c r="A211" s="5">
        <f t="shared" si="101"/>
        <v>2009</v>
      </c>
      <c r="C211" s="24">
        <f t="shared" si="102"/>
        <v>-203.89047533293908</v>
      </c>
      <c r="D211" s="24">
        <f t="shared" si="103"/>
        <v>-3.2466626644129852</v>
      </c>
      <c r="E211" s="24">
        <f t="shared" si="104"/>
        <v>-30.668668221735327</v>
      </c>
      <c r="F211" s="24">
        <f t="shared" si="105"/>
        <v>-20.430361543329422</v>
      </c>
      <c r="G211" s="24">
        <f t="shared" si="106"/>
        <v>-30.74144978543951</v>
      </c>
      <c r="H211" s="24">
        <f t="shared" si="107"/>
        <v>-330.79218870478803</v>
      </c>
      <c r="I211" s="24">
        <f t="shared" si="108"/>
        <v>2.5909710262443095</v>
      </c>
      <c r="J211" s="24">
        <f t="shared" si="109"/>
        <v>593.18249903827905</v>
      </c>
      <c r="K211" s="24">
        <f t="shared" si="110"/>
        <v>1056.4736713812474</v>
      </c>
      <c r="L211" s="22">
        <f t="shared" si="111"/>
        <v>1032.4773351931265</v>
      </c>
    </row>
    <row r="212" spans="1:12" ht="13.5" thickBot="1">
      <c r="A212" s="5">
        <f t="shared" si="101"/>
        <v>2010</v>
      </c>
      <c r="C212" s="24">
        <f t="shared" si="102"/>
        <v>-19.217435644203299</v>
      </c>
      <c r="D212" s="24">
        <f t="shared" si="103"/>
        <v>3.4620494885877378</v>
      </c>
      <c r="E212" s="24">
        <f t="shared" si="104"/>
        <v>-188.45694794725972</v>
      </c>
      <c r="F212" s="24">
        <f t="shared" si="105"/>
        <v>-58.369379899525107</v>
      </c>
      <c r="G212" s="24">
        <f t="shared" si="106"/>
        <v>5.3477331084394804</v>
      </c>
      <c r="H212" s="24">
        <f t="shared" si="107"/>
        <v>-27.922046946170404</v>
      </c>
      <c r="I212" s="24">
        <f t="shared" si="108"/>
        <v>61.705281258943408</v>
      </c>
      <c r="J212" s="24">
        <f t="shared" si="109"/>
        <v>-78.87805016215755</v>
      </c>
      <c r="K212" s="24">
        <f t="shared" si="110"/>
        <v>344.66039714527841</v>
      </c>
      <c r="L212" s="23">
        <f t="shared" si="111"/>
        <v>42.331600401932974</v>
      </c>
    </row>
    <row r="213" spans="1:12">
      <c r="C213" s="24"/>
      <c r="D213" s="24"/>
      <c r="E213" s="24"/>
      <c r="F213" s="24"/>
      <c r="G213" s="24"/>
      <c r="H213" s="24"/>
      <c r="I213" s="24"/>
      <c r="J213" s="24"/>
      <c r="K213" s="24"/>
      <c r="L213" s="24"/>
    </row>
    <row r="214" spans="1:12">
      <c r="A214" s="21" t="s">
        <v>32</v>
      </c>
      <c r="C214" s="8">
        <f>AVERAGE(C198:C212)</f>
        <v>-85.725674666979216</v>
      </c>
      <c r="D214" s="8">
        <f t="shared" ref="D214:K214" si="112">AVERAGE(D198:D212)</f>
        <v>-4.7653913769913903</v>
      </c>
      <c r="E214" s="8">
        <f t="shared" si="112"/>
        <v>-350.42195629670243</v>
      </c>
      <c r="F214" s="8">
        <f t="shared" si="112"/>
        <v>-30.377516912741378</v>
      </c>
      <c r="G214" s="8">
        <f t="shared" si="112"/>
        <v>38.7660966150005</v>
      </c>
      <c r="H214" s="8">
        <f t="shared" si="112"/>
        <v>150.8790998747051</v>
      </c>
      <c r="I214" s="8">
        <f t="shared" si="112"/>
        <v>-69.015757867125629</v>
      </c>
      <c r="J214" s="8">
        <f t="shared" si="112"/>
        <v>388.65711396409739</v>
      </c>
      <c r="K214" s="8">
        <f t="shared" si="112"/>
        <v>251.0774372309773</v>
      </c>
      <c r="L214" s="8">
        <f>AVERAGE(L198:L212)</f>
        <v>289.07345056424015</v>
      </c>
    </row>
    <row r="215" spans="1:12">
      <c r="A215" s="21" t="s">
        <v>33</v>
      </c>
      <c r="C215" s="8">
        <f>C212-C198</f>
        <v>-19.217435644203299</v>
      </c>
      <c r="D215" s="8">
        <f t="shared" ref="D215:K215" si="113">D212-D198</f>
        <v>3.4620494885877378</v>
      </c>
      <c r="E215" s="8">
        <f t="shared" si="113"/>
        <v>-188.45694794725972</v>
      </c>
      <c r="F215" s="8">
        <f t="shared" si="113"/>
        <v>-58.369379899525107</v>
      </c>
      <c r="G215" s="8">
        <f t="shared" si="113"/>
        <v>5.3477331084394804</v>
      </c>
      <c r="H215" s="8">
        <f t="shared" si="113"/>
        <v>-27.922046946170404</v>
      </c>
      <c r="I215" s="8">
        <f t="shared" si="113"/>
        <v>61.705281258943408</v>
      </c>
      <c r="J215" s="8">
        <f t="shared" si="113"/>
        <v>-78.87805016215755</v>
      </c>
      <c r="K215" s="8">
        <f t="shared" si="113"/>
        <v>344.66039714527841</v>
      </c>
      <c r="L215" s="8">
        <f>L212-L198</f>
        <v>42.331600401932974</v>
      </c>
    </row>
    <row r="216" spans="1:12">
      <c r="A216" s="21" t="s">
        <v>34</v>
      </c>
      <c r="C216" s="8">
        <f>STDEV(C198:C212)</f>
        <v>124.63067079070071</v>
      </c>
      <c r="D216" s="8">
        <f t="shared" ref="D216:K216" si="114">STDEV(D198:D212)</f>
        <v>9.6633064361330252</v>
      </c>
      <c r="E216" s="8">
        <f t="shared" si="114"/>
        <v>377.72994776374003</v>
      </c>
      <c r="F216" s="8">
        <f t="shared" si="114"/>
        <v>23.675014005272867</v>
      </c>
      <c r="G216" s="8">
        <f t="shared" si="114"/>
        <v>170.6540074839539</v>
      </c>
      <c r="H216" s="8">
        <f t="shared" si="114"/>
        <v>397.3682712481783</v>
      </c>
      <c r="I216" s="8">
        <f t="shared" si="114"/>
        <v>144.46001916058233</v>
      </c>
      <c r="J216" s="8">
        <f t="shared" si="114"/>
        <v>232.02265174022583</v>
      </c>
      <c r="K216" s="8">
        <f t="shared" si="114"/>
        <v>762.61864653647604</v>
      </c>
      <c r="L216" s="8">
        <f>STDEV(L198:L212)</f>
        <v>425.7265214382079</v>
      </c>
    </row>
    <row r="218" spans="1:12" ht="13.5" thickBot="1"/>
    <row r="219" spans="1:12" ht="51">
      <c r="A219" s="11" t="s">
        <v>49</v>
      </c>
      <c r="C219" s="3" t="s">
        <v>22</v>
      </c>
      <c r="D219" s="3" t="s">
        <v>23</v>
      </c>
      <c r="E219" s="3" t="s">
        <v>3</v>
      </c>
      <c r="F219" s="3" t="s">
        <v>24</v>
      </c>
      <c r="G219" s="3" t="s">
        <v>25</v>
      </c>
      <c r="H219" s="3" t="s">
        <v>26</v>
      </c>
      <c r="I219" s="3" t="s">
        <v>27</v>
      </c>
      <c r="J219" s="3" t="s">
        <v>28</v>
      </c>
      <c r="K219" s="14" t="s">
        <v>29</v>
      </c>
      <c r="L219" s="18" t="s">
        <v>47</v>
      </c>
    </row>
    <row r="220" spans="1:12">
      <c r="A220" s="5" t="str">
        <f>A198</f>
        <v>1996</v>
      </c>
      <c r="L220" s="19"/>
    </row>
    <row r="221" spans="1:12">
      <c r="A221" s="5">
        <f t="shared" ref="A221:A234" si="115">A199</f>
        <v>1997</v>
      </c>
      <c r="C221" s="8">
        <f>C4*((C5/C4)-(B5/B4))</f>
        <v>-3.5847212652534077</v>
      </c>
      <c r="D221" s="8">
        <f>E4*((E5/E4)-(D5/D4))</f>
        <v>2.1670409220503366</v>
      </c>
      <c r="E221" s="8">
        <f>G4*((G5/G4)-(F5/F4))</f>
        <v>-347.44395177337344</v>
      </c>
      <c r="F221" s="8">
        <f>I4*((I5/I4)-(H5/H4))</f>
        <v>-2.8801006230535484</v>
      </c>
      <c r="G221" s="8">
        <f>K4*((K5/K4)-(J5/J4))</f>
        <v>-46.136953786340236</v>
      </c>
      <c r="H221" s="8">
        <f>M4*((M5/M4)-(L5/L4))</f>
        <v>-138.08542134204816</v>
      </c>
      <c r="I221" s="8">
        <f>O4*((O5/O4)-(N5/N4))</f>
        <v>-57.857667666719315</v>
      </c>
      <c r="J221" s="8">
        <f>Q4*((Q5/Q4)-(P5/P4))</f>
        <v>-110.31886641082794</v>
      </c>
      <c r="K221" s="8">
        <f>S4*((S5/S4)-(R5/R4))</f>
        <v>-27.61460970863736</v>
      </c>
      <c r="L221" s="22">
        <f>SUM(C221:K221)</f>
        <v>-731.75525165420299</v>
      </c>
    </row>
    <row r="222" spans="1:12">
      <c r="A222" s="5">
        <f t="shared" si="115"/>
        <v>1998</v>
      </c>
      <c r="C222" s="8">
        <f t="shared" ref="C222:C234" si="116">C5*((C6/C5)-(B6/B5))</f>
        <v>-56.387806531360937</v>
      </c>
      <c r="D222" s="8">
        <f t="shared" ref="D222:D234" si="117">E5*((E6/E5)-(D6/D5))</f>
        <v>-2.3171647172989638</v>
      </c>
      <c r="E222" s="8">
        <f t="shared" ref="E222:E234" si="118">G5*((G6/G5)-(F6/F5))</f>
        <v>-545.21826391030618</v>
      </c>
      <c r="F222" s="8">
        <f t="shared" ref="F222:F234" si="119">I5*((I6/I5)-(H6/H5))</f>
        <v>-39.617617175942556</v>
      </c>
      <c r="G222" s="8">
        <f t="shared" ref="G222:G234" si="120">K5*((K6/K5)-(J6/J5))</f>
        <v>-69.268022383132617</v>
      </c>
      <c r="H222" s="8">
        <f t="shared" ref="H222:H234" si="121">M5*((M6/M5)-(L6/L5))</f>
        <v>-268.84635834098384</v>
      </c>
      <c r="I222" s="8">
        <f t="shared" ref="I222:I234" si="122">O5*((O6/O5)-(N6/N5))</f>
        <v>-91.215544229489552</v>
      </c>
      <c r="J222" s="8">
        <f t="shared" ref="J222:J234" si="123">Q5*((Q6/Q5)-(P6/P5))</f>
        <v>-310.68153377765236</v>
      </c>
      <c r="K222" s="8">
        <f t="shared" ref="K222:K234" si="124">S5*((S6/S5)-(R6/R5))</f>
        <v>-423.39513862030822</v>
      </c>
      <c r="L222" s="22">
        <f t="shared" ref="L222:L234" si="125">SUM(C222:K222)</f>
        <v>-1806.9474496864752</v>
      </c>
    </row>
    <row r="223" spans="1:12">
      <c r="A223" s="5">
        <f t="shared" si="115"/>
        <v>1999</v>
      </c>
      <c r="C223" s="8">
        <f t="shared" si="116"/>
        <v>-51.376884326345447</v>
      </c>
      <c r="D223" s="8">
        <f t="shared" si="117"/>
        <v>-34.814295439722784</v>
      </c>
      <c r="E223" s="8">
        <f t="shared" si="118"/>
        <v>-332.56089012254449</v>
      </c>
      <c r="F223" s="8">
        <f t="shared" si="119"/>
        <v>-29.109239667349669</v>
      </c>
      <c r="G223" s="8">
        <f t="shared" si="120"/>
        <v>-93.433001041437066</v>
      </c>
      <c r="H223" s="8">
        <f t="shared" si="121"/>
        <v>-393.95853888136219</v>
      </c>
      <c r="I223" s="8">
        <f t="shared" si="122"/>
        <v>-160.53596824893202</v>
      </c>
      <c r="J223" s="8">
        <f t="shared" si="123"/>
        <v>-405.85985831339354</v>
      </c>
      <c r="K223" s="8">
        <f t="shared" si="124"/>
        <v>-394.02103081353687</v>
      </c>
      <c r="L223" s="22">
        <f t="shared" si="125"/>
        <v>-1895.6697068546241</v>
      </c>
    </row>
    <row r="224" spans="1:12">
      <c r="A224" s="5">
        <f t="shared" si="115"/>
        <v>2000</v>
      </c>
      <c r="C224" s="8">
        <f t="shared" si="116"/>
        <v>-40.938024557485946</v>
      </c>
      <c r="D224" s="8">
        <f t="shared" si="117"/>
        <v>-28.314649049862421</v>
      </c>
      <c r="E224" s="8">
        <f t="shared" si="118"/>
        <v>-1801.2324299625791</v>
      </c>
      <c r="F224" s="8">
        <f t="shared" si="119"/>
        <v>-18.741709434187459</v>
      </c>
      <c r="G224" s="8">
        <f t="shared" si="120"/>
        <v>-307.54811250857603</v>
      </c>
      <c r="H224" s="8">
        <f t="shared" si="121"/>
        <v>-1253.7957164502559</v>
      </c>
      <c r="I224" s="8">
        <f t="shared" si="122"/>
        <v>-575.22248316588832</v>
      </c>
      <c r="J224" s="8">
        <f t="shared" si="123"/>
        <v>-1138.2910731841985</v>
      </c>
      <c r="K224" s="8">
        <f t="shared" si="124"/>
        <v>-295.63763677411623</v>
      </c>
      <c r="L224" s="22">
        <f t="shared" si="125"/>
        <v>-5459.7218350871499</v>
      </c>
    </row>
    <row r="225" spans="1:12">
      <c r="A225" s="5">
        <f t="shared" si="115"/>
        <v>2001</v>
      </c>
      <c r="C225" s="8">
        <f t="shared" si="116"/>
        <v>-107.1412074981281</v>
      </c>
      <c r="D225" s="8">
        <f t="shared" si="117"/>
        <v>29.429745882555707</v>
      </c>
      <c r="E225" s="8">
        <f t="shared" si="118"/>
        <v>-545.69225114491041</v>
      </c>
      <c r="F225" s="8">
        <f t="shared" si="119"/>
        <v>-24.879981720135785</v>
      </c>
      <c r="G225" s="8">
        <f t="shared" si="120"/>
        <v>-68.798537464299741</v>
      </c>
      <c r="H225" s="8">
        <f t="shared" si="121"/>
        <v>-311.07512258504596</v>
      </c>
      <c r="I225" s="8">
        <f t="shared" si="122"/>
        <v>-150.10529648004882</v>
      </c>
      <c r="J225" s="8">
        <f t="shared" si="123"/>
        <v>-431.79492822197176</v>
      </c>
      <c r="K225" s="8">
        <f t="shared" si="124"/>
        <v>-774.91563366528669</v>
      </c>
      <c r="L225" s="22">
        <f t="shared" si="125"/>
        <v>-2384.9732128972714</v>
      </c>
    </row>
    <row r="226" spans="1:12">
      <c r="A226" s="5">
        <f t="shared" si="115"/>
        <v>2002</v>
      </c>
      <c r="C226" s="8">
        <f t="shared" si="116"/>
        <v>-84.480510413230178</v>
      </c>
      <c r="D226" s="8">
        <f t="shared" si="117"/>
        <v>-17.334651410927599</v>
      </c>
      <c r="E226" s="8">
        <f t="shared" si="118"/>
        <v>-317.14617191393398</v>
      </c>
      <c r="F226" s="8">
        <f t="shared" si="119"/>
        <v>-2.0731069157404343</v>
      </c>
      <c r="G226" s="8">
        <f t="shared" si="120"/>
        <v>-53.283373986313713</v>
      </c>
      <c r="H226" s="8">
        <f t="shared" si="121"/>
        <v>-213.01455087026014</v>
      </c>
      <c r="I226" s="8">
        <f t="shared" si="122"/>
        <v>-97.643241087629804</v>
      </c>
      <c r="J226" s="8">
        <f t="shared" si="123"/>
        <v>-305.23074006720998</v>
      </c>
      <c r="K226" s="8">
        <f t="shared" si="124"/>
        <v>-778.63753378693457</v>
      </c>
      <c r="L226" s="22">
        <f t="shared" si="125"/>
        <v>-1868.8438804521802</v>
      </c>
    </row>
    <row r="227" spans="1:12">
      <c r="A227" s="5">
        <f t="shared" si="115"/>
        <v>2003</v>
      </c>
      <c r="C227" s="8">
        <f t="shared" si="116"/>
        <v>-99.847686839136855</v>
      </c>
      <c r="D227" s="8">
        <f t="shared" si="117"/>
        <v>-10.507774182279025</v>
      </c>
      <c r="E227" s="8">
        <f t="shared" si="118"/>
        <v>-418.1224641174677</v>
      </c>
      <c r="F227" s="8">
        <f t="shared" si="119"/>
        <v>-61.676975175133364</v>
      </c>
      <c r="G227" s="8">
        <f t="shared" si="120"/>
        <v>-96.221244840478775</v>
      </c>
      <c r="H227" s="8">
        <f t="shared" si="121"/>
        <v>-371.79949540741245</v>
      </c>
      <c r="I227" s="8">
        <f t="shared" si="122"/>
        <v>-147.63855554769779</v>
      </c>
      <c r="J227" s="8">
        <f t="shared" si="123"/>
        <v>-435.19137086507686</v>
      </c>
      <c r="K227" s="8">
        <f t="shared" si="124"/>
        <v>-1247.6868924390235</v>
      </c>
      <c r="L227" s="22">
        <f t="shared" si="125"/>
        <v>-2888.6924594137063</v>
      </c>
    </row>
    <row r="228" spans="1:12">
      <c r="A228" s="5">
        <f t="shared" si="115"/>
        <v>2004</v>
      </c>
      <c r="C228" s="8">
        <f t="shared" si="116"/>
        <v>-126.43216510068365</v>
      </c>
      <c r="D228" s="8">
        <f t="shared" si="117"/>
        <v>12.552726581548791</v>
      </c>
      <c r="E228" s="8">
        <f t="shared" si="118"/>
        <v>-596.35159842848498</v>
      </c>
      <c r="F228" s="8">
        <f t="shared" si="119"/>
        <v>-38.969876252264726</v>
      </c>
      <c r="G228" s="8">
        <f t="shared" si="120"/>
        <v>-77.018068663350803</v>
      </c>
      <c r="H228" s="8">
        <f t="shared" si="121"/>
        <v>-244.29890256422851</v>
      </c>
      <c r="I228" s="8">
        <f t="shared" si="122"/>
        <v>-101.11951417247882</v>
      </c>
      <c r="J228" s="8">
        <f t="shared" si="123"/>
        <v>-305.40048110016971</v>
      </c>
      <c r="K228" s="8">
        <f t="shared" si="124"/>
        <v>-338.09706109280381</v>
      </c>
      <c r="L228" s="22">
        <f t="shared" si="125"/>
        <v>-1815.1349407929165</v>
      </c>
    </row>
    <row r="229" spans="1:12">
      <c r="A229" s="5">
        <f t="shared" si="115"/>
        <v>2005</v>
      </c>
      <c r="C229" s="8">
        <f t="shared" si="116"/>
        <v>-73.147291317759866</v>
      </c>
      <c r="D229" s="8">
        <f t="shared" si="117"/>
        <v>-6.4634348896759306</v>
      </c>
      <c r="E229" s="8">
        <f t="shared" si="118"/>
        <v>-681.89371366836019</v>
      </c>
      <c r="F229" s="8">
        <f t="shared" si="119"/>
        <v>-36.987181694677531</v>
      </c>
      <c r="G229" s="8">
        <f t="shared" si="120"/>
        <v>-113.22844939971199</v>
      </c>
      <c r="H229" s="8">
        <f t="shared" si="121"/>
        <v>-356.99587900314162</v>
      </c>
      <c r="I229" s="8">
        <f t="shared" si="122"/>
        <v>-123.0335583573349</v>
      </c>
      <c r="J229" s="8">
        <f t="shared" si="123"/>
        <v>-413.35512268434718</v>
      </c>
      <c r="K229" s="8">
        <f t="shared" si="124"/>
        <v>-454.14230823800722</v>
      </c>
      <c r="L229" s="22">
        <f t="shared" si="125"/>
        <v>-2259.2469392530165</v>
      </c>
    </row>
    <row r="230" spans="1:12">
      <c r="A230" s="5">
        <f t="shared" si="115"/>
        <v>2006</v>
      </c>
      <c r="C230" s="8">
        <f t="shared" si="116"/>
        <v>-41.142457223465506</v>
      </c>
      <c r="D230" s="8">
        <f t="shared" si="117"/>
        <v>21.018802753410117</v>
      </c>
      <c r="E230" s="8">
        <f t="shared" si="118"/>
        <v>-516.03202170308271</v>
      </c>
      <c r="F230" s="8">
        <f t="shared" si="119"/>
        <v>-39.176900465838649</v>
      </c>
      <c r="G230" s="8">
        <f t="shared" si="120"/>
        <v>-111.78010529056779</v>
      </c>
      <c r="H230" s="8">
        <f t="shared" si="121"/>
        <v>-376.99038101197033</v>
      </c>
      <c r="I230" s="8">
        <f t="shared" si="122"/>
        <v>-113.29349803358993</v>
      </c>
      <c r="J230" s="8">
        <f t="shared" si="123"/>
        <v>-408.1954451999664</v>
      </c>
      <c r="K230" s="8">
        <f t="shared" si="124"/>
        <v>-159.06554079839404</v>
      </c>
      <c r="L230" s="22">
        <f t="shared" si="125"/>
        <v>-1744.6575469734653</v>
      </c>
    </row>
    <row r="231" spans="1:12">
      <c r="A231" s="5">
        <f t="shared" si="115"/>
        <v>2007</v>
      </c>
      <c r="C231" s="8">
        <f t="shared" si="116"/>
        <v>-5.2644407642481799</v>
      </c>
      <c r="D231" s="8">
        <f t="shared" si="117"/>
        <v>-7.6944929270355633</v>
      </c>
      <c r="E231" s="8">
        <f t="shared" si="118"/>
        <v>-529.07569975797549</v>
      </c>
      <c r="F231" s="8">
        <f t="shared" si="119"/>
        <v>-9.4600030229461733</v>
      </c>
      <c r="G231" s="8">
        <f t="shared" si="120"/>
        <v>-69.266863106648799</v>
      </c>
      <c r="H231" s="8">
        <f t="shared" si="121"/>
        <v>-227.45816612649111</v>
      </c>
      <c r="I231" s="8">
        <f t="shared" si="122"/>
        <v>-66.420967909581719</v>
      </c>
      <c r="J231" s="8">
        <f t="shared" si="123"/>
        <v>-275.05643724958605</v>
      </c>
      <c r="K231" s="8">
        <f t="shared" si="124"/>
        <v>-28.390298159862503</v>
      </c>
      <c r="L231" s="22">
        <f t="shared" si="125"/>
        <v>-1218.0873690243757</v>
      </c>
    </row>
    <row r="232" spans="1:12">
      <c r="A232" s="5">
        <f t="shared" si="115"/>
        <v>2008</v>
      </c>
      <c r="C232" s="8">
        <f t="shared" si="116"/>
        <v>39.288111518408478</v>
      </c>
      <c r="D232" s="8">
        <f t="shared" si="117"/>
        <v>8.7931988250715101</v>
      </c>
      <c r="E232" s="8">
        <f t="shared" si="118"/>
        <v>84.325941415903216</v>
      </c>
      <c r="F232" s="8">
        <f t="shared" si="119"/>
        <v>18.264441330129085</v>
      </c>
      <c r="G232" s="8">
        <f t="shared" si="120"/>
        <v>24.063763292208073</v>
      </c>
      <c r="H232" s="8">
        <f t="shared" si="121"/>
        <v>84.765550761327063</v>
      </c>
      <c r="I232" s="8">
        <f t="shared" si="122"/>
        <v>26.045790129620155</v>
      </c>
      <c r="J232" s="8">
        <f t="shared" si="123"/>
        <v>98.963918007669704</v>
      </c>
      <c r="K232" s="8">
        <f t="shared" si="124"/>
        <v>1142.4621964058849</v>
      </c>
      <c r="L232" s="22">
        <f t="shared" si="125"/>
        <v>1526.9729116862222</v>
      </c>
    </row>
    <row r="233" spans="1:12">
      <c r="A233" s="5">
        <f t="shared" si="115"/>
        <v>2009</v>
      </c>
      <c r="C233" s="8">
        <f t="shared" si="116"/>
        <v>4.1032949844350926</v>
      </c>
      <c r="D233" s="8">
        <f t="shared" si="117"/>
        <v>17.761802125166025</v>
      </c>
      <c r="E233" s="8">
        <f t="shared" si="118"/>
        <v>708.93558520121292</v>
      </c>
      <c r="F233" s="8">
        <f t="shared" si="119"/>
        <v>17.008642673889742</v>
      </c>
      <c r="G233" s="8">
        <f t="shared" si="120"/>
        <v>80.729611964743938</v>
      </c>
      <c r="H233" s="8">
        <f t="shared" si="121"/>
        <v>273.14440695486383</v>
      </c>
      <c r="I233" s="8">
        <f t="shared" si="122"/>
        <v>94.007864712224119</v>
      </c>
      <c r="J233" s="8">
        <f t="shared" si="123"/>
        <v>332.51932494924159</v>
      </c>
      <c r="K233" s="8">
        <f t="shared" si="124"/>
        <v>811.05812993241477</v>
      </c>
      <c r="L233" s="22">
        <f t="shared" si="125"/>
        <v>2339.2686634981919</v>
      </c>
    </row>
    <row r="234" spans="1:12" ht="13.5" thickBot="1">
      <c r="A234" s="5">
        <f t="shared" si="115"/>
        <v>2010</v>
      </c>
      <c r="C234" s="8">
        <f t="shared" si="116"/>
        <v>24.786749086714273</v>
      </c>
      <c r="D234" s="8">
        <f t="shared" si="117"/>
        <v>-9.6071295571178457</v>
      </c>
      <c r="E234" s="8">
        <f t="shared" si="118"/>
        <v>396.96804126982551</v>
      </c>
      <c r="F234" s="8">
        <f t="shared" si="119"/>
        <v>24.383438957861031</v>
      </c>
      <c r="G234" s="8">
        <f t="shared" si="120"/>
        <v>89.564221451008606</v>
      </c>
      <c r="H234" s="8">
        <f t="shared" si="121"/>
        <v>282.82911040603483</v>
      </c>
      <c r="I234" s="8">
        <f t="shared" si="122"/>
        <v>99.918192526954854</v>
      </c>
      <c r="J234" s="8">
        <f t="shared" si="123"/>
        <v>364.20977840430277</v>
      </c>
      <c r="K234" s="8">
        <f t="shared" si="124"/>
        <v>920.86262732853072</v>
      </c>
      <c r="L234" s="23">
        <f t="shared" si="125"/>
        <v>2193.9150298741147</v>
      </c>
    </row>
    <row r="235" spans="1:12">
      <c r="C235" s="8"/>
      <c r="D235" s="8"/>
      <c r="E235" s="8"/>
      <c r="F235" s="8"/>
      <c r="G235" s="8"/>
      <c r="H235" s="8"/>
      <c r="I235" s="8"/>
      <c r="J235" s="8"/>
      <c r="K235" s="8"/>
      <c r="L235" s="8"/>
    </row>
    <row r="236" spans="1:12">
      <c r="A236" s="21" t="s">
        <v>32</v>
      </c>
      <c r="C236" s="8">
        <f>AVERAGE(C220:C234)</f>
        <v>-44.397502874824291</v>
      </c>
      <c r="D236" s="8">
        <f t="shared" ref="D236:K236" si="126">AVERAGE(D220:D234)</f>
        <v>-1.8093053631512608</v>
      </c>
      <c r="E236" s="8">
        <f t="shared" si="126"/>
        <v>-388.60999204400554</v>
      </c>
      <c r="F236" s="8">
        <f t="shared" si="126"/>
        <v>-17.422583513242142</v>
      </c>
      <c r="G236" s="8">
        <f t="shared" si="126"/>
        <v>-65.116081125921198</v>
      </c>
      <c r="H236" s="8">
        <f t="shared" si="126"/>
        <v>-251.11281889006958</v>
      </c>
      <c r="I236" s="8">
        <f t="shared" si="126"/>
        <v>-104.57960339504226</v>
      </c>
      <c r="J236" s="8">
        <f t="shared" si="126"/>
        <v>-267.40591683665616</v>
      </c>
      <c r="K236" s="8">
        <f t="shared" si="126"/>
        <v>-146.23005217357709</v>
      </c>
      <c r="L236" s="8">
        <f>AVERAGE(L220:L234)</f>
        <v>-1286.6838562164899</v>
      </c>
    </row>
    <row r="237" spans="1:12">
      <c r="A237" s="21" t="s">
        <v>33</v>
      </c>
      <c r="C237" s="8">
        <f>C234-C220</f>
        <v>24.786749086714273</v>
      </c>
      <c r="D237" s="8">
        <f t="shared" ref="D237:K237" si="127">D234-D220</f>
        <v>-9.6071295571178457</v>
      </c>
      <c r="E237" s="8">
        <f t="shared" si="127"/>
        <v>396.96804126982551</v>
      </c>
      <c r="F237" s="8">
        <f t="shared" si="127"/>
        <v>24.383438957861031</v>
      </c>
      <c r="G237" s="8">
        <f t="shared" si="127"/>
        <v>89.564221451008606</v>
      </c>
      <c r="H237" s="8">
        <f t="shared" si="127"/>
        <v>282.82911040603483</v>
      </c>
      <c r="I237" s="8">
        <f t="shared" si="127"/>
        <v>99.918192526954854</v>
      </c>
      <c r="J237" s="8">
        <f t="shared" si="127"/>
        <v>364.20977840430277</v>
      </c>
      <c r="K237" s="8">
        <f t="shared" si="127"/>
        <v>920.86262732853072</v>
      </c>
      <c r="L237" s="8">
        <f>L234-L220</f>
        <v>2193.9150298741147</v>
      </c>
    </row>
    <row r="238" spans="1:12">
      <c r="A238" s="21" t="s">
        <v>34</v>
      </c>
      <c r="C238" s="8">
        <f>STDEV(C220:C234)</f>
        <v>50.936288506192597</v>
      </c>
      <c r="D238" s="8">
        <f t="shared" ref="D238:K238" si="128">STDEV(D220:D234)</f>
        <v>18.481683570613018</v>
      </c>
      <c r="E238" s="8">
        <f t="shared" si="128"/>
        <v>572.8514232220499</v>
      </c>
      <c r="F238" s="8">
        <f t="shared" si="128"/>
        <v>25.84364327235382</v>
      </c>
      <c r="G238" s="8">
        <f t="shared" si="128"/>
        <v>95.625436194727982</v>
      </c>
      <c r="H238" s="8">
        <f t="shared" si="128"/>
        <v>367.831070194463</v>
      </c>
      <c r="I238" s="8">
        <f t="shared" si="128"/>
        <v>159.60913945501073</v>
      </c>
      <c r="J238" s="8">
        <f t="shared" si="128"/>
        <v>371.73879479684791</v>
      </c>
      <c r="K238" s="8">
        <f t="shared" si="128"/>
        <v>681.88054918548448</v>
      </c>
      <c r="L238" s="8">
        <f>STDEV(L220:L234)</f>
        <v>2095.6669700041289</v>
      </c>
    </row>
    <row r="240" spans="1:12" ht="13.5" thickBot="1"/>
    <row r="241" spans="1:3" ht="16.5" thickBot="1">
      <c r="A241" s="284" t="s">
        <v>50</v>
      </c>
      <c r="B241" s="285"/>
      <c r="C241" s="286"/>
    </row>
    <row r="243" spans="1:3">
      <c r="A243" s="5" t="str">
        <f>A220</f>
        <v>1996</v>
      </c>
    </row>
    <row r="244" spans="1:3">
      <c r="A244" s="5">
        <f t="shared" ref="A244:A257" si="129">A221</f>
        <v>1997</v>
      </c>
      <c r="B244" s="8">
        <f>L177+L199+L221</f>
        <v>928.61747383513352</v>
      </c>
      <c r="C244" s="8">
        <f>Z5-Z4</f>
        <v>928.61747383512557</v>
      </c>
    </row>
    <row r="245" spans="1:3">
      <c r="A245" s="5">
        <f t="shared" si="129"/>
        <v>1998</v>
      </c>
      <c r="B245" s="8">
        <f t="shared" ref="B245:B257" si="130">L178+L200+L222</f>
        <v>-734.33261228684319</v>
      </c>
      <c r="C245" s="8">
        <f t="shared" ref="C245:C257" si="131">Z6-Z5</f>
        <v>-734.33261228684569</v>
      </c>
    </row>
    <row r="246" spans="1:3">
      <c r="A246" s="5">
        <f t="shared" si="129"/>
        <v>1999</v>
      </c>
      <c r="B246" s="8">
        <f t="shared" si="130"/>
        <v>42.761390821961186</v>
      </c>
      <c r="C246" s="8">
        <f t="shared" si="131"/>
        <v>42.761390821964596</v>
      </c>
    </row>
    <row r="247" spans="1:3">
      <c r="A247" s="5">
        <f t="shared" si="129"/>
        <v>2000</v>
      </c>
      <c r="B247" s="8">
        <f t="shared" si="130"/>
        <v>-4437.6235423420112</v>
      </c>
      <c r="C247" s="8">
        <f t="shared" si="131"/>
        <v>-4437.6235423420294</v>
      </c>
    </row>
    <row r="248" spans="1:3">
      <c r="A248" s="5">
        <f t="shared" si="129"/>
        <v>2001</v>
      </c>
      <c r="B248" s="8">
        <f t="shared" si="130"/>
        <v>-2035.9330732957656</v>
      </c>
      <c r="C248" s="8">
        <f t="shared" si="131"/>
        <v>-2035.933073295746</v>
      </c>
    </row>
    <row r="249" spans="1:3">
      <c r="A249" s="5">
        <f t="shared" si="129"/>
        <v>2002</v>
      </c>
      <c r="B249" s="8">
        <f t="shared" si="130"/>
        <v>61.332583689614694</v>
      </c>
      <c r="C249" s="8">
        <f t="shared" si="131"/>
        <v>61.332583689625608</v>
      </c>
    </row>
    <row r="250" spans="1:3">
      <c r="A250" s="5">
        <f t="shared" si="129"/>
        <v>2003</v>
      </c>
      <c r="B250" s="8">
        <f t="shared" si="130"/>
        <v>-1053.3886015498467</v>
      </c>
      <c r="C250" s="8">
        <f t="shared" si="131"/>
        <v>-1053.388601549872</v>
      </c>
    </row>
    <row r="251" spans="1:3">
      <c r="A251" s="5">
        <f t="shared" si="129"/>
        <v>2004</v>
      </c>
      <c r="B251" s="8">
        <f t="shared" si="130"/>
        <v>349.45846635213775</v>
      </c>
      <c r="C251" s="8">
        <f t="shared" si="131"/>
        <v>349.45846635215275</v>
      </c>
    </row>
    <row r="252" spans="1:3">
      <c r="A252" s="5">
        <f t="shared" si="129"/>
        <v>2005</v>
      </c>
      <c r="B252" s="8">
        <f t="shared" si="130"/>
        <v>61.661467953902502</v>
      </c>
      <c r="C252" s="8">
        <f t="shared" si="131"/>
        <v>61.661467953890678</v>
      </c>
    </row>
    <row r="253" spans="1:3">
      <c r="A253" s="5">
        <f t="shared" si="129"/>
        <v>2006</v>
      </c>
      <c r="B253" s="8">
        <f t="shared" si="130"/>
        <v>992.54509675965892</v>
      </c>
      <c r="C253" s="8">
        <f t="shared" si="131"/>
        <v>992.54509675966983</v>
      </c>
    </row>
    <row r="254" spans="1:3">
      <c r="A254" s="5">
        <f t="shared" si="129"/>
        <v>2007</v>
      </c>
      <c r="B254" s="8">
        <f t="shared" si="130"/>
        <v>2011.1689128860976</v>
      </c>
      <c r="C254" s="8">
        <f t="shared" si="131"/>
        <v>2011.1689128861035</v>
      </c>
    </row>
    <row r="255" spans="1:3">
      <c r="A255" s="5">
        <f t="shared" si="129"/>
        <v>2008</v>
      </c>
      <c r="B255" s="8">
        <f t="shared" si="130"/>
        <v>5087.8072326975671</v>
      </c>
      <c r="C255" s="8">
        <f t="shared" si="131"/>
        <v>5087.8072326975525</v>
      </c>
    </row>
    <row r="256" spans="1:3">
      <c r="A256" s="5">
        <f t="shared" si="129"/>
        <v>2009</v>
      </c>
      <c r="B256" s="8">
        <f t="shared" si="130"/>
        <v>1509.2616882370064</v>
      </c>
      <c r="C256" s="8">
        <f t="shared" si="131"/>
        <v>1509.2616882370057</v>
      </c>
    </row>
    <row r="257" spans="1:12">
      <c r="A257" s="5">
        <f t="shared" si="129"/>
        <v>2010</v>
      </c>
      <c r="B257" s="8">
        <f t="shared" si="130"/>
        <v>1507.4030009062171</v>
      </c>
      <c r="C257" s="8">
        <f t="shared" si="131"/>
        <v>1507.4030009062262</v>
      </c>
    </row>
    <row r="259" spans="1:12" ht="13.5" thickBot="1"/>
    <row r="260" spans="1:12" ht="13.5" thickBot="1">
      <c r="A260" s="2" t="s">
        <v>51</v>
      </c>
    </row>
    <row r="261" spans="1:12" ht="51">
      <c r="A261" s="11" t="s">
        <v>52</v>
      </c>
      <c r="C261" s="3" t="s">
        <v>22</v>
      </c>
      <c r="D261" s="3" t="s">
        <v>23</v>
      </c>
      <c r="E261" s="3" t="s">
        <v>3</v>
      </c>
      <c r="F261" s="3" t="s">
        <v>24</v>
      </c>
      <c r="G261" s="3" t="s">
        <v>25</v>
      </c>
      <c r="H261" s="3" t="s">
        <v>26</v>
      </c>
      <c r="I261" s="3" t="s">
        <v>27</v>
      </c>
      <c r="J261" s="3" t="s">
        <v>28</v>
      </c>
      <c r="K261" s="14" t="s">
        <v>29</v>
      </c>
      <c r="L261" s="18" t="s">
        <v>32</v>
      </c>
    </row>
    <row r="262" spans="1:12">
      <c r="A262" s="5" t="str">
        <f>A243</f>
        <v>1996</v>
      </c>
      <c r="C262" s="3"/>
      <c r="D262" s="15"/>
      <c r="E262" s="15"/>
      <c r="F262" s="15"/>
      <c r="G262" s="15"/>
      <c r="H262" s="15"/>
      <c r="I262" s="15"/>
      <c r="J262" s="15"/>
      <c r="K262" s="15"/>
      <c r="L262" s="19"/>
    </row>
    <row r="263" spans="1:12">
      <c r="A263" s="5">
        <f t="shared" ref="A263:A276" si="132">A244</f>
        <v>1997</v>
      </c>
      <c r="C263" s="15">
        <f>LOG(C5/C$4)-LOG(B5/B$4)</f>
        <v>-5.0369156143284174E-4</v>
      </c>
      <c r="D263" s="15">
        <f>LOG(E5/E$4)-LOG(D5/D$4)</f>
        <v>4.4882935125168666E-3</v>
      </c>
      <c r="E263" s="15">
        <f>LOG(G5/G$4)-LOG(F5/F$4)</f>
        <v>-7.8983296549673052E-3</v>
      </c>
      <c r="F263" s="15">
        <f>LOG(I5/I$4)-LOG(H5/H$4)</f>
        <v>-9.9244043284630245E-4</v>
      </c>
      <c r="G263" s="15">
        <f>LOG(K5/K$4)-LOG(J5/J$4)</f>
        <v>-6.894204011659087E-3</v>
      </c>
      <c r="H263" s="15">
        <f>LOG(M5/M$4)-LOG(L5/L$4)</f>
        <v>-6.1095226878253523E-3</v>
      </c>
      <c r="I263" s="15">
        <f>LOG(O5/O$4)-LOG(N5/N$4)</f>
        <v>-4.7412093275069449E-3</v>
      </c>
      <c r="J263" s="15">
        <f>LOG(Q5/Q$4)-LOG(P5/P$4)</f>
        <v>-4.9281559119756478E-3</v>
      </c>
      <c r="K263" s="15">
        <f>LOG(S5/S$4)-LOG(R5/R$4)</f>
        <v>-4.7521015753088439E-4</v>
      </c>
      <c r="L263" s="25">
        <f>AVERAGE(C263:K263)</f>
        <v>-3.1171633592474999E-3</v>
      </c>
    </row>
    <row r="264" spans="1:12">
      <c r="A264" s="5">
        <f t="shared" si="132"/>
        <v>1998</v>
      </c>
      <c r="C264" s="15">
        <f t="shared" ref="C264:C276" si="133">LOG(C6/C$4)-LOG(B6/B$4)</f>
        <v>-8.6352857363638374E-3</v>
      </c>
      <c r="D264" s="15">
        <f t="shared" ref="D264:D276" si="134">LOG(E6/E$4)-LOG(D6/D$4)</f>
        <v>-1.2088022519958913E-3</v>
      </c>
      <c r="E264" s="15">
        <f t="shared" ref="E264:E276" si="135">LOG(G6/G$4)-LOG(F6/F$4)</f>
        <v>-2.1025032650152119E-2</v>
      </c>
      <c r="F264" s="15">
        <f t="shared" ref="F264:F276" si="136">LOG(I6/I$4)-LOG(H6/H$4)</f>
        <v>-1.5265805278370048E-2</v>
      </c>
      <c r="G264" s="15">
        <f t="shared" ref="G264:G276" si="137">LOG(K6/K$4)-LOG(J6/J$4)</f>
        <v>-1.8124917226272068E-2</v>
      </c>
      <c r="H264" s="15">
        <f t="shared" ref="H264:H276" si="138">LOG(M6/M$4)-LOG(L6/L$4)</f>
        <v>-1.7541385852192524E-2</v>
      </c>
      <c r="I264" s="15">
        <f t="shared" ref="I264:I276" si="139">LOG(O6/O$4)-LOG(N6/N$4)</f>
        <v>-1.2750416607118575E-2</v>
      </c>
      <c r="J264" s="15">
        <f t="shared" ref="J264:J276" si="140">LOG(Q6/Q$4)-LOG(P6/P$4)</f>
        <v>-1.8639485210465403E-2</v>
      </c>
      <c r="K264" s="15">
        <f t="shared" ref="K264:K276" si="141">LOG(S6/S$4)-LOG(R6/R$4)</f>
        <v>-7.4573381811275929E-3</v>
      </c>
      <c r="L264" s="25">
        <f t="shared" ref="L264:L276" si="142">AVERAGE(C264:K264)</f>
        <v>-1.340538544378423E-2</v>
      </c>
    </row>
    <row r="265" spans="1:12">
      <c r="A265" s="5">
        <f t="shared" si="132"/>
        <v>1999</v>
      </c>
      <c r="C265" s="15">
        <f t="shared" si="133"/>
        <v>-1.6191983869056684E-2</v>
      </c>
      <c r="D265" s="15">
        <f t="shared" si="134"/>
        <v>-0.10460011467148524</v>
      </c>
      <c r="E265" s="15">
        <f t="shared" si="135"/>
        <v>-2.9451870024599557E-2</v>
      </c>
      <c r="F265" s="15">
        <f t="shared" si="136"/>
        <v>-2.6182248709245952E-2</v>
      </c>
      <c r="G265" s="15">
        <f t="shared" si="137"/>
        <v>-3.3967827683111081E-2</v>
      </c>
      <c r="H265" s="15">
        <f t="shared" si="138"/>
        <v>-3.3260441419011709E-2</v>
      </c>
      <c r="I265" s="15">
        <f t="shared" si="139"/>
        <v>-2.7163957273656003E-2</v>
      </c>
      <c r="J265" s="15">
        <f t="shared" si="140"/>
        <v>-3.6320392158550034E-2</v>
      </c>
      <c r="K265" s="15">
        <f t="shared" si="141"/>
        <v>-1.3822500780197859E-2</v>
      </c>
      <c r="L265" s="25">
        <f t="shared" si="142"/>
        <v>-3.5662370732101573E-2</v>
      </c>
    </row>
    <row r="266" spans="1:12">
      <c r="A266" s="5">
        <f t="shared" si="132"/>
        <v>2000</v>
      </c>
      <c r="C266" s="15">
        <f t="shared" si="133"/>
        <v>-2.2379092414197214E-2</v>
      </c>
      <c r="D266" s="15">
        <f t="shared" si="134"/>
        <v>-0.21715913764149952</v>
      </c>
      <c r="E266" s="15">
        <f t="shared" si="135"/>
        <v>-7.8951510117251211E-2</v>
      </c>
      <c r="F266" s="15">
        <f t="shared" si="136"/>
        <v>-3.3357910678618048E-2</v>
      </c>
      <c r="G266" s="15">
        <f t="shared" si="137"/>
        <v>-8.7395586163558109E-2</v>
      </c>
      <c r="H266" s="15">
        <f t="shared" si="138"/>
        <v>-8.7780068195878663E-2</v>
      </c>
      <c r="I266" s="15">
        <f t="shared" si="139"/>
        <v>-8.3883555346891348E-2</v>
      </c>
      <c r="J266" s="15">
        <f t="shared" si="140"/>
        <v>-8.7462781185832741E-2</v>
      </c>
      <c r="K266" s="15">
        <f t="shared" si="141"/>
        <v>-1.8516751762530037E-2</v>
      </c>
      <c r="L266" s="25">
        <f t="shared" si="142"/>
        <v>-7.9654043722917456E-2</v>
      </c>
    </row>
    <row r="267" spans="1:12">
      <c r="A267" s="5">
        <f t="shared" si="132"/>
        <v>2001</v>
      </c>
      <c r="C267" s="15">
        <f t="shared" si="133"/>
        <v>-3.7900065429761078E-2</v>
      </c>
      <c r="D267" s="15">
        <f t="shared" si="134"/>
        <v>-9.7942691869570969E-2</v>
      </c>
      <c r="E267" s="15">
        <f t="shared" si="135"/>
        <v>-9.5571669919357755E-2</v>
      </c>
      <c r="F267" s="15">
        <f t="shared" si="136"/>
        <v>-4.3096056780047451E-2</v>
      </c>
      <c r="G267" s="15">
        <f t="shared" si="137"/>
        <v>-0.10085426022474542</v>
      </c>
      <c r="H267" s="15">
        <f t="shared" si="138"/>
        <v>-0.10222064137074963</v>
      </c>
      <c r="I267" s="15">
        <f t="shared" si="139"/>
        <v>-0.10060872997939369</v>
      </c>
      <c r="J267" s="15">
        <f t="shared" si="140"/>
        <v>-0.10672930411230383</v>
      </c>
      <c r="K267" s="15">
        <f t="shared" si="141"/>
        <v>-3.1159097319014797E-2</v>
      </c>
      <c r="L267" s="25">
        <f t="shared" si="142"/>
        <v>-7.9564724111660504E-2</v>
      </c>
    </row>
    <row r="268" spans="1:12">
      <c r="A268" s="5">
        <f t="shared" si="132"/>
        <v>2002</v>
      </c>
      <c r="C268" s="15">
        <f t="shared" si="133"/>
        <v>-5.0299262408582332E-2</v>
      </c>
      <c r="D268" s="15">
        <f t="shared" si="134"/>
        <v>-0.16251999568582259</v>
      </c>
      <c r="E268" s="15">
        <f t="shared" si="135"/>
        <v>-0.10546792916525788</v>
      </c>
      <c r="F268" s="15">
        <f t="shared" si="136"/>
        <v>-4.390987407941889E-2</v>
      </c>
      <c r="G268" s="15">
        <f t="shared" si="137"/>
        <v>-0.11158645610514287</v>
      </c>
      <c r="H268" s="15">
        <f t="shared" si="138"/>
        <v>-0.11238515325019238</v>
      </c>
      <c r="I268" s="15">
        <f t="shared" si="139"/>
        <v>-0.11168307335096928</v>
      </c>
      <c r="J268" s="15">
        <f t="shared" si="140"/>
        <v>-0.11976828058421835</v>
      </c>
      <c r="K268" s="15">
        <f t="shared" si="141"/>
        <v>-4.3798491389321924E-2</v>
      </c>
      <c r="L268" s="25">
        <f t="shared" si="142"/>
        <v>-9.5713168446547384E-2</v>
      </c>
    </row>
    <row r="269" spans="1:12">
      <c r="A269" s="5">
        <f t="shared" si="132"/>
        <v>2003</v>
      </c>
      <c r="C269" s="15">
        <f t="shared" si="133"/>
        <v>-6.5919124948013483E-2</v>
      </c>
      <c r="D269" s="15">
        <f t="shared" si="134"/>
        <v>-0.20503188197620315</v>
      </c>
      <c r="E269" s="15">
        <f t="shared" si="135"/>
        <v>-0.11921715645285158</v>
      </c>
      <c r="F269" s="15">
        <f t="shared" si="136"/>
        <v>-6.9973960839138552E-2</v>
      </c>
      <c r="G269" s="15">
        <f t="shared" si="137"/>
        <v>-0.12958710922782299</v>
      </c>
      <c r="H269" s="15">
        <f t="shared" si="138"/>
        <v>-0.12945987299666442</v>
      </c>
      <c r="I269" s="15">
        <f t="shared" si="139"/>
        <v>-0.12988163943783981</v>
      </c>
      <c r="J269" s="15">
        <f t="shared" si="140"/>
        <v>-0.1387121696945029</v>
      </c>
      <c r="K269" s="15">
        <f t="shared" si="141"/>
        <v>-6.3748352178104345E-2</v>
      </c>
      <c r="L269" s="25">
        <f t="shared" si="142"/>
        <v>-0.11683680752790458</v>
      </c>
    </row>
    <row r="270" spans="1:12">
      <c r="A270" s="5">
        <f t="shared" si="132"/>
        <v>2004</v>
      </c>
      <c r="C270" s="15">
        <f t="shared" si="133"/>
        <v>-8.8626029988419286E-2</v>
      </c>
      <c r="D270" s="15">
        <f t="shared" si="134"/>
        <v>-0.15697611865589828</v>
      </c>
      <c r="E270" s="15">
        <f t="shared" si="135"/>
        <v>-0.1387163866613294</v>
      </c>
      <c r="F270" s="15">
        <f t="shared" si="136"/>
        <v>-8.7138497740290907E-2</v>
      </c>
      <c r="G270" s="15">
        <f t="shared" si="137"/>
        <v>-0.14210277084514572</v>
      </c>
      <c r="H270" s="15">
        <f t="shared" si="138"/>
        <v>-0.14046204237210336</v>
      </c>
      <c r="I270" s="15">
        <f t="shared" si="139"/>
        <v>-0.14240139544244809</v>
      </c>
      <c r="J270" s="15">
        <f t="shared" si="140"/>
        <v>-0.15147710366426814</v>
      </c>
      <c r="K270" s="15">
        <f t="shared" si="141"/>
        <v>-6.9318255568121018E-2</v>
      </c>
      <c r="L270" s="25">
        <f t="shared" si="142"/>
        <v>-0.12413540010422491</v>
      </c>
    </row>
    <row r="271" spans="1:12">
      <c r="A271" s="5">
        <f t="shared" si="132"/>
        <v>2005</v>
      </c>
      <c r="C271" s="15">
        <f t="shared" si="133"/>
        <v>-0.1031955085231742</v>
      </c>
      <c r="D271" s="15">
        <f t="shared" si="134"/>
        <v>-0.18173209850996935</v>
      </c>
      <c r="E271" s="15">
        <f t="shared" si="135"/>
        <v>-0.16177633177625536</v>
      </c>
      <c r="F271" s="15">
        <f t="shared" si="136"/>
        <v>-0.10369096715351635</v>
      </c>
      <c r="G271" s="15">
        <f t="shared" si="137"/>
        <v>-0.15821460941177015</v>
      </c>
      <c r="H271" s="15">
        <f t="shared" si="138"/>
        <v>-0.15548974166476798</v>
      </c>
      <c r="I271" s="15">
        <f t="shared" si="139"/>
        <v>-0.1577158077127819</v>
      </c>
      <c r="J271" s="15">
        <f t="shared" si="140"/>
        <v>-0.1678963450076506</v>
      </c>
      <c r="K271" s="15">
        <f t="shared" si="141"/>
        <v>-7.6974922504660606E-2</v>
      </c>
      <c r="L271" s="25">
        <f t="shared" si="142"/>
        <v>-0.14074292580717185</v>
      </c>
    </row>
    <row r="272" spans="1:12">
      <c r="A272" s="5">
        <f t="shared" si="132"/>
        <v>2006</v>
      </c>
      <c r="C272" s="15">
        <f t="shared" si="133"/>
        <v>-0.11179535443842135</v>
      </c>
      <c r="D272" s="15">
        <f t="shared" si="134"/>
        <v>-0.10824190440484666</v>
      </c>
      <c r="E272" s="15">
        <f t="shared" si="135"/>
        <v>-0.17930612345344321</v>
      </c>
      <c r="F272" s="15">
        <f t="shared" si="136"/>
        <v>-0.12164261991845493</v>
      </c>
      <c r="G272" s="15">
        <f t="shared" si="137"/>
        <v>-0.17452018355487403</v>
      </c>
      <c r="H272" s="15">
        <f t="shared" si="138"/>
        <v>-0.1704923134062834</v>
      </c>
      <c r="I272" s="15">
        <f t="shared" si="139"/>
        <v>-0.17250978703742376</v>
      </c>
      <c r="J272" s="15">
        <f t="shared" si="140"/>
        <v>-0.1834773427000406</v>
      </c>
      <c r="K272" s="15">
        <f t="shared" si="141"/>
        <v>-7.9645620892894536E-2</v>
      </c>
      <c r="L272" s="25">
        <f t="shared" si="142"/>
        <v>-0.14462569442296475</v>
      </c>
    </row>
    <row r="273" spans="1:12">
      <c r="A273" s="5">
        <f t="shared" si="132"/>
        <v>2007</v>
      </c>
      <c r="C273" s="15">
        <f t="shared" si="133"/>
        <v>-0.11282594404219215</v>
      </c>
      <c r="D273" s="15">
        <f t="shared" si="134"/>
        <v>-0.13177621952632454</v>
      </c>
      <c r="E273" s="15">
        <f t="shared" si="135"/>
        <v>-0.19767879768954982</v>
      </c>
      <c r="F273" s="15">
        <f t="shared" si="136"/>
        <v>-0.12596169777855587</v>
      </c>
      <c r="G273" s="15">
        <f t="shared" si="137"/>
        <v>-0.18464191495233745</v>
      </c>
      <c r="H273" s="15">
        <f t="shared" si="138"/>
        <v>-0.17955372264168762</v>
      </c>
      <c r="I273" s="15">
        <f t="shared" si="139"/>
        <v>-0.18140143014672055</v>
      </c>
      <c r="J273" s="15">
        <f t="shared" si="140"/>
        <v>-0.19337169960168502</v>
      </c>
      <c r="K273" s="15">
        <f t="shared" si="141"/>
        <v>-8.0099993925686147E-2</v>
      </c>
      <c r="L273" s="25">
        <f t="shared" si="142"/>
        <v>-0.15414571336719324</v>
      </c>
    </row>
    <row r="274" spans="1:12">
      <c r="A274" s="5">
        <f t="shared" si="132"/>
        <v>2008</v>
      </c>
      <c r="C274" s="15">
        <f t="shared" si="133"/>
        <v>-0.10509870573114852</v>
      </c>
      <c r="D274" s="15">
        <f t="shared" si="134"/>
        <v>-0.10600460916605536</v>
      </c>
      <c r="E274" s="15">
        <f t="shared" si="135"/>
        <v>-0.19484276730470004</v>
      </c>
      <c r="F274" s="15">
        <f t="shared" si="136"/>
        <v>-0.11730046471331089</v>
      </c>
      <c r="G274" s="15">
        <f t="shared" si="137"/>
        <v>-0.1812650376858688</v>
      </c>
      <c r="H274" s="15">
        <f t="shared" si="138"/>
        <v>-0.17617419309083038</v>
      </c>
      <c r="I274" s="15">
        <f t="shared" si="139"/>
        <v>-0.17829272182999806</v>
      </c>
      <c r="J274" s="15">
        <f t="shared" si="140"/>
        <v>-0.19002941657193009</v>
      </c>
      <c r="K274" s="15">
        <f t="shared" si="141"/>
        <v>-6.3100972474435288E-2</v>
      </c>
      <c r="L274" s="25">
        <f t="shared" si="142"/>
        <v>-0.14578987650758637</v>
      </c>
    </row>
    <row r="275" spans="1:12">
      <c r="A275" s="5">
        <f t="shared" si="132"/>
        <v>2009</v>
      </c>
      <c r="C275" s="15">
        <f t="shared" si="133"/>
        <v>-0.10419495532913345</v>
      </c>
      <c r="D275" s="15">
        <f t="shared" si="134"/>
        <v>-5.603616785157213E-2</v>
      </c>
      <c r="E275" s="15">
        <f t="shared" si="135"/>
        <v>-0.17108809304081687</v>
      </c>
      <c r="F275" s="15">
        <f t="shared" si="136"/>
        <v>-0.1090058475480932</v>
      </c>
      <c r="G275" s="15">
        <f t="shared" si="137"/>
        <v>-0.16973495066573005</v>
      </c>
      <c r="H275" s="15">
        <f t="shared" si="138"/>
        <v>-0.16484941242330733</v>
      </c>
      <c r="I275" s="15">
        <f t="shared" si="139"/>
        <v>-0.16699058556606566</v>
      </c>
      <c r="J275" s="15">
        <f t="shared" si="140"/>
        <v>-0.17921521179886479</v>
      </c>
      <c r="K275" s="15">
        <f t="shared" si="141"/>
        <v>-5.1552034109033681E-2</v>
      </c>
      <c r="L275" s="25">
        <f t="shared" si="142"/>
        <v>-0.13029636203695746</v>
      </c>
    </row>
    <row r="276" spans="1:12" ht="13.5" thickBot="1">
      <c r="A276" s="5">
        <f t="shared" si="132"/>
        <v>2010</v>
      </c>
      <c r="B276" s="15"/>
      <c r="C276" s="15">
        <f t="shared" si="133"/>
        <v>-9.8670649793192899E-2</v>
      </c>
      <c r="D276" s="15">
        <f t="shared" si="134"/>
        <v>-8.2030040238786739E-2</v>
      </c>
      <c r="E276" s="15">
        <f t="shared" si="135"/>
        <v>-0.15803096930639488</v>
      </c>
      <c r="F276" s="15">
        <f t="shared" si="136"/>
        <v>-9.6465728236557871E-2</v>
      </c>
      <c r="G276" s="15">
        <f t="shared" si="137"/>
        <v>-0.15719753265805986</v>
      </c>
      <c r="H276" s="15">
        <f t="shared" si="138"/>
        <v>-0.15328978206209554</v>
      </c>
      <c r="I276" s="15">
        <f t="shared" si="139"/>
        <v>-0.15537814703767472</v>
      </c>
      <c r="J276" s="15">
        <f t="shared" si="140"/>
        <v>-0.16749607134091316</v>
      </c>
      <c r="K276" s="15">
        <f t="shared" si="141"/>
        <v>-3.8824257369578563E-2</v>
      </c>
      <c r="L276" s="26">
        <f t="shared" si="142"/>
        <v>-0.12304257533813935</v>
      </c>
    </row>
    <row r="278" spans="1:12" ht="13.5" thickBot="1">
      <c r="A278" s="11" t="s">
        <v>53</v>
      </c>
    </row>
    <row r="279" spans="1:12">
      <c r="A279" s="5" t="str">
        <f>A262</f>
        <v>1996</v>
      </c>
      <c r="L279" s="27">
        <f>LOG(Z4/'[1]Land Use'!B$4)</f>
        <v>2.0743236016019315</v>
      </c>
    </row>
    <row r="280" spans="1:12">
      <c r="A280" s="5">
        <f t="shared" ref="A280:A293" si="143">A263</f>
        <v>1997</v>
      </c>
      <c r="L280" s="25">
        <f>LOG(Z5/'[1]Land Use'!B$4)</f>
        <v>2.0796429866557786</v>
      </c>
    </row>
    <row r="281" spans="1:12">
      <c r="A281" s="5">
        <f t="shared" si="143"/>
        <v>1998</v>
      </c>
      <c r="L281" s="25">
        <f>LOG(Z6/'[1]Land Use'!B$4)</f>
        <v>2.0754419230799903</v>
      </c>
    </row>
    <row r="282" spans="1:12">
      <c r="A282" s="5">
        <f t="shared" si="143"/>
        <v>1999</v>
      </c>
      <c r="L282" s="25">
        <f>LOG(Z7/'[1]Land Use'!B$4)</f>
        <v>2.075687675386872</v>
      </c>
    </row>
    <row r="283" spans="1:12">
      <c r="A283" s="5">
        <f t="shared" si="143"/>
        <v>2000</v>
      </c>
      <c r="L283" s="25">
        <f>LOG(Z8/'[1]Land Use'!B$4)</f>
        <v>2.0494125562970034</v>
      </c>
    </row>
    <row r="284" spans="1:12">
      <c r="A284" s="5">
        <f t="shared" si="143"/>
        <v>2001</v>
      </c>
      <c r="L284" s="25">
        <f>LOG(Z9/'[1]Land Use'!B$4)</f>
        <v>2.0368044362266193</v>
      </c>
    </row>
    <row r="285" spans="1:12">
      <c r="A285" s="5">
        <f t="shared" si="143"/>
        <v>2002</v>
      </c>
      <c r="L285" s="25">
        <f>LOG(Z10/'[1]Land Use'!B$4)</f>
        <v>2.0371896526436322</v>
      </c>
    </row>
    <row r="286" spans="1:12">
      <c r="A286" s="5">
        <f t="shared" si="143"/>
        <v>2003</v>
      </c>
      <c r="L286" s="25">
        <f>LOG(Z11/'[1]Land Use'!B$4)</f>
        <v>2.0305256170947286</v>
      </c>
    </row>
    <row r="287" spans="1:12">
      <c r="A287" s="5">
        <f t="shared" si="143"/>
        <v>2004</v>
      </c>
      <c r="L287" s="25">
        <f>LOG(Z12/'[1]Land Use'!B$4)</f>
        <v>2.0327477447172679</v>
      </c>
    </row>
    <row r="288" spans="1:12">
      <c r="A288" s="5">
        <f t="shared" si="143"/>
        <v>2005</v>
      </c>
      <c r="L288" s="25">
        <f>LOG(Z13/'[1]Land Use'!B$4)</f>
        <v>2.0331386587217022</v>
      </c>
    </row>
    <row r="289" spans="1:12">
      <c r="A289" s="5">
        <f t="shared" si="143"/>
        <v>2006</v>
      </c>
      <c r="L289" s="25">
        <f>LOG(Z14/'[1]Land Use'!B$4)</f>
        <v>2.0393831375154119</v>
      </c>
    </row>
    <row r="290" spans="1:12">
      <c r="A290" s="5">
        <f t="shared" si="143"/>
        <v>2007</v>
      </c>
      <c r="L290" s="25">
        <f>LOG(Z15/'[1]Land Use'!B$4)</f>
        <v>2.0517673719421854</v>
      </c>
    </row>
    <row r="291" spans="1:12">
      <c r="A291" s="5">
        <f t="shared" si="143"/>
        <v>2008</v>
      </c>
      <c r="L291" s="25">
        <f>LOG(Z16/'[1]Land Use'!B$4)</f>
        <v>2.0816053546298092</v>
      </c>
    </row>
    <row r="292" spans="1:12">
      <c r="A292" s="5">
        <f t="shared" si="143"/>
        <v>2009</v>
      </c>
      <c r="L292" s="25">
        <f>LOG(Z17/'[1]Land Use'!B$4)</f>
        <v>2.0900762138738012</v>
      </c>
    </row>
    <row r="293" spans="1:12" ht="13.5" thickBot="1">
      <c r="A293" s="5">
        <f t="shared" si="143"/>
        <v>2010</v>
      </c>
      <c r="L293" s="26">
        <f>LOG(Z18/'[1]Land Use'!B$4)</f>
        <v>2.0983748708214183</v>
      </c>
    </row>
    <row r="295" spans="1:12" ht="13.5" thickBot="1"/>
    <row r="296" spans="1:12" ht="39" thickBot="1"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</row>
    <row r="297" spans="1:12">
      <c r="A297" s="1">
        <v>1996</v>
      </c>
      <c r="B297" s="15">
        <f t="shared" ref="B297:B311" si="144">AVERAGE(C40:K40)</f>
        <v>0.90673124924552162</v>
      </c>
      <c r="C297" s="15">
        <f t="shared" ref="C297:C311" si="145">L93</f>
        <v>0.11316437691243568</v>
      </c>
      <c r="D297" s="15">
        <f t="shared" ref="D297:D311" si="146">L134</f>
        <v>1.5136355909367165</v>
      </c>
      <c r="E297" s="15">
        <f t="shared" ref="E297:E311" si="147">V40/1000</f>
        <v>-0.44408843476814297</v>
      </c>
    </row>
    <row r="298" spans="1:12">
      <c r="A298" s="1">
        <f>A297+1</f>
        <v>1997</v>
      </c>
      <c r="B298" s="15">
        <f t="shared" si="144"/>
        <v>0.90297610091966496</v>
      </c>
      <c r="C298" s="15">
        <f t="shared" si="145"/>
        <v>0.11422522117095503</v>
      </c>
      <c r="D298" s="15">
        <f t="shared" si="146"/>
        <v>1.5814230433713439</v>
      </c>
      <c r="E298" s="15">
        <f t="shared" si="147"/>
        <v>-0.43276964939561147</v>
      </c>
    </row>
    <row r="299" spans="1:12">
      <c r="A299" s="1">
        <f t="shared" ref="A299:A311" si="148">A298+1</f>
        <v>1998</v>
      </c>
      <c r="B299" s="15">
        <f t="shared" si="144"/>
        <v>0.88994310547557709</v>
      </c>
      <c r="C299" s="15">
        <f t="shared" si="145"/>
        <v>0.11559980368550644</v>
      </c>
      <c r="D299" s="15">
        <f t="shared" si="146"/>
        <v>1.6467308321926855</v>
      </c>
      <c r="E299" s="15">
        <f t="shared" si="147"/>
        <v>-0.40047439022288867</v>
      </c>
    </row>
    <row r="300" spans="1:12">
      <c r="A300" s="1">
        <f t="shared" si="148"/>
        <v>1999</v>
      </c>
      <c r="B300" s="15">
        <f t="shared" si="144"/>
        <v>0.88416214216791866</v>
      </c>
      <c r="C300" s="15">
        <f t="shared" si="145"/>
        <v>0.11665654288717515</v>
      </c>
      <c r="D300" s="15">
        <f t="shared" si="146"/>
        <v>1.6332038303947214</v>
      </c>
      <c r="E300" s="15">
        <f t="shared" si="147"/>
        <v>-0.38589710175675129</v>
      </c>
    </row>
    <row r="301" spans="1:12">
      <c r="A301" s="1">
        <f t="shared" si="148"/>
        <v>2000</v>
      </c>
      <c r="B301" s="15">
        <f t="shared" si="144"/>
        <v>0.86900151045492169</v>
      </c>
      <c r="C301" s="15">
        <f t="shared" si="145"/>
        <v>0.11805173359981221</v>
      </c>
      <c r="D301" s="15">
        <f t="shared" si="146"/>
        <v>1.7171713227161385</v>
      </c>
      <c r="E301" s="15">
        <f t="shared" si="147"/>
        <v>-0.42008623731083711</v>
      </c>
    </row>
    <row r="302" spans="1:12">
      <c r="A302" s="1">
        <f t="shared" si="148"/>
        <v>2001</v>
      </c>
      <c r="B302" s="15">
        <f t="shared" si="144"/>
        <v>0.87385796932270254</v>
      </c>
      <c r="C302" s="15">
        <f t="shared" si="145"/>
        <v>0.1180446945853324</v>
      </c>
      <c r="D302" s="15">
        <f t="shared" si="146"/>
        <v>1.7529195002037856</v>
      </c>
      <c r="E302" s="15">
        <f t="shared" si="147"/>
        <v>-0.41186010160794051</v>
      </c>
    </row>
    <row r="303" spans="1:12">
      <c r="A303" s="1">
        <f t="shared" si="148"/>
        <v>2002</v>
      </c>
      <c r="B303" s="15">
        <f t="shared" si="144"/>
        <v>0.87678040219228293</v>
      </c>
      <c r="C303" s="15">
        <f t="shared" si="145"/>
        <v>0.11886094053699026</v>
      </c>
      <c r="D303" s="15">
        <f t="shared" si="146"/>
        <v>1.6230955421255091</v>
      </c>
      <c r="E303" s="15">
        <f t="shared" si="147"/>
        <v>-0.39659126536973366</v>
      </c>
    </row>
    <row r="304" spans="1:12">
      <c r="A304" s="1">
        <f t="shared" si="148"/>
        <v>2003</v>
      </c>
      <c r="B304" s="15">
        <f t="shared" si="144"/>
        <v>0.87237983955508036</v>
      </c>
      <c r="C304" s="15">
        <f t="shared" si="145"/>
        <v>0.11942935580181786</v>
      </c>
      <c r="D304" s="15">
        <f t="shared" si="146"/>
        <v>1.743145230864533</v>
      </c>
      <c r="E304" s="15">
        <f t="shared" si="147"/>
        <v>-0.38894161432388763</v>
      </c>
    </row>
    <row r="305" spans="1:5">
      <c r="A305" s="1">
        <f t="shared" si="148"/>
        <v>2004</v>
      </c>
      <c r="B305" s="15">
        <f t="shared" si="144"/>
        <v>0.86942174035822517</v>
      </c>
      <c r="C305" s="15">
        <f t="shared" si="145"/>
        <v>0.12031509285576283</v>
      </c>
      <c r="D305" s="15">
        <f t="shared" si="146"/>
        <v>1.8126925312904101</v>
      </c>
      <c r="E305" s="15">
        <f t="shared" si="147"/>
        <v>-0.36997480974942276</v>
      </c>
    </row>
    <row r="306" spans="1:5">
      <c r="A306" s="1">
        <f t="shared" si="148"/>
        <v>2005</v>
      </c>
      <c r="B306" s="15">
        <f t="shared" si="144"/>
        <v>0.86690811855031513</v>
      </c>
      <c r="C306" s="15">
        <f t="shared" si="145"/>
        <v>0.11979902498854912</v>
      </c>
      <c r="D306" s="15">
        <f t="shared" si="146"/>
        <v>1.8848379596624154</v>
      </c>
      <c r="E306" s="15">
        <f t="shared" si="147"/>
        <v>-0.37866709348683047</v>
      </c>
    </row>
    <row r="307" spans="1:5">
      <c r="A307" s="1">
        <f t="shared" si="148"/>
        <v>2006</v>
      </c>
      <c r="B307" s="15">
        <f t="shared" si="144"/>
        <v>0.86182925128989796</v>
      </c>
      <c r="C307" s="15">
        <f t="shared" si="145"/>
        <v>0.11984181538270773</v>
      </c>
      <c r="D307" s="15">
        <f t="shared" si="146"/>
        <v>1.8278435923954786</v>
      </c>
      <c r="E307" s="15">
        <f t="shared" si="147"/>
        <v>-0.39244702797961445</v>
      </c>
    </row>
    <row r="308" spans="1:5">
      <c r="A308" s="1">
        <f t="shared" si="148"/>
        <v>2007</v>
      </c>
      <c r="B308" s="15">
        <f t="shared" si="144"/>
        <v>0.8572097021547197</v>
      </c>
      <c r="C308" s="15">
        <f t="shared" si="145"/>
        <v>0.11871076916812637</v>
      </c>
      <c r="D308" s="15">
        <f t="shared" si="146"/>
        <v>1.8504121884749942</v>
      </c>
      <c r="E308" s="15">
        <f t="shared" si="147"/>
        <v>-0.45353105400068877</v>
      </c>
    </row>
    <row r="309" spans="1:5">
      <c r="A309" s="1">
        <f t="shared" si="148"/>
        <v>2008</v>
      </c>
      <c r="B309" s="15">
        <f t="shared" si="144"/>
        <v>0.84728549285854171</v>
      </c>
      <c r="C309" s="15">
        <f t="shared" si="145"/>
        <v>0.11849984425760986</v>
      </c>
      <c r="D309" s="15">
        <f t="shared" si="146"/>
        <v>1.7229985715528007</v>
      </c>
      <c r="E309" s="15">
        <f t="shared" si="147"/>
        <v>-0.50364635062721108</v>
      </c>
    </row>
    <row r="310" spans="1:5">
      <c r="A310" s="1">
        <f t="shared" si="148"/>
        <v>2009</v>
      </c>
      <c r="B310" s="15">
        <f t="shared" si="144"/>
        <v>0.83645439232299701</v>
      </c>
      <c r="C310" s="15">
        <f t="shared" si="145"/>
        <v>0.11981763034701649</v>
      </c>
      <c r="D310" s="15">
        <f t="shared" si="146"/>
        <v>1.7318186937914879</v>
      </c>
      <c r="E310" s="15">
        <f t="shared" si="147"/>
        <v>-0.48475384427622964</v>
      </c>
    </row>
    <row r="311" spans="1:5">
      <c r="A311" s="1">
        <f t="shared" si="148"/>
        <v>2010</v>
      </c>
      <c r="B311" s="15">
        <f t="shared" si="144"/>
        <v>0.83597020848288106</v>
      </c>
      <c r="C311" s="15">
        <f t="shared" si="145"/>
        <v>0.1206167848640429</v>
      </c>
      <c r="D311" s="15">
        <f t="shared" si="146"/>
        <v>1.7282798635060248</v>
      </c>
      <c r="E311" s="15">
        <f t="shared" si="147"/>
        <v>-0.48885228426252009</v>
      </c>
    </row>
    <row r="312" spans="1:5" ht="13.5" thickBot="1">
      <c r="B312" s="15"/>
      <c r="C312" s="15"/>
    </row>
    <row r="313" spans="1:5" ht="39" thickBot="1"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</row>
    <row r="314" spans="1:5">
      <c r="A314" s="1">
        <f t="shared" ref="A314:A327" si="149">A298</f>
        <v>1997</v>
      </c>
      <c r="B314" s="15">
        <f t="shared" ref="B314:B327" si="150">L177</f>
        <v>1167.7575588840114</v>
      </c>
      <c r="C314" s="15">
        <f t="shared" ref="C314:C327" si="151">L199</f>
        <v>492.61516660532516</v>
      </c>
      <c r="D314" s="8">
        <f t="shared" ref="D314:D327" si="152">L221</f>
        <v>-731.75525165420299</v>
      </c>
      <c r="E314" s="8">
        <f t="shared" ref="E314:E327" si="153">C244</f>
        <v>928.61747383512557</v>
      </c>
    </row>
    <row r="315" spans="1:5">
      <c r="A315" s="1">
        <f t="shared" si="149"/>
        <v>1998</v>
      </c>
      <c r="B315" s="15">
        <f t="shared" si="150"/>
        <v>-124.28207941801421</v>
      </c>
      <c r="C315" s="15">
        <f t="shared" si="151"/>
        <v>1196.8969168176463</v>
      </c>
      <c r="D315" s="8">
        <f t="shared" si="152"/>
        <v>-1806.9474496864752</v>
      </c>
      <c r="E315" s="8">
        <f t="shared" si="153"/>
        <v>-734.33261228684569</v>
      </c>
    </row>
    <row r="316" spans="1:5">
      <c r="A316" s="1">
        <f t="shared" si="149"/>
        <v>1999</v>
      </c>
      <c r="B316" s="15">
        <f t="shared" si="150"/>
        <v>1577.9257846852229</v>
      </c>
      <c r="C316" s="15">
        <f t="shared" si="151"/>
        <v>360.50531299136242</v>
      </c>
      <c r="D316" s="8">
        <f t="shared" si="152"/>
        <v>-1895.6697068546241</v>
      </c>
      <c r="E316" s="8">
        <f t="shared" si="153"/>
        <v>42.761390821964596</v>
      </c>
    </row>
    <row r="317" spans="1:5">
      <c r="A317" s="1">
        <f t="shared" si="149"/>
        <v>2000</v>
      </c>
      <c r="B317" s="15">
        <f t="shared" si="150"/>
        <v>542.25174034969052</v>
      </c>
      <c r="C317" s="15">
        <f t="shared" si="151"/>
        <v>479.84655239544838</v>
      </c>
      <c r="D317" s="8">
        <f t="shared" si="152"/>
        <v>-5459.7218350871499</v>
      </c>
      <c r="E317" s="8">
        <f t="shared" si="153"/>
        <v>-4437.6235423420294</v>
      </c>
    </row>
    <row r="318" spans="1:5">
      <c r="A318" s="1">
        <f t="shared" si="149"/>
        <v>2001</v>
      </c>
      <c r="B318" s="15">
        <f t="shared" si="150"/>
        <v>650.82699340794431</v>
      </c>
      <c r="C318" s="15">
        <f t="shared" si="151"/>
        <v>-301.78685380643844</v>
      </c>
      <c r="D318" s="8">
        <f t="shared" si="152"/>
        <v>-2384.9732128972714</v>
      </c>
      <c r="E318" s="8">
        <f t="shared" si="153"/>
        <v>-2035.933073295746</v>
      </c>
    </row>
    <row r="319" spans="1:5">
      <c r="A319" s="1">
        <f t="shared" si="149"/>
        <v>2002</v>
      </c>
      <c r="B319" s="15">
        <f t="shared" si="150"/>
        <v>1702.9864696779282</v>
      </c>
      <c r="C319" s="15">
        <f t="shared" si="151"/>
        <v>227.18999446386658</v>
      </c>
      <c r="D319" s="8">
        <f t="shared" si="152"/>
        <v>-1868.8438804521802</v>
      </c>
      <c r="E319" s="8">
        <f t="shared" si="153"/>
        <v>61.332583689625608</v>
      </c>
    </row>
    <row r="320" spans="1:5">
      <c r="A320" s="1">
        <f t="shared" si="149"/>
        <v>2003</v>
      </c>
      <c r="B320" s="15">
        <f t="shared" si="150"/>
        <v>1682.0782711383072</v>
      </c>
      <c r="C320" s="15">
        <f t="shared" si="151"/>
        <v>153.22558672555238</v>
      </c>
      <c r="D320" s="8">
        <f t="shared" si="152"/>
        <v>-2888.6924594137063</v>
      </c>
      <c r="E320" s="8">
        <f t="shared" si="153"/>
        <v>-1053.388601549872</v>
      </c>
    </row>
    <row r="321" spans="1:5">
      <c r="A321" s="1">
        <f t="shared" si="149"/>
        <v>2004</v>
      </c>
      <c r="B321" s="15">
        <f t="shared" si="150"/>
        <v>2050.9569850419821</v>
      </c>
      <c r="C321" s="15">
        <f t="shared" si="151"/>
        <v>113.63642210307228</v>
      </c>
      <c r="D321" s="8">
        <f t="shared" si="152"/>
        <v>-1815.1349407929165</v>
      </c>
      <c r="E321" s="8">
        <f t="shared" si="153"/>
        <v>349.45846635215275</v>
      </c>
    </row>
    <row r="322" spans="1:5">
      <c r="A322" s="1">
        <f t="shared" si="149"/>
        <v>2005</v>
      </c>
      <c r="B322" s="15">
        <f t="shared" si="150"/>
        <v>2409.6106866944897</v>
      </c>
      <c r="C322" s="15">
        <f t="shared" si="151"/>
        <v>-88.702279487570877</v>
      </c>
      <c r="D322" s="8">
        <f t="shared" si="152"/>
        <v>-2259.2469392530165</v>
      </c>
      <c r="E322" s="8">
        <f t="shared" si="153"/>
        <v>61.661467953890678</v>
      </c>
    </row>
    <row r="323" spans="1:5">
      <c r="A323" s="1">
        <f t="shared" si="149"/>
        <v>2006</v>
      </c>
      <c r="B323" s="15">
        <f t="shared" si="150"/>
        <v>2773.9796909798779</v>
      </c>
      <c r="C323" s="15">
        <f t="shared" si="151"/>
        <v>-36.777047246753909</v>
      </c>
      <c r="D323" s="8">
        <f t="shared" si="152"/>
        <v>-1744.6575469734653</v>
      </c>
      <c r="E323" s="8">
        <f t="shared" si="153"/>
        <v>992.54509675966983</v>
      </c>
    </row>
    <row r="324" spans="1:5">
      <c r="A324" s="1">
        <f t="shared" si="149"/>
        <v>2007</v>
      </c>
      <c r="B324" s="15">
        <f t="shared" si="150"/>
        <v>3327.8011857977954</v>
      </c>
      <c r="C324" s="15">
        <f t="shared" si="151"/>
        <v>-98.544903887322249</v>
      </c>
      <c r="D324" s="8">
        <f t="shared" si="152"/>
        <v>-1218.0873690243757</v>
      </c>
      <c r="E324" s="8">
        <f t="shared" si="153"/>
        <v>2011.1689128861035</v>
      </c>
    </row>
    <row r="325" spans="1:5">
      <c r="A325" s="1">
        <f t="shared" si="149"/>
        <v>2008</v>
      </c>
      <c r="B325" s="15">
        <f t="shared" si="150"/>
        <v>3086.71981638123</v>
      </c>
      <c r="C325" s="15">
        <f t="shared" si="151"/>
        <v>474.11450463011442</v>
      </c>
      <c r="D325" s="8">
        <f t="shared" si="152"/>
        <v>1526.9729116862222</v>
      </c>
      <c r="E325" s="8">
        <f t="shared" si="153"/>
        <v>5087.8072326975525</v>
      </c>
    </row>
    <row r="326" spans="1:5">
      <c r="A326" s="1">
        <f t="shared" si="149"/>
        <v>2009</v>
      </c>
      <c r="B326" s="15">
        <f t="shared" si="150"/>
        <v>-1862.484310454312</v>
      </c>
      <c r="C326" s="15">
        <f t="shared" si="151"/>
        <v>1032.4773351931265</v>
      </c>
      <c r="D326" s="8">
        <f t="shared" si="152"/>
        <v>2339.2686634981919</v>
      </c>
      <c r="E326" s="8">
        <f t="shared" si="153"/>
        <v>1509.2616882370057</v>
      </c>
    </row>
    <row r="327" spans="1:5">
      <c r="A327" s="1">
        <f t="shared" si="149"/>
        <v>2010</v>
      </c>
      <c r="B327" s="15">
        <f t="shared" si="150"/>
        <v>-728.84362936983064</v>
      </c>
      <c r="C327" s="15">
        <f t="shared" si="151"/>
        <v>42.331600401932974</v>
      </c>
      <c r="D327" s="8">
        <f t="shared" si="152"/>
        <v>2193.9150298741147</v>
      </c>
      <c r="E327" s="8">
        <f t="shared" si="153"/>
        <v>1507.4030009062262</v>
      </c>
    </row>
    <row r="328" spans="1:5">
      <c r="B328" s="97">
        <f>SUM(B314:B327)</f>
        <v>18257.285163796325</v>
      </c>
      <c r="C328" s="97">
        <f>SUM(C314:C327)</f>
        <v>4047.0283078993621</v>
      </c>
      <c r="D328" s="97">
        <f>SUM(D314:D327)</f>
        <v>-18013.573987030857</v>
      </c>
      <c r="E328" s="97">
        <f>SUM(E314:E327)</f>
        <v>4290.739484664824</v>
      </c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33"/>
  <sheetViews>
    <sheetView zoomScaleNormal="100" workbookViewId="0"/>
  </sheetViews>
  <sheetFormatPr defaultRowHeight="12.75"/>
  <cols>
    <col min="1" max="1" width="23.7109375" style="1" bestFit="1" customWidth="1"/>
    <col min="2" max="2" width="14.140625" style="4" bestFit="1" customWidth="1"/>
    <col min="3" max="3" width="11.85546875" style="4" customWidth="1"/>
    <col min="4" max="4" width="12" style="4" bestFit="1" customWidth="1"/>
    <col min="5" max="5" width="12.7109375" style="4" bestFit="1" customWidth="1"/>
    <col min="6" max="6" width="11.42578125" style="4" bestFit="1" customWidth="1"/>
    <col min="7" max="7" width="11.7109375" style="4" bestFit="1" customWidth="1"/>
    <col min="8" max="8" width="12" style="4" customWidth="1"/>
    <col min="9" max="9" width="15.42578125" style="4" bestFit="1" customWidth="1"/>
    <col min="10" max="10" width="12" style="4" customWidth="1"/>
    <col min="11" max="11" width="12.7109375" style="4" bestFit="1" customWidth="1"/>
    <col min="12" max="12" width="12.42578125" style="4" customWidth="1"/>
    <col min="13" max="13" width="12.7109375" style="4" bestFit="1" customWidth="1"/>
    <col min="14" max="14" width="11.42578125" style="4" bestFit="1" customWidth="1"/>
    <col min="15" max="15" width="12.5703125" style="4" customWidth="1"/>
    <col min="16" max="16" width="11.42578125" style="4" bestFit="1" customWidth="1"/>
    <col min="17" max="17" width="12.7109375" style="4" bestFit="1" customWidth="1"/>
    <col min="18" max="18" width="11.42578125" style="4" bestFit="1" customWidth="1"/>
    <col min="19" max="19" width="13.7109375" style="4" customWidth="1"/>
    <col min="20" max="20" width="10.5703125" style="4" customWidth="1"/>
    <col min="21" max="21" width="12.140625" style="4" customWidth="1"/>
    <col min="22" max="22" width="13.85546875" style="4" bestFit="1" customWidth="1"/>
    <col min="23" max="23" width="11.140625" style="4" bestFit="1" customWidth="1"/>
    <col min="24" max="26" width="12.85546875" style="4" customWidth="1"/>
    <col min="27" max="27" width="9.140625" style="4"/>
    <col min="28" max="28" width="14.28515625" style="4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0" customHeight="1" thickBot="1">
      <c r="A1" s="98" t="s">
        <v>72</v>
      </c>
    </row>
    <row r="2" spans="1:31" s="4" customFormat="1" ht="46.5" customHeight="1" thickBot="1">
      <c r="A2" s="2" t="s">
        <v>0</v>
      </c>
      <c r="B2" s="281" t="s">
        <v>1</v>
      </c>
      <c r="C2" s="281"/>
      <c r="D2" s="281" t="s">
        <v>2</v>
      </c>
      <c r="E2" s="281"/>
      <c r="F2" s="281" t="s">
        <v>3</v>
      </c>
      <c r="G2" s="281"/>
      <c r="H2" s="281" t="s">
        <v>4</v>
      </c>
      <c r="I2" s="281"/>
      <c r="J2" s="281" t="s">
        <v>5</v>
      </c>
      <c r="K2" s="281"/>
      <c r="L2" s="281" t="s">
        <v>6</v>
      </c>
      <c r="M2" s="281"/>
      <c r="N2" s="281" t="s">
        <v>7</v>
      </c>
      <c r="O2" s="281"/>
      <c r="P2" s="281" t="s">
        <v>8</v>
      </c>
      <c r="Q2" s="281"/>
      <c r="R2" s="281" t="s">
        <v>9</v>
      </c>
      <c r="S2" s="281"/>
      <c r="T2" s="281" t="s">
        <v>10</v>
      </c>
      <c r="U2" s="281"/>
      <c r="V2" s="282" t="s">
        <v>11</v>
      </c>
      <c r="W2" s="283"/>
      <c r="X2" s="3" t="s">
        <v>12</v>
      </c>
      <c r="Y2" s="289" t="s">
        <v>13</v>
      </c>
      <c r="Z2" s="281"/>
      <c r="AB2" s="3" t="s">
        <v>14</v>
      </c>
      <c r="AC2" s="3" t="s">
        <v>15</v>
      </c>
      <c r="AD2" s="3" t="str">
        <f>'[1]Data Input'!C1</f>
        <v>Index of New Job Postings</v>
      </c>
      <c r="AE2" s="3" t="str">
        <f>'[1]Data Input'!D1</f>
        <v>Average Salary per Placement</v>
      </c>
    </row>
    <row r="3" spans="1:31">
      <c r="A3" s="5"/>
      <c r="B3" s="12" t="s">
        <v>16</v>
      </c>
      <c r="C3" s="12" t="s">
        <v>17</v>
      </c>
      <c r="D3" s="12" t="s">
        <v>16</v>
      </c>
      <c r="E3" s="12" t="s">
        <v>17</v>
      </c>
      <c r="F3" s="12" t="s">
        <v>16</v>
      </c>
      <c r="G3" s="12" t="str">
        <f>E3</f>
        <v>MA</v>
      </c>
      <c r="H3" s="12" t="s">
        <v>16</v>
      </c>
      <c r="I3" s="12" t="str">
        <f>E3</f>
        <v>MA</v>
      </c>
      <c r="J3" s="12" t="s">
        <v>16</v>
      </c>
      <c r="K3" s="12" t="str">
        <f>E3</f>
        <v>MA</v>
      </c>
      <c r="L3" s="12" t="s">
        <v>16</v>
      </c>
      <c r="M3" s="12" t="str">
        <f>K3</f>
        <v>MA</v>
      </c>
      <c r="N3" s="12" t="s">
        <v>16</v>
      </c>
      <c r="O3" s="12" t="str">
        <f>M3</f>
        <v>MA</v>
      </c>
      <c r="P3" s="12" t="s">
        <v>16</v>
      </c>
      <c r="Q3" s="12" t="str">
        <f>O3</f>
        <v>MA</v>
      </c>
      <c r="R3" s="12" t="s">
        <v>16</v>
      </c>
      <c r="S3" s="12" t="str">
        <f>Q3</f>
        <v>MA</v>
      </c>
      <c r="T3" s="12" t="s">
        <v>16</v>
      </c>
      <c r="U3" s="12" t="str">
        <f>S3</f>
        <v>MA</v>
      </c>
      <c r="V3" s="130" t="s">
        <v>16</v>
      </c>
      <c r="W3" s="106" t="str">
        <f>U3</f>
        <v>MA</v>
      </c>
      <c r="Y3" s="12" t="s">
        <v>16</v>
      </c>
      <c r="Z3" s="12" t="s">
        <v>17</v>
      </c>
    </row>
    <row r="4" spans="1:31">
      <c r="A4" s="5" t="s">
        <v>18</v>
      </c>
      <c r="B4" s="34">
        <v>887880</v>
      </c>
      <c r="C4" s="34">
        <v>4103.3880580627492</v>
      </c>
      <c r="D4" s="34">
        <v>568517</v>
      </c>
      <c r="E4" s="34">
        <v>1171.8829548177653</v>
      </c>
      <c r="F4" s="34">
        <v>1457136.5</v>
      </c>
      <c r="G4" s="34">
        <v>5315.3590999054377</v>
      </c>
      <c r="H4" s="34">
        <v>76930.866666666596</v>
      </c>
      <c r="I4" s="34">
        <v>226.63768688777861</v>
      </c>
      <c r="J4" s="34">
        <v>345823.49999999901</v>
      </c>
      <c r="K4" s="34">
        <v>1074.0319043104801</v>
      </c>
      <c r="L4" s="34">
        <v>1085991.9999999991</v>
      </c>
      <c r="M4" s="34">
        <v>1968.979200898392</v>
      </c>
      <c r="N4" s="34">
        <v>479493.15790226898</v>
      </c>
      <c r="O4" s="34">
        <v>2347.5552560165756</v>
      </c>
      <c r="P4" s="34">
        <v>713126.49064154876</v>
      </c>
      <c r="Q4" s="34">
        <v>1607.727825537281</v>
      </c>
      <c r="R4" s="34">
        <v>1578263.2700017761</v>
      </c>
      <c r="S4" s="34">
        <v>4969.5019692735914</v>
      </c>
      <c r="T4" s="34">
        <v>1015292.5724039701</v>
      </c>
      <c r="U4" s="34">
        <v>2955.6170228925298</v>
      </c>
      <c r="V4" s="131">
        <f>B4+D4+F4+H4+J4+L4+N4+P4+R4+T4</f>
        <v>8208455.3576162299</v>
      </c>
      <c r="W4" s="132">
        <f>C4+E4+G4+I4+K4+M4+O4+Q4+S4+U4</f>
        <v>25740.680978602577</v>
      </c>
      <c r="Y4" s="35">
        <f>V4-T4</f>
        <v>7193162.7852122597</v>
      </c>
      <c r="Z4" s="35">
        <f>W4-U4</f>
        <v>22785.063955710048</v>
      </c>
      <c r="AA4" s="4" t="str">
        <f>A4</f>
        <v>1996</v>
      </c>
      <c r="AB4" s="36">
        <v>0.20508713789403218</v>
      </c>
    </row>
    <row r="5" spans="1:31">
      <c r="A5" s="5">
        <f>A4+1</f>
        <v>1997</v>
      </c>
      <c r="B5" s="34">
        <v>881959.66835509939</v>
      </c>
      <c r="C5" s="34">
        <v>4240.4086514057699</v>
      </c>
      <c r="D5" s="34">
        <v>552238</v>
      </c>
      <c r="E5" s="34">
        <v>1077.322560805216</v>
      </c>
      <c r="F5" s="34">
        <v>1396428.75</v>
      </c>
      <c r="G5" s="34">
        <v>5839.8233192475109</v>
      </c>
      <c r="H5" s="34">
        <v>77385.041563400897</v>
      </c>
      <c r="I5" s="34">
        <v>236.68033762525999</v>
      </c>
      <c r="J5" s="34">
        <v>357720.373396435</v>
      </c>
      <c r="K5" s="34">
        <v>1263.2509389521099</v>
      </c>
      <c r="L5" s="34">
        <v>1120388.752448638</v>
      </c>
      <c r="M5" s="34">
        <v>2313.7856195920049</v>
      </c>
      <c r="N5" s="34">
        <v>486881.9562667124</v>
      </c>
      <c r="O5" s="34">
        <v>2695.3925231143089</v>
      </c>
      <c r="P5" s="34">
        <v>747970.50304507464</v>
      </c>
      <c r="Q5" s="34">
        <v>1927.24509227465</v>
      </c>
      <c r="R5" s="34">
        <v>1683664.1672197913</v>
      </c>
      <c r="S5" s="34">
        <v>5541.2420447400618</v>
      </c>
      <c r="T5" s="34">
        <v>1003185.49764244</v>
      </c>
      <c r="U5" s="34">
        <v>3024.1518102914501</v>
      </c>
      <c r="V5" s="131">
        <f t="shared" ref="V5:W18" si="0">B5+D5+F5+H5+J5+L5+N5+P5+R5+T5</f>
        <v>8307822.709937592</v>
      </c>
      <c r="W5" s="132">
        <f t="shared" si="0"/>
        <v>28159.30289804834</v>
      </c>
      <c r="X5" s="37">
        <f>(W5-W4)/W4*100</f>
        <v>9.396106969571969</v>
      </c>
      <c r="Y5" s="35">
        <f t="shared" ref="Y5:Z18" si="1">V5-T5</f>
        <v>7304637.2122951522</v>
      </c>
      <c r="Z5" s="35">
        <f t="shared" si="1"/>
        <v>25135.151087756891</v>
      </c>
      <c r="AA5" s="4">
        <f t="shared" ref="AA5:AA18" si="2">A5</f>
        <v>1997</v>
      </c>
      <c r="AB5" s="36">
        <v>0.2001228607828125</v>
      </c>
    </row>
    <row r="6" spans="1:31">
      <c r="A6" s="5">
        <f t="shared" ref="A6:A18" si="3">A5+1</f>
        <v>1998</v>
      </c>
      <c r="B6" s="34">
        <v>867918.28202358843</v>
      </c>
      <c r="C6" s="34">
        <v>4354.213129915076</v>
      </c>
      <c r="D6" s="34">
        <v>465851</v>
      </c>
      <c r="E6" s="34">
        <v>1131.8833632206704</v>
      </c>
      <c r="F6" s="34">
        <v>1350784.25</v>
      </c>
      <c r="G6" s="34">
        <v>6345.2114088346143</v>
      </c>
      <c r="H6" s="34">
        <v>75323.283563726494</v>
      </c>
      <c r="I6" s="34">
        <v>237.95548385892141</v>
      </c>
      <c r="J6" s="34">
        <v>336634.99303320103</v>
      </c>
      <c r="K6" s="34">
        <v>1310.75579514028</v>
      </c>
      <c r="L6" s="34">
        <v>1189534.573594999</v>
      </c>
      <c r="M6" s="34">
        <v>2707.816095764118</v>
      </c>
      <c r="N6" s="34">
        <v>461107.74657547672</v>
      </c>
      <c r="O6" s="34">
        <v>2818.4947084452119</v>
      </c>
      <c r="P6" s="34">
        <v>773497.71508581564</v>
      </c>
      <c r="Q6" s="34">
        <v>2186.6626016630448</v>
      </c>
      <c r="R6" s="34">
        <v>1772084.1767249089</v>
      </c>
      <c r="S6" s="34">
        <v>6135.5978113501151</v>
      </c>
      <c r="T6" s="34">
        <v>991531.26178995101</v>
      </c>
      <c r="U6" s="34">
        <v>3103.8062047582198</v>
      </c>
      <c r="V6" s="131">
        <f t="shared" si="0"/>
        <v>8284267.2823916674</v>
      </c>
      <c r="W6" s="132">
        <f t="shared" si="0"/>
        <v>30332.39660295027</v>
      </c>
      <c r="X6" s="37">
        <f t="shared" ref="X6:X13" si="4">(W6-W5)/W5*100</f>
        <v>7.7171431152599403</v>
      </c>
      <c r="Y6" s="35">
        <f t="shared" si="1"/>
        <v>7292736.0206017159</v>
      </c>
      <c r="Z6" s="35">
        <f t="shared" si="1"/>
        <v>27228.590398192049</v>
      </c>
      <c r="AA6" s="4">
        <f t="shared" si="2"/>
        <v>1998</v>
      </c>
      <c r="AB6" s="36">
        <v>0.22927449529036523</v>
      </c>
    </row>
    <row r="7" spans="1:31">
      <c r="A7" s="5">
        <f t="shared" si="3"/>
        <v>1999</v>
      </c>
      <c r="B7" s="34">
        <v>866463.02158686297</v>
      </c>
      <c r="C7" s="34">
        <v>4484.5166360394614</v>
      </c>
      <c r="D7" s="34">
        <v>436254</v>
      </c>
      <c r="E7" s="34">
        <v>1130.4005705718989</v>
      </c>
      <c r="F7" s="34">
        <v>1315722.5</v>
      </c>
      <c r="G7" s="34">
        <v>6706.6172593987803</v>
      </c>
      <c r="H7" s="34">
        <v>74493.772782346598</v>
      </c>
      <c r="I7" s="34">
        <v>241.10234239111128</v>
      </c>
      <c r="J7" s="34">
        <v>332065.66316725098</v>
      </c>
      <c r="K7" s="34">
        <v>1397.7980831816301</v>
      </c>
      <c r="L7" s="34">
        <v>1307911.2921040689</v>
      </c>
      <c r="M7" s="34">
        <v>3220.5837096433406</v>
      </c>
      <c r="N7" s="34">
        <v>462724.36584651581</v>
      </c>
      <c r="O7" s="34">
        <v>3042.5507350603102</v>
      </c>
      <c r="P7" s="34">
        <v>812416.76986082271</v>
      </c>
      <c r="Q7" s="34">
        <v>2472.2045042653199</v>
      </c>
      <c r="R7" s="34">
        <v>1837006.2089884591</v>
      </c>
      <c r="S7" s="34">
        <v>6613.2359341020865</v>
      </c>
      <c r="T7" s="34">
        <v>985259.982890905</v>
      </c>
      <c r="U7" s="34">
        <v>3165.4831729846401</v>
      </c>
      <c r="V7" s="131">
        <f t="shared" si="0"/>
        <v>8430317.5772272311</v>
      </c>
      <c r="W7" s="132">
        <f t="shared" si="0"/>
        <v>32474.492947638577</v>
      </c>
      <c r="X7" s="37">
        <f t="shared" si="4"/>
        <v>7.0620741668660516</v>
      </c>
      <c r="Y7" s="35">
        <f t="shared" si="1"/>
        <v>7445057.5943363262</v>
      </c>
      <c r="Z7" s="35">
        <f t="shared" si="1"/>
        <v>29309.009774653936</v>
      </c>
      <c r="AA7" s="4">
        <f t="shared" si="2"/>
        <v>1999</v>
      </c>
      <c r="AB7" s="36">
        <v>0.19774807395119062</v>
      </c>
    </row>
    <row r="8" spans="1:31">
      <c r="A8" s="5">
        <f t="shared" si="3"/>
        <v>2000</v>
      </c>
      <c r="B8" s="34">
        <v>856696.90770332317</v>
      </c>
      <c r="C8" s="34">
        <v>4584.0623927757833</v>
      </c>
      <c r="D8" s="34">
        <v>417717</v>
      </c>
      <c r="E8" s="34">
        <v>1132.4609730765005</v>
      </c>
      <c r="F8" s="34">
        <v>1296165.5</v>
      </c>
      <c r="G8" s="34">
        <v>7035.6683806728079</v>
      </c>
      <c r="H8" s="34">
        <v>74502.363618444593</v>
      </c>
      <c r="I8" s="34">
        <v>248.513508850151</v>
      </c>
      <c r="J8" s="34">
        <v>350824.83923509298</v>
      </c>
      <c r="K8" s="34">
        <v>1570.8442174531399</v>
      </c>
      <c r="L8" s="34">
        <v>1300427.180565225</v>
      </c>
      <c r="M8" s="34">
        <v>3397.5034574014117</v>
      </c>
      <c r="N8" s="34">
        <v>456984.3153306829</v>
      </c>
      <c r="O8" s="34">
        <v>3133.5354706399903</v>
      </c>
      <c r="P8" s="34">
        <v>852256.59036990581</v>
      </c>
      <c r="Q8" s="34">
        <v>2777.3769415276511</v>
      </c>
      <c r="R8" s="34">
        <v>1892891.0574619232</v>
      </c>
      <c r="S8" s="34">
        <v>7103.9693909812931</v>
      </c>
      <c r="T8" s="34">
        <v>968553.76550835103</v>
      </c>
      <c r="U8" s="34">
        <v>3210.4946233065202</v>
      </c>
      <c r="V8" s="131">
        <f t="shared" si="0"/>
        <v>8467019.5197929498</v>
      </c>
      <c r="W8" s="132">
        <f t="shared" si="0"/>
        <v>34194.429356685243</v>
      </c>
      <c r="X8" s="37">
        <f t="shared" si="4"/>
        <v>5.296268711015343</v>
      </c>
      <c r="Y8" s="35">
        <f t="shared" si="1"/>
        <v>7498465.7542845989</v>
      </c>
      <c r="Z8" s="35">
        <f t="shared" si="1"/>
        <v>30983.934733378723</v>
      </c>
      <c r="AA8" s="4">
        <f t="shared" si="2"/>
        <v>2000</v>
      </c>
      <c r="AB8" s="36">
        <v>0.21214372144463509</v>
      </c>
    </row>
    <row r="9" spans="1:31">
      <c r="A9" s="5">
        <f t="shared" si="3"/>
        <v>2001</v>
      </c>
      <c r="B9" s="34">
        <v>916347.59960488614</v>
      </c>
      <c r="C9" s="34">
        <v>5034.7585662643578</v>
      </c>
      <c r="D9" s="34">
        <v>406654</v>
      </c>
      <c r="E9" s="34">
        <v>1270.2360606630559</v>
      </c>
      <c r="F9" s="34">
        <v>1262623.25</v>
      </c>
      <c r="G9" s="34">
        <v>7160.6848985197121</v>
      </c>
      <c r="H9" s="34">
        <v>74310.355559049596</v>
      </c>
      <c r="I9" s="34">
        <v>256.85146861906401</v>
      </c>
      <c r="J9" s="34">
        <v>336682.716803369</v>
      </c>
      <c r="K9" s="34">
        <v>1582.16234700573</v>
      </c>
      <c r="L9" s="34">
        <v>1319587.552519758</v>
      </c>
      <c r="M9" s="34">
        <v>3610.6300155686367</v>
      </c>
      <c r="N9" s="34">
        <v>440380.52045571251</v>
      </c>
      <c r="O9" s="34">
        <v>3115.2028620471688</v>
      </c>
      <c r="P9" s="34">
        <v>931090.71408812481</v>
      </c>
      <c r="Q9" s="34">
        <v>3145.8926232320136</v>
      </c>
      <c r="R9" s="34">
        <v>1879377.605724518</v>
      </c>
      <c r="S9" s="34">
        <v>7308.2469207372833</v>
      </c>
      <c r="T9" s="34">
        <v>953808.48375985306</v>
      </c>
      <c r="U9" s="34">
        <v>3271.74293337059</v>
      </c>
      <c r="V9" s="131">
        <f t="shared" si="0"/>
        <v>8520862.7985152714</v>
      </c>
      <c r="W9" s="132">
        <f t="shared" si="0"/>
        <v>35756.408696027611</v>
      </c>
      <c r="X9" s="37">
        <f t="shared" si="4"/>
        <v>4.5679350956532057</v>
      </c>
      <c r="Y9" s="35">
        <f t="shared" si="1"/>
        <v>7567054.3147554183</v>
      </c>
      <c r="Z9" s="35">
        <f t="shared" si="1"/>
        <v>32484.66576265702</v>
      </c>
      <c r="AA9" s="4">
        <f t="shared" si="2"/>
        <v>2001</v>
      </c>
      <c r="AB9" s="36">
        <v>0.22134583958081763</v>
      </c>
    </row>
    <row r="10" spans="1:31">
      <c r="A10" s="5">
        <f t="shared" si="3"/>
        <v>2002</v>
      </c>
      <c r="B10" s="34">
        <v>934015.47237175959</v>
      </c>
      <c r="C10" s="34">
        <v>5395.1292455682014</v>
      </c>
      <c r="D10" s="34">
        <v>416153</v>
      </c>
      <c r="E10" s="34">
        <v>1543.5536422212451</v>
      </c>
      <c r="F10" s="34">
        <v>1270646.9999999991</v>
      </c>
      <c r="G10" s="34">
        <v>7604.8399841366281</v>
      </c>
      <c r="H10" s="34">
        <v>74998.981854684607</v>
      </c>
      <c r="I10" s="34">
        <v>277.0044023995452</v>
      </c>
      <c r="J10" s="34">
        <v>336239.539290727</v>
      </c>
      <c r="K10" s="34">
        <v>1667.71666952397</v>
      </c>
      <c r="L10" s="34">
        <v>1320665.2193582621</v>
      </c>
      <c r="M10" s="34">
        <v>3819.5658794196215</v>
      </c>
      <c r="N10" s="34">
        <v>446726.56238499668</v>
      </c>
      <c r="O10" s="34">
        <v>3230.9049559804489</v>
      </c>
      <c r="P10" s="34">
        <v>1009426.3123742393</v>
      </c>
      <c r="Q10" s="34">
        <v>3588.6313226966799</v>
      </c>
      <c r="R10" s="34">
        <v>1944631.1536259779</v>
      </c>
      <c r="S10" s="34">
        <v>7922.0918644415415</v>
      </c>
      <c r="T10" s="34">
        <v>954695.979880617</v>
      </c>
      <c r="U10" s="34">
        <v>3448.46538058551</v>
      </c>
      <c r="V10" s="131">
        <f t="shared" si="0"/>
        <v>8708199.2211412638</v>
      </c>
      <c r="W10" s="132">
        <f t="shared" si="0"/>
        <v>38497.903346973391</v>
      </c>
      <c r="X10" s="37">
        <f t="shared" si="4"/>
        <v>7.6671420618658201</v>
      </c>
      <c r="Y10" s="35">
        <f t="shared" si="1"/>
        <v>7753503.2412606468</v>
      </c>
      <c r="Z10" s="35">
        <f t="shared" si="1"/>
        <v>35049.437966387879</v>
      </c>
      <c r="AA10" s="4">
        <f t="shared" si="2"/>
        <v>2002</v>
      </c>
      <c r="AB10" s="36">
        <v>0.22765944874084101</v>
      </c>
    </row>
    <row r="11" spans="1:31">
      <c r="A11" s="5">
        <f t="shared" si="3"/>
        <v>2003</v>
      </c>
      <c r="B11" s="34">
        <v>905008.7403747004</v>
      </c>
      <c r="C11" s="34">
        <v>5706.4861409409532</v>
      </c>
      <c r="D11" s="34">
        <v>433700</v>
      </c>
      <c r="E11" s="34">
        <v>1853.6293586811382</v>
      </c>
      <c r="F11" s="34">
        <v>1239012.58587329</v>
      </c>
      <c r="G11" s="34">
        <v>7748.1758993549811</v>
      </c>
      <c r="H11" s="34">
        <v>71848.049042602201</v>
      </c>
      <c r="I11" s="34">
        <v>285.78328651046832</v>
      </c>
      <c r="J11" s="34">
        <v>374174.98659109703</v>
      </c>
      <c r="K11" s="34">
        <v>1953.97214181341</v>
      </c>
      <c r="L11" s="34">
        <v>1415881.0414747309</v>
      </c>
      <c r="M11" s="34">
        <v>4321.0287172202225</v>
      </c>
      <c r="N11" s="34">
        <v>425105.41721119673</v>
      </c>
      <c r="O11" s="34">
        <v>3292.9161089376075</v>
      </c>
      <c r="P11" s="34">
        <v>1027718.7970220367</v>
      </c>
      <c r="Q11" s="34">
        <v>3843.0177094911896</v>
      </c>
      <c r="R11" s="34">
        <v>2049583.7660616389</v>
      </c>
      <c r="S11" s="34">
        <v>8961.8520621438693</v>
      </c>
      <c r="T11" s="34">
        <v>987319.80539700505</v>
      </c>
      <c r="U11" s="34">
        <v>3884.9163679722001</v>
      </c>
      <c r="V11" s="131">
        <f t="shared" si="0"/>
        <v>8929353.1890482977</v>
      </c>
      <c r="W11" s="132">
        <f t="shared" si="0"/>
        <v>41851.777793066038</v>
      </c>
      <c r="X11" s="37">
        <f t="shared" si="4"/>
        <v>8.7118366313741582</v>
      </c>
      <c r="Y11" s="35">
        <f t="shared" si="1"/>
        <v>7942033.3836512929</v>
      </c>
      <c r="Z11" s="35">
        <f t="shared" si="1"/>
        <v>37966.861425093841</v>
      </c>
      <c r="AA11" s="4">
        <f t="shared" si="2"/>
        <v>2003</v>
      </c>
      <c r="AB11" s="36">
        <v>0.230486497082312</v>
      </c>
      <c r="AC11" s="8">
        <f>[3]Input!B91*12</f>
        <v>12906.083333333332</v>
      </c>
      <c r="AD11" s="8">
        <f>[3]Input!C91</f>
        <v>77.777777777777771</v>
      </c>
      <c r="AE11" s="8"/>
    </row>
    <row r="12" spans="1:31">
      <c r="A12" s="5">
        <f t="shared" si="3"/>
        <v>2004</v>
      </c>
      <c r="B12" s="34">
        <v>823813.54690817627</v>
      </c>
      <c r="C12" s="34">
        <v>5340.4504593256888</v>
      </c>
      <c r="D12" s="34">
        <v>455367.00000000012</v>
      </c>
      <c r="E12" s="34">
        <v>2542.5430412852547</v>
      </c>
      <c r="F12" s="34">
        <v>1294617.0325513086</v>
      </c>
      <c r="G12" s="34">
        <v>8123.3498679268405</v>
      </c>
      <c r="H12" s="34">
        <v>72457.372659326007</v>
      </c>
      <c r="I12" s="34">
        <v>300.69955244801412</v>
      </c>
      <c r="J12" s="34">
        <v>446174.83381021197</v>
      </c>
      <c r="K12" s="34">
        <v>2402.3969425328701</v>
      </c>
      <c r="L12" s="34">
        <v>1491315.5502779069</v>
      </c>
      <c r="M12" s="34">
        <v>4709.8289618647987</v>
      </c>
      <c r="N12" s="34">
        <v>438479.23179689492</v>
      </c>
      <c r="O12" s="34">
        <v>3580.226778104121</v>
      </c>
      <c r="P12" s="34">
        <v>1110164.9715072466</v>
      </c>
      <c r="Q12" s="34">
        <v>4283.1896845390493</v>
      </c>
      <c r="R12" s="34">
        <v>2048748.9872529139</v>
      </c>
      <c r="S12" s="34">
        <v>9541.3564802470701</v>
      </c>
      <c r="T12" s="34">
        <v>952845.05814080301</v>
      </c>
      <c r="U12" s="34">
        <v>3955.0370743241501</v>
      </c>
      <c r="V12" s="131">
        <f t="shared" si="0"/>
        <v>9133983.5849047881</v>
      </c>
      <c r="W12" s="132">
        <f t="shared" si="0"/>
        <v>44779.078842597861</v>
      </c>
      <c r="X12" s="37">
        <f t="shared" si="4"/>
        <v>6.9944485130493437</v>
      </c>
      <c r="Y12" s="35">
        <f t="shared" si="1"/>
        <v>8181138.5267639849</v>
      </c>
      <c r="Z12" s="35">
        <f t="shared" si="1"/>
        <v>40824.04176827371</v>
      </c>
      <c r="AA12" s="4">
        <f t="shared" si="2"/>
        <v>2004</v>
      </c>
      <c r="AB12" s="36">
        <v>0.20346110525892608</v>
      </c>
      <c r="AC12" s="8">
        <f>[3]Input!B92*12</f>
        <v>12552</v>
      </c>
      <c r="AD12" s="8">
        <f>[3]Input!C92</f>
        <v>125</v>
      </c>
      <c r="AE12" s="8"/>
    </row>
    <row r="13" spans="1:31">
      <c r="A13" s="5">
        <f t="shared" si="3"/>
        <v>2005</v>
      </c>
      <c r="B13" s="34">
        <v>775444.69924861589</v>
      </c>
      <c r="C13" s="34">
        <v>5132.0931152965295</v>
      </c>
      <c r="D13" s="34">
        <v>443266.66666666674</v>
      </c>
      <c r="E13" s="34">
        <v>2700.0297912237611</v>
      </c>
      <c r="F13" s="34">
        <v>1314558.3317961043</v>
      </c>
      <c r="G13" s="34">
        <v>8484.663232656414</v>
      </c>
      <c r="H13" s="34">
        <v>74136.926236269894</v>
      </c>
      <c r="I13" s="34">
        <v>314.64288359476313</v>
      </c>
      <c r="J13" s="34">
        <v>526599.67983608495</v>
      </c>
      <c r="K13" s="34">
        <v>2899.9833567845799</v>
      </c>
      <c r="L13" s="34">
        <v>1644000.498604794</v>
      </c>
      <c r="M13" s="34">
        <v>5324.3699284863505</v>
      </c>
      <c r="N13" s="34">
        <v>450342.35095331748</v>
      </c>
      <c r="O13" s="34">
        <v>3784.827532488659</v>
      </c>
      <c r="P13" s="34">
        <v>1208059.9021526647</v>
      </c>
      <c r="Q13" s="34">
        <v>4768.8806078879761</v>
      </c>
      <c r="R13" s="34">
        <v>2032627.8087794201</v>
      </c>
      <c r="S13" s="34">
        <v>9945.2632490982887</v>
      </c>
      <c r="T13" s="34">
        <v>951818.87543682801</v>
      </c>
      <c r="U13" s="34">
        <v>4098.5494428047696</v>
      </c>
      <c r="V13" s="131">
        <f t="shared" si="0"/>
        <v>9420855.739710765</v>
      </c>
      <c r="W13" s="132">
        <f t="shared" si="0"/>
        <v>47453.303140322088</v>
      </c>
      <c r="X13" s="37">
        <f t="shared" si="4"/>
        <v>5.972039548031673</v>
      </c>
      <c r="Y13" s="35">
        <f t="shared" si="1"/>
        <v>8469036.8642739374</v>
      </c>
      <c r="Z13" s="35">
        <f t="shared" si="1"/>
        <v>43354.753697517321</v>
      </c>
      <c r="AA13" s="4">
        <f t="shared" si="2"/>
        <v>2005</v>
      </c>
      <c r="AB13" s="36">
        <v>0.1867317828140232</v>
      </c>
      <c r="AC13" s="8">
        <f>[3]Input!B93*12</f>
        <v>13254</v>
      </c>
      <c r="AD13" s="8">
        <f>[3]Input!C93</f>
        <v>122.22222222222223</v>
      </c>
      <c r="AE13" s="8">
        <f>[3]Input!D93</f>
        <v>8669.5</v>
      </c>
    </row>
    <row r="14" spans="1:31">
      <c r="A14" s="5">
        <f t="shared" si="3"/>
        <v>2006</v>
      </c>
      <c r="B14" s="34">
        <v>758916.64668319304</v>
      </c>
      <c r="C14" s="34">
        <v>5254.6911170315061</v>
      </c>
      <c r="D14" s="34">
        <v>458600</v>
      </c>
      <c r="E14" s="34">
        <v>3439.8926244041882</v>
      </c>
      <c r="F14" s="34">
        <v>1371316.6370261621</v>
      </c>
      <c r="G14" s="34">
        <v>9523.3733127015457</v>
      </c>
      <c r="H14" s="34">
        <v>75338.885736405995</v>
      </c>
      <c r="I14" s="34">
        <v>331.60818862134568</v>
      </c>
      <c r="J14" s="34">
        <v>533220.27583588404</v>
      </c>
      <c r="K14" s="34">
        <v>3079.78711324188</v>
      </c>
      <c r="L14" s="34">
        <v>1800159.5681665491</v>
      </c>
      <c r="M14" s="34">
        <v>6133.5602706790105</v>
      </c>
      <c r="N14" s="34">
        <v>444421.6609000006</v>
      </c>
      <c r="O14" s="34">
        <v>3897.7528469355607</v>
      </c>
      <c r="P14" s="34">
        <v>1304349.0191725667</v>
      </c>
      <c r="Q14" s="34">
        <v>5412.4849105158955</v>
      </c>
      <c r="R14" s="34">
        <v>2065501.6232089917</v>
      </c>
      <c r="S14" s="34">
        <v>10674.259899635537</v>
      </c>
      <c r="T14" s="34">
        <v>978273.98649788101</v>
      </c>
      <c r="U14" s="34">
        <v>4441.6879476382301</v>
      </c>
      <c r="V14" s="131">
        <f t="shared" si="0"/>
        <v>9790098.3032276351</v>
      </c>
      <c r="W14" s="132">
        <f t="shared" si="0"/>
        <v>52189.0982314047</v>
      </c>
      <c r="X14" s="37">
        <f>(W14-W13)/W13*100</f>
        <v>9.9799060922663241</v>
      </c>
      <c r="Y14" s="35">
        <f t="shared" si="1"/>
        <v>8811824.3167297542</v>
      </c>
      <c r="Z14" s="35">
        <f t="shared" si="1"/>
        <v>47747.410283766469</v>
      </c>
      <c r="AA14" s="4">
        <f t="shared" si="2"/>
        <v>2006</v>
      </c>
      <c r="AB14" s="36">
        <v>0.17666473561377652</v>
      </c>
      <c r="AC14" s="8">
        <f>[3]Input!B92*12</f>
        <v>12552</v>
      </c>
      <c r="AD14" s="8">
        <f>[3]Input!C92</f>
        <v>125</v>
      </c>
      <c r="AE14" s="8">
        <f>[3]Input!D92</f>
        <v>0</v>
      </c>
    </row>
    <row r="15" spans="1:31">
      <c r="A15" s="5">
        <f t="shared" si="3"/>
        <v>2007</v>
      </c>
      <c r="B15" s="34">
        <v>819375.96480315551</v>
      </c>
      <c r="C15" s="34">
        <v>5831.811433259767</v>
      </c>
      <c r="D15" s="34">
        <v>495474.00000000012</v>
      </c>
      <c r="E15" s="34">
        <v>3732.6467273295707</v>
      </c>
      <c r="F15" s="34">
        <v>1398078.6960342545</v>
      </c>
      <c r="G15" s="34">
        <v>9746.4277706449666</v>
      </c>
      <c r="H15" s="34">
        <v>77581.521751776512</v>
      </c>
      <c r="I15" s="34">
        <v>350.26141073091702</v>
      </c>
      <c r="J15" s="34">
        <v>548754.73398113903</v>
      </c>
      <c r="K15" s="34">
        <v>3245.5662862244299</v>
      </c>
      <c r="L15" s="34">
        <v>1848834.095497292</v>
      </c>
      <c r="M15" s="34">
        <v>6467.4839993949299</v>
      </c>
      <c r="N15" s="34">
        <v>445507.1107078871</v>
      </c>
      <c r="O15" s="34">
        <v>3917.0559236140002</v>
      </c>
      <c r="P15" s="34">
        <v>1425301.5004084941</v>
      </c>
      <c r="Q15" s="34">
        <v>6062.1917162344234</v>
      </c>
      <c r="R15" s="34">
        <v>2174677.6168220369</v>
      </c>
      <c r="S15" s="34">
        <v>11697.029916564081</v>
      </c>
      <c r="T15" s="34">
        <v>1084152.9422521901</v>
      </c>
      <c r="U15" s="34">
        <v>5097.97339462936</v>
      </c>
      <c r="V15" s="131">
        <f t="shared" si="0"/>
        <v>10317738.182258228</v>
      </c>
      <c r="W15" s="132">
        <f t="shared" si="0"/>
        <v>56148.448578626456</v>
      </c>
      <c r="X15" s="37">
        <f>(W15-W14)/W14*100</f>
        <v>7.586546772021487</v>
      </c>
      <c r="Y15" s="35">
        <f t="shared" si="1"/>
        <v>9233585.2400060371</v>
      </c>
      <c r="Z15" s="35">
        <f t="shared" si="1"/>
        <v>51050.4751839971</v>
      </c>
      <c r="AA15" s="4">
        <f t="shared" si="2"/>
        <v>2007</v>
      </c>
      <c r="AB15" s="36">
        <v>0.15899201957386122</v>
      </c>
      <c r="AC15" s="8">
        <f>[3]Input!B93*12</f>
        <v>13254</v>
      </c>
      <c r="AD15" s="8">
        <f>[3]Input!C93</f>
        <v>122.22222222222223</v>
      </c>
      <c r="AE15" s="8">
        <f>[3]Input!D93</f>
        <v>8669.5</v>
      </c>
    </row>
    <row r="16" spans="1:31">
      <c r="A16" s="5">
        <f t="shared" si="3"/>
        <v>2008</v>
      </c>
      <c r="B16" s="34">
        <v>809281.53367207909</v>
      </c>
      <c r="C16" s="34">
        <v>5837.8205410591845</v>
      </c>
      <c r="D16" s="34">
        <v>515725.41666666657</v>
      </c>
      <c r="E16" s="34">
        <v>4085.4194323191432</v>
      </c>
      <c r="F16" s="34">
        <v>1469726.184722096</v>
      </c>
      <c r="G16" s="34">
        <v>10799.693998208995</v>
      </c>
      <c r="H16" s="34">
        <v>74320.433525565735</v>
      </c>
      <c r="I16" s="34">
        <v>341.46506785120209</v>
      </c>
      <c r="J16" s="34">
        <v>575886.63603546098</v>
      </c>
      <c r="K16" s="34">
        <v>3449.8299469946201</v>
      </c>
      <c r="L16" s="34">
        <v>1859529.2517269491</v>
      </c>
      <c r="M16" s="34">
        <v>6589.8829672149004</v>
      </c>
      <c r="N16" s="34">
        <v>503022.19744721439</v>
      </c>
      <c r="O16" s="34">
        <v>4522.6323711941805</v>
      </c>
      <c r="P16" s="34">
        <v>1529644.5206875345</v>
      </c>
      <c r="Q16" s="34">
        <v>6597.7182865639124</v>
      </c>
      <c r="R16" s="34">
        <v>2294855.6207987503</v>
      </c>
      <c r="S16" s="34">
        <v>12653.0733747754</v>
      </c>
      <c r="T16" s="34">
        <v>1180526.3202275001</v>
      </c>
      <c r="U16" s="34">
        <v>5671.0973187186601</v>
      </c>
      <c r="V16" s="131">
        <f t="shared" si="0"/>
        <v>10812518.115509817</v>
      </c>
      <c r="W16" s="132">
        <f t="shared" si="0"/>
        <v>60548.633304900191</v>
      </c>
      <c r="X16" s="37">
        <f>(W16-W15)/W15*100</f>
        <v>7.8366986758539152</v>
      </c>
      <c r="Y16" s="35">
        <f t="shared" si="1"/>
        <v>9631991.7952823173</v>
      </c>
      <c r="Z16" s="35">
        <f t="shared" si="1"/>
        <v>54877.53598618153</v>
      </c>
      <c r="AA16" s="4">
        <f t="shared" si="2"/>
        <v>2008</v>
      </c>
      <c r="AB16" s="36">
        <v>0.13147112677893491</v>
      </c>
      <c r="AC16" s="8">
        <f>[3]Input!B94*12</f>
        <v>11469</v>
      </c>
      <c r="AD16" s="8">
        <f>[3]Input!C94</f>
        <v>281.9444444444444</v>
      </c>
      <c r="AE16" s="8">
        <f>[3]Input!D94</f>
        <v>9402.6666666666661</v>
      </c>
    </row>
    <row r="17" spans="1:31">
      <c r="A17" s="5">
        <f t="shared" si="3"/>
        <v>2009</v>
      </c>
      <c r="B17" s="34">
        <v>715545.36832130945</v>
      </c>
      <c r="C17" s="34">
        <v>5185.8267698783429</v>
      </c>
      <c r="D17" s="34">
        <v>492219.24999999988</v>
      </c>
      <c r="E17" s="34">
        <v>4018.3567703469098</v>
      </c>
      <c r="F17" s="34">
        <v>1430523.8153625994</v>
      </c>
      <c r="G17" s="34">
        <v>10498.643477506346</v>
      </c>
      <c r="H17" s="34">
        <v>70872.466840029592</v>
      </c>
      <c r="I17" s="34">
        <v>332.30798965805536</v>
      </c>
      <c r="J17" s="34">
        <v>556190.88491454499</v>
      </c>
      <c r="K17" s="34">
        <v>3376.32925005486</v>
      </c>
      <c r="L17" s="34">
        <v>1758081.5786923319</v>
      </c>
      <c r="M17" s="34">
        <v>6311.9284185156803</v>
      </c>
      <c r="N17" s="34">
        <v>491152.64498197287</v>
      </c>
      <c r="O17" s="34">
        <v>4378.082778189967</v>
      </c>
      <c r="P17" s="34">
        <v>1562754.5338151853</v>
      </c>
      <c r="Q17" s="34">
        <v>6822.1029539739448</v>
      </c>
      <c r="R17" s="34">
        <v>2320536.033118404</v>
      </c>
      <c r="S17" s="34">
        <v>13114.369140449229</v>
      </c>
      <c r="T17" s="34">
        <v>1150308.14548106</v>
      </c>
      <c r="U17" s="34">
        <v>5657.4172308849202</v>
      </c>
      <c r="V17" s="131">
        <f t="shared" si="0"/>
        <v>10548184.721527437</v>
      </c>
      <c r="W17" s="132">
        <f t="shared" si="0"/>
        <v>59695.364779458258</v>
      </c>
      <c r="X17" s="37">
        <f>(W17-W16)/W16*100</f>
        <v>-1.4092283819936842</v>
      </c>
      <c r="Y17" s="35">
        <f t="shared" si="1"/>
        <v>9397876.5760463774</v>
      </c>
      <c r="Z17" s="35">
        <f t="shared" si="1"/>
        <v>54037.947548573335</v>
      </c>
      <c r="AA17" s="4">
        <f t="shared" si="2"/>
        <v>2009</v>
      </c>
      <c r="AB17" s="36">
        <v>0.12165193417384612</v>
      </c>
      <c r="AC17" s="8">
        <f>[3]Input!B95*12</f>
        <v>11781</v>
      </c>
      <c r="AD17" s="8">
        <f>[3]Input!C95</f>
        <v>243.05555555555554</v>
      </c>
      <c r="AE17" s="8">
        <f>[3]Input!D95</f>
        <v>11212.563888888888</v>
      </c>
    </row>
    <row r="18" spans="1:31" ht="13.5" thickBot="1">
      <c r="A18" s="5">
        <f t="shared" si="3"/>
        <v>2010</v>
      </c>
      <c r="B18" s="34">
        <v>701904.3624606739</v>
      </c>
      <c r="C18" s="34">
        <v>5113.0860031758548</v>
      </c>
      <c r="D18" s="34">
        <v>498055.1666666668</v>
      </c>
      <c r="E18" s="34">
        <v>4206.5885826480635</v>
      </c>
      <c r="F18" s="34">
        <v>1396938.546191273</v>
      </c>
      <c r="G18" s="34">
        <v>10624.121461684315</v>
      </c>
      <c r="H18" s="34">
        <v>65610.246908456349</v>
      </c>
      <c r="I18" s="34">
        <v>313.6281187377615</v>
      </c>
      <c r="J18" s="34">
        <v>551968.07305737096</v>
      </c>
      <c r="K18" s="34">
        <v>3435.10879281502</v>
      </c>
      <c r="L18" s="34">
        <v>1737056.5223069198</v>
      </c>
      <c r="M18" s="34">
        <v>6379.2492493742002</v>
      </c>
      <c r="N18" s="34">
        <v>494852.774556686</v>
      </c>
      <c r="O18" s="34">
        <v>4522.7525282063707</v>
      </c>
      <c r="P18" s="34">
        <v>1539060.4554035207</v>
      </c>
      <c r="Q18" s="34">
        <v>6878.614339687776</v>
      </c>
      <c r="R18" s="34">
        <v>2324767.8663111199</v>
      </c>
      <c r="S18" s="34">
        <v>13328.29343912285</v>
      </c>
      <c r="T18" s="34">
        <v>1121504.2432126901</v>
      </c>
      <c r="U18" s="34">
        <v>5623.8885081971803</v>
      </c>
      <c r="V18" s="133">
        <f t="shared" si="0"/>
        <v>10431718.257075379</v>
      </c>
      <c r="W18" s="134">
        <f t="shared" si="0"/>
        <v>60425.331023649393</v>
      </c>
      <c r="X18" s="37">
        <f>(W18-W17)/W17*100</f>
        <v>1.2228189690907516</v>
      </c>
      <c r="Y18" s="35">
        <f t="shared" si="1"/>
        <v>9310214.0138626881</v>
      </c>
      <c r="Z18" s="35">
        <f t="shared" si="1"/>
        <v>54801.442515452211</v>
      </c>
      <c r="AA18" s="4">
        <f t="shared" si="2"/>
        <v>2010</v>
      </c>
      <c r="AB18" s="36">
        <v>0.11081550921055593</v>
      </c>
      <c r="AC18" s="8"/>
      <c r="AD18" s="8"/>
      <c r="AE18" s="8"/>
    </row>
    <row r="19" spans="1:31" ht="13.5" thickBot="1">
      <c r="A19" s="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AC19" s="8"/>
      <c r="AD19" s="8"/>
      <c r="AE19" s="8"/>
    </row>
    <row r="20" spans="1:31" s="4" customFormat="1" ht="26.25" thickBot="1">
      <c r="A20" s="2" t="s">
        <v>19</v>
      </c>
      <c r="B20" s="281" t="s">
        <v>1</v>
      </c>
      <c r="C20" s="281"/>
      <c r="D20" s="281" t="s">
        <v>2</v>
      </c>
      <c r="E20" s="281"/>
      <c r="F20" s="281" t="s">
        <v>3</v>
      </c>
      <c r="G20" s="281"/>
      <c r="H20" s="281" t="s">
        <v>4</v>
      </c>
      <c r="I20" s="281"/>
      <c r="J20" s="281" t="s">
        <v>5</v>
      </c>
      <c r="K20" s="281"/>
      <c r="L20" s="281" t="s">
        <v>6</v>
      </c>
      <c r="M20" s="281"/>
      <c r="N20" s="281" t="s">
        <v>7</v>
      </c>
      <c r="O20" s="281"/>
      <c r="P20" s="281" t="s">
        <v>8</v>
      </c>
      <c r="Q20" s="281"/>
      <c r="R20" s="281" t="s">
        <v>9</v>
      </c>
      <c r="S20" s="281"/>
      <c r="T20" s="10"/>
      <c r="U20" s="10"/>
      <c r="V20" s="282" t="s">
        <v>11</v>
      </c>
      <c r="W20" s="283"/>
      <c r="X20" s="3" t="s">
        <v>12</v>
      </c>
      <c r="Y20" s="3"/>
      <c r="Z20" s="3"/>
    </row>
    <row r="21" spans="1:31" s="4" customFormat="1" ht="25.5">
      <c r="A21" s="11" t="s">
        <v>20</v>
      </c>
      <c r="B21" s="12" t="str">
        <f>B3</f>
        <v>SA</v>
      </c>
      <c r="C21" s="12" t="str">
        <f t="shared" ref="C21:W21" si="5">C3</f>
        <v>MA</v>
      </c>
      <c r="D21" s="12" t="str">
        <f t="shared" si="5"/>
        <v>SA</v>
      </c>
      <c r="E21" s="12" t="str">
        <f t="shared" si="5"/>
        <v>MA</v>
      </c>
      <c r="F21" s="12" t="str">
        <f t="shared" si="5"/>
        <v>SA</v>
      </c>
      <c r="G21" s="12" t="str">
        <f t="shared" si="5"/>
        <v>MA</v>
      </c>
      <c r="H21" s="12" t="str">
        <f t="shared" si="5"/>
        <v>SA</v>
      </c>
      <c r="I21" s="12" t="str">
        <f t="shared" si="5"/>
        <v>MA</v>
      </c>
      <c r="J21" s="12" t="str">
        <f t="shared" si="5"/>
        <v>SA</v>
      </c>
      <c r="K21" s="12" t="str">
        <f t="shared" si="5"/>
        <v>MA</v>
      </c>
      <c r="L21" s="12" t="str">
        <f t="shared" si="5"/>
        <v>SA</v>
      </c>
      <c r="M21" s="12" t="str">
        <f t="shared" si="5"/>
        <v>MA</v>
      </c>
      <c r="N21" s="12" t="str">
        <f t="shared" si="5"/>
        <v>SA</v>
      </c>
      <c r="O21" s="12" t="str">
        <f t="shared" si="5"/>
        <v>MA</v>
      </c>
      <c r="P21" s="12" t="str">
        <f t="shared" si="5"/>
        <v>SA</v>
      </c>
      <c r="Q21" s="12" t="str">
        <f t="shared" si="5"/>
        <v>MA</v>
      </c>
      <c r="R21" s="12" t="str">
        <f t="shared" si="5"/>
        <v>SA</v>
      </c>
      <c r="S21" s="12" t="str">
        <f t="shared" si="5"/>
        <v>MA</v>
      </c>
      <c r="T21" s="12"/>
      <c r="U21" s="12"/>
      <c r="V21" s="130" t="str">
        <f t="shared" si="5"/>
        <v>SA</v>
      </c>
      <c r="W21" s="106" t="str">
        <f t="shared" si="5"/>
        <v>MA</v>
      </c>
    </row>
    <row r="22" spans="1:31">
      <c r="A22" s="5" t="str">
        <f>A4</f>
        <v>1996</v>
      </c>
      <c r="B22" s="34">
        <v>32582298.79907142</v>
      </c>
      <c r="C22" s="34">
        <v>244326.01423923011</v>
      </c>
      <c r="D22" s="34">
        <v>99506343.617210805</v>
      </c>
      <c r="E22" s="34">
        <v>814400.03787003399</v>
      </c>
      <c r="F22" s="34">
        <v>198715198.56222853</v>
      </c>
      <c r="G22" s="34">
        <v>2555845.0728152418</v>
      </c>
      <c r="H22" s="34">
        <v>28494359.62816406</v>
      </c>
      <c r="I22" s="34">
        <v>46588.029206121399</v>
      </c>
      <c r="J22" s="34">
        <v>26033135.473959699</v>
      </c>
      <c r="K22" s="34">
        <v>120754.528445699</v>
      </c>
      <c r="L22" s="34">
        <v>135854065.85326171</v>
      </c>
      <c r="M22" s="34">
        <v>342461.40896658041</v>
      </c>
      <c r="N22" s="34">
        <v>79153560.827163801</v>
      </c>
      <c r="O22" s="34">
        <v>565000.12579340022</v>
      </c>
      <c r="P22" s="34">
        <v>185663381.8695446</v>
      </c>
      <c r="Q22" s="34">
        <v>561915.11818848737</v>
      </c>
      <c r="R22" s="34">
        <v>258967986.64178059</v>
      </c>
      <c r="S22" s="34">
        <v>824727.91464326798</v>
      </c>
      <c r="T22" s="10"/>
      <c r="U22" s="10"/>
      <c r="V22" s="131">
        <f>B22+D22+F22+H22+J22+L22+N22+P22+R22+T22</f>
        <v>1044970331.2723852</v>
      </c>
      <c r="W22" s="132">
        <f>C22+E22+G22+I22+K22+M22+O22+Q22+S22+U22</f>
        <v>6076018.2501680618</v>
      </c>
    </row>
    <row r="23" spans="1:31">
      <c r="A23" s="5">
        <f t="shared" ref="A23:A36" si="6">A5</f>
        <v>1997</v>
      </c>
      <c r="B23" s="34">
        <v>32906507.210283224</v>
      </c>
      <c r="C23" s="34">
        <v>243011.74942250439</v>
      </c>
      <c r="D23" s="34">
        <v>101293282.8750097</v>
      </c>
      <c r="E23" s="34">
        <v>841088.49915663106</v>
      </c>
      <c r="F23" s="34">
        <v>204272757.51502198</v>
      </c>
      <c r="G23" s="34">
        <v>2874133.2980063325</v>
      </c>
      <c r="H23" s="34">
        <v>29633529.390161321</v>
      </c>
      <c r="I23" s="34">
        <v>51041.501398724795</v>
      </c>
      <c r="J23" s="34">
        <v>26929349.194446001</v>
      </c>
      <c r="K23" s="34">
        <v>140123.085441634</v>
      </c>
      <c r="L23" s="34">
        <v>136525963.38049811</v>
      </c>
      <c r="M23" s="34">
        <v>379605.29941568442</v>
      </c>
      <c r="N23" s="34">
        <v>85249460.272634387</v>
      </c>
      <c r="O23" s="34">
        <v>643780.37614361814</v>
      </c>
      <c r="P23" s="34">
        <v>194583987.7637502</v>
      </c>
      <c r="Q23" s="34">
        <v>619012.18433727766</v>
      </c>
      <c r="R23" s="34">
        <v>260720520.01828128</v>
      </c>
      <c r="S23" s="34">
        <v>815654.78590462299</v>
      </c>
      <c r="T23" s="10"/>
      <c r="U23" s="10"/>
      <c r="V23" s="131">
        <f t="shared" ref="V23:W36" si="7">B23+D23+F23+H23+J23+L23+N23+P23+R23+T23</f>
        <v>1072115357.6200862</v>
      </c>
      <c r="W23" s="132">
        <f t="shared" si="7"/>
        <v>6607450.7792270305</v>
      </c>
      <c r="X23" s="37">
        <f>(W23-W22)/W22*100</f>
        <v>8.7463945494941413</v>
      </c>
      <c r="Y23" s="37"/>
      <c r="Z23" s="37"/>
    </row>
    <row r="24" spans="1:31">
      <c r="A24" s="5">
        <f t="shared" si="6"/>
        <v>1998</v>
      </c>
      <c r="B24" s="34">
        <v>31153061.967605509</v>
      </c>
      <c r="C24" s="34">
        <v>247172.86085341265</v>
      </c>
      <c r="D24" s="34">
        <v>101161451.07318529</v>
      </c>
      <c r="E24" s="34">
        <v>899950.05204004806</v>
      </c>
      <c r="F24" s="34">
        <v>203802694.17268372</v>
      </c>
      <c r="G24" s="34">
        <v>2993547.1764800115</v>
      </c>
      <c r="H24" s="34">
        <v>27758236.180045828</v>
      </c>
      <c r="I24" s="34">
        <v>49215.002459567891</v>
      </c>
      <c r="J24" s="34">
        <v>25342082.170791902</v>
      </c>
      <c r="K24" s="34">
        <v>132031.14518170801</v>
      </c>
      <c r="L24" s="34">
        <v>138259072.73661989</v>
      </c>
      <c r="M24" s="34">
        <v>406903.08264685946</v>
      </c>
      <c r="N24" s="34">
        <v>89911044.695609793</v>
      </c>
      <c r="O24" s="34">
        <v>699896.05667084735</v>
      </c>
      <c r="P24" s="34">
        <v>199003354.95675409</v>
      </c>
      <c r="Q24" s="34">
        <v>664684.95010259701</v>
      </c>
      <c r="R24" s="34">
        <v>263229818.97668725</v>
      </c>
      <c r="S24" s="34">
        <v>835397.09733844502</v>
      </c>
      <c r="T24" s="10"/>
      <c r="U24" s="10"/>
      <c r="V24" s="131">
        <f t="shared" si="7"/>
        <v>1079620816.9299834</v>
      </c>
      <c r="W24" s="132">
        <f t="shared" si="7"/>
        <v>6928797.4237734973</v>
      </c>
      <c r="X24" s="37">
        <f t="shared" ref="X24:X36" si="8">(W24-W23)/W23*100</f>
        <v>4.8633982345617932</v>
      </c>
      <c r="Y24" s="37"/>
      <c r="Z24" s="37"/>
    </row>
    <row r="25" spans="1:31">
      <c r="A25" s="5">
        <f t="shared" si="6"/>
        <v>1999</v>
      </c>
      <c r="B25" s="34">
        <v>33129731.186482083</v>
      </c>
      <c r="C25" s="34">
        <v>240765.75793952044</v>
      </c>
      <c r="D25" s="34">
        <v>99881396.133456811</v>
      </c>
      <c r="E25" s="34">
        <v>746484.56510219397</v>
      </c>
      <c r="F25" s="34">
        <v>205305468.07324803</v>
      </c>
      <c r="G25" s="34">
        <v>3216505.2122202972</v>
      </c>
      <c r="H25" s="34">
        <v>27657162.065273762</v>
      </c>
      <c r="I25" s="34">
        <v>49283.8277861307</v>
      </c>
      <c r="J25" s="34">
        <v>24998101.836826</v>
      </c>
      <c r="K25" s="34">
        <v>132677.209730309</v>
      </c>
      <c r="L25" s="34">
        <v>148969895.64270389</v>
      </c>
      <c r="M25" s="34">
        <v>465242.95010079572</v>
      </c>
      <c r="N25" s="34">
        <v>94715567.440996394</v>
      </c>
      <c r="O25" s="34">
        <v>764934.01975578151</v>
      </c>
      <c r="P25" s="34">
        <v>209459152.06456262</v>
      </c>
      <c r="Q25" s="34">
        <v>721049.61149509996</v>
      </c>
      <c r="R25" s="34">
        <v>264615745.7210024</v>
      </c>
      <c r="S25" s="34">
        <v>819926.5815558231</v>
      </c>
      <c r="T25" s="10"/>
      <c r="U25" s="10"/>
      <c r="V25" s="131">
        <f t="shared" si="7"/>
        <v>1108732220.164552</v>
      </c>
      <c r="W25" s="132">
        <f t="shared" si="7"/>
        <v>7156869.735685952</v>
      </c>
      <c r="X25" s="37">
        <f t="shared" si="8"/>
        <v>3.2916579597191347</v>
      </c>
      <c r="Y25" s="37"/>
      <c r="Z25" s="37"/>
    </row>
    <row r="26" spans="1:31">
      <c r="A26" s="5">
        <f t="shared" si="6"/>
        <v>2000</v>
      </c>
      <c r="B26" s="34">
        <v>34721348.550511241</v>
      </c>
      <c r="C26" s="34">
        <v>250728.76339270364</v>
      </c>
      <c r="D26" s="34">
        <v>98881008.772132099</v>
      </c>
      <c r="E26" s="34">
        <v>789153.51062528393</v>
      </c>
      <c r="F26" s="34">
        <v>222156097.91149962</v>
      </c>
      <c r="G26" s="34">
        <v>3554264.1537412419</v>
      </c>
      <c r="H26" s="34">
        <v>28542915.525472559</v>
      </c>
      <c r="I26" s="34">
        <v>53429.351110763397</v>
      </c>
      <c r="J26" s="34">
        <v>26410337.532674301</v>
      </c>
      <c r="K26" s="34">
        <v>142660.05519838899</v>
      </c>
      <c r="L26" s="34">
        <v>161196737.82075551</v>
      </c>
      <c r="M26" s="34">
        <v>520740.64950380259</v>
      </c>
      <c r="N26" s="34">
        <v>102679051.4553436</v>
      </c>
      <c r="O26" s="34">
        <v>835734.90536978643</v>
      </c>
      <c r="P26" s="34">
        <v>216335533.8955102</v>
      </c>
      <c r="Q26" s="34">
        <v>750770.08490957296</v>
      </c>
      <c r="R26" s="34">
        <v>266568132.92041209</v>
      </c>
      <c r="S26" s="34">
        <v>831107.31062600901</v>
      </c>
      <c r="T26" s="10"/>
      <c r="U26" s="10"/>
      <c r="V26" s="131">
        <f t="shared" si="7"/>
        <v>1157491164.3843112</v>
      </c>
      <c r="W26" s="132">
        <f t="shared" si="7"/>
        <v>7728588.7844775543</v>
      </c>
      <c r="X26" s="37">
        <f t="shared" si="8"/>
        <v>7.98839534469752</v>
      </c>
      <c r="Y26" s="37"/>
      <c r="Z26" s="37"/>
    </row>
    <row r="27" spans="1:31">
      <c r="A27" s="5">
        <f t="shared" si="6"/>
        <v>2001</v>
      </c>
      <c r="B27" s="34">
        <v>33596823.722863659</v>
      </c>
      <c r="C27" s="34">
        <v>250926.01504764782</v>
      </c>
      <c r="D27" s="34">
        <v>98844719.279934108</v>
      </c>
      <c r="E27" s="34">
        <v>800266.62684473989</v>
      </c>
      <c r="F27" s="34">
        <v>229410361.79026872</v>
      </c>
      <c r="G27" s="34">
        <v>3608293.9640430706</v>
      </c>
      <c r="H27" s="34">
        <v>27504241.928255223</v>
      </c>
      <c r="I27" s="34">
        <v>52930.984238600002</v>
      </c>
      <c r="J27" s="34">
        <v>27711128.400341</v>
      </c>
      <c r="K27" s="34">
        <v>190619.19633483901</v>
      </c>
      <c r="L27" s="34">
        <v>164363551.16470608</v>
      </c>
      <c r="M27" s="34">
        <v>560263.4809347901</v>
      </c>
      <c r="N27" s="34">
        <v>108806023.748808</v>
      </c>
      <c r="O27" s="34">
        <v>865582.52764772694</v>
      </c>
      <c r="P27" s="34">
        <v>234153085.8274619</v>
      </c>
      <c r="Q27" s="34">
        <v>776297.40312829195</v>
      </c>
      <c r="R27" s="34">
        <v>266651877.29072738</v>
      </c>
      <c r="S27" s="34">
        <v>845358.05354386405</v>
      </c>
      <c r="T27" s="10"/>
      <c r="U27" s="10"/>
      <c r="V27" s="131">
        <f t="shared" si="7"/>
        <v>1191041813.1533661</v>
      </c>
      <c r="W27" s="132">
        <f t="shared" si="7"/>
        <v>7950538.2517635711</v>
      </c>
      <c r="X27" s="37">
        <f t="shared" si="8"/>
        <v>2.8717981183290551</v>
      </c>
      <c r="Y27" s="37"/>
      <c r="Z27" s="37"/>
    </row>
    <row r="28" spans="1:31">
      <c r="A28" s="5">
        <f t="shared" si="6"/>
        <v>2002</v>
      </c>
      <c r="B28" s="34">
        <v>35825999.873451464</v>
      </c>
      <c r="C28" s="34">
        <v>259367.85532192039</v>
      </c>
      <c r="D28" s="34">
        <v>99959809.646910906</v>
      </c>
      <c r="E28" s="34">
        <v>779956.99898378202</v>
      </c>
      <c r="F28" s="34">
        <v>236132999.16590485</v>
      </c>
      <c r="G28" s="34">
        <v>3780802.9275222239</v>
      </c>
      <c r="H28" s="34">
        <v>28502999.899318554</v>
      </c>
      <c r="I28" s="34">
        <v>59254.124929714802</v>
      </c>
      <c r="J28" s="34">
        <v>29321000</v>
      </c>
      <c r="K28" s="34">
        <v>150686.18046297901</v>
      </c>
      <c r="L28" s="34">
        <v>168357199.40531</v>
      </c>
      <c r="M28" s="34">
        <v>573111.06435551273</v>
      </c>
      <c r="N28" s="34">
        <v>118748999.58054161</v>
      </c>
      <c r="O28" s="34">
        <v>925475.78530941787</v>
      </c>
      <c r="P28" s="34">
        <v>249164999.11987221</v>
      </c>
      <c r="Q28" s="34">
        <v>809882.57687821705</v>
      </c>
      <c r="R28" s="34">
        <v>270255999.04537189</v>
      </c>
      <c r="S28" s="34">
        <v>855385.08319738694</v>
      </c>
      <c r="T28" s="10"/>
      <c r="U28" s="10"/>
      <c r="V28" s="131">
        <f t="shared" si="7"/>
        <v>1236270005.7366815</v>
      </c>
      <c r="W28" s="132">
        <f t="shared" si="7"/>
        <v>8193922.5969611555</v>
      </c>
      <c r="X28" s="37">
        <f t="shared" si="8"/>
        <v>3.0612310448741944</v>
      </c>
      <c r="Y28" s="37"/>
      <c r="Z28" s="37"/>
    </row>
    <row r="29" spans="1:31">
      <c r="A29" s="5">
        <f t="shared" si="6"/>
        <v>2003</v>
      </c>
      <c r="B29" s="34">
        <v>36070000.007048324</v>
      </c>
      <c r="C29" s="34">
        <v>272107.98768561427</v>
      </c>
      <c r="D29" s="34">
        <v>103354820.02019641</v>
      </c>
      <c r="E29" s="34">
        <v>831558.86005652102</v>
      </c>
      <c r="F29" s="34">
        <v>232581000.04544804</v>
      </c>
      <c r="G29" s="34">
        <v>3642994.5055314978</v>
      </c>
      <c r="H29" s="34">
        <v>29344000.00573409</v>
      </c>
      <c r="I29" s="34">
        <v>51545.340488300302</v>
      </c>
      <c r="J29" s="34">
        <v>31574999.999999899</v>
      </c>
      <c r="K29" s="34">
        <v>152752.095543453</v>
      </c>
      <c r="L29" s="34">
        <v>172845200.03377551</v>
      </c>
      <c r="M29" s="34">
        <v>571865.67231626017</v>
      </c>
      <c r="N29" s="34">
        <v>126287000.0246776</v>
      </c>
      <c r="O29" s="34">
        <v>964625.30073306907</v>
      </c>
      <c r="P29" s="34">
        <v>261123000.0510256</v>
      </c>
      <c r="Q29" s="34">
        <v>852356.78392215096</v>
      </c>
      <c r="R29" s="34">
        <v>279949000.05470431</v>
      </c>
      <c r="S29" s="34">
        <v>881670.31179209088</v>
      </c>
      <c r="T29" s="10"/>
      <c r="U29" s="10"/>
      <c r="V29" s="131">
        <f t="shared" si="7"/>
        <v>1273129020.2426097</v>
      </c>
      <c r="W29" s="132">
        <f t="shared" si="7"/>
        <v>8221476.8580689579</v>
      </c>
      <c r="X29" s="37">
        <f t="shared" si="8"/>
        <v>0.3362768049337117</v>
      </c>
      <c r="Y29" s="37"/>
      <c r="Z29" s="37"/>
    </row>
    <row r="30" spans="1:31">
      <c r="A30" s="5">
        <f t="shared" si="6"/>
        <v>2004</v>
      </c>
      <c r="B30" s="34">
        <v>36379999.91041711</v>
      </c>
      <c r="C30" s="34">
        <v>274527.67260924488</v>
      </c>
      <c r="D30" s="34">
        <v>104915259.74165459</v>
      </c>
      <c r="E30" s="34">
        <v>877007.16607389098</v>
      </c>
      <c r="F30" s="34">
        <v>243964999.39925554</v>
      </c>
      <c r="G30" s="34">
        <v>3755362.1466976791</v>
      </c>
      <c r="H30" s="34">
        <v>31334999.92284001</v>
      </c>
      <c r="I30" s="34">
        <v>55878.5205020414</v>
      </c>
      <c r="J30" s="34">
        <v>34451000</v>
      </c>
      <c r="K30" s="34">
        <v>163748.20550329299</v>
      </c>
      <c r="L30" s="34">
        <v>182174999.5514085</v>
      </c>
      <c r="M30" s="34">
        <v>590211.20437826973</v>
      </c>
      <c r="N30" s="34">
        <v>132458999.6738303</v>
      </c>
      <c r="O30" s="34">
        <v>988392.10769831704</v>
      </c>
      <c r="P30" s="34">
        <v>279543999.31164521</v>
      </c>
      <c r="Q30" s="34">
        <v>890790.97239162587</v>
      </c>
      <c r="R30" s="34">
        <v>285165999.29780143</v>
      </c>
      <c r="S30" s="34">
        <v>898215.85776095302</v>
      </c>
      <c r="T30" s="10"/>
      <c r="U30" s="10"/>
      <c r="V30" s="131">
        <f t="shared" si="7"/>
        <v>1330390256.8088527</v>
      </c>
      <c r="W30" s="132">
        <f t="shared" si="7"/>
        <v>8494133.8536153156</v>
      </c>
      <c r="X30" s="37">
        <f t="shared" si="8"/>
        <v>3.3163992340227639</v>
      </c>
      <c r="Y30" s="37"/>
      <c r="Z30" s="37"/>
    </row>
    <row r="31" spans="1:31">
      <c r="A31" s="5">
        <f t="shared" si="6"/>
        <v>2005</v>
      </c>
      <c r="B31" s="34">
        <v>37402391.991304971</v>
      </c>
      <c r="C31" s="34">
        <v>263155.7606707901</v>
      </c>
      <c r="D31" s="34">
        <v>105991877.30475019</v>
      </c>
      <c r="E31" s="34">
        <v>854726.53258528607</v>
      </c>
      <c r="F31" s="34">
        <v>259100944.52064836</v>
      </c>
      <c r="G31" s="34">
        <v>3949676.7741653109</v>
      </c>
      <c r="H31" s="34">
        <v>33010192.931773737</v>
      </c>
      <c r="I31" s="34">
        <v>59305.984843578699</v>
      </c>
      <c r="J31" s="34">
        <v>38558200</v>
      </c>
      <c r="K31" s="34">
        <v>184679.842373258</v>
      </c>
      <c r="L31" s="34">
        <v>195012158.24350181</v>
      </c>
      <c r="M31" s="34">
        <v>622409.10106666596</v>
      </c>
      <c r="N31" s="34">
        <v>139472270.1358436</v>
      </c>
      <c r="O31" s="34">
        <v>1021802.765927434</v>
      </c>
      <c r="P31" s="34">
        <v>295503636.72601181</v>
      </c>
      <c r="Q31" s="34">
        <v>955742.4232109841</v>
      </c>
      <c r="R31" s="34">
        <v>297015436.40230113</v>
      </c>
      <c r="S31" s="34">
        <v>933404.5988350251</v>
      </c>
      <c r="T31" s="10"/>
      <c r="U31" s="10"/>
      <c r="V31" s="131">
        <f t="shared" si="7"/>
        <v>1401067108.2561357</v>
      </c>
      <c r="W31" s="132">
        <f t="shared" si="7"/>
        <v>8844903.7836783342</v>
      </c>
      <c r="X31" s="37">
        <f t="shared" si="8"/>
        <v>4.1295550094695308</v>
      </c>
      <c r="Y31" s="37"/>
      <c r="Z31" s="37"/>
    </row>
    <row r="32" spans="1:31">
      <c r="A32" s="5">
        <f t="shared" si="6"/>
        <v>2006</v>
      </c>
      <c r="B32" s="34">
        <v>35358999.888728589</v>
      </c>
      <c r="C32" s="34">
        <v>266871.15668563172</v>
      </c>
      <c r="D32" s="34">
        <v>105364259.66842881</v>
      </c>
      <c r="E32" s="34">
        <v>824692.97782866901</v>
      </c>
      <c r="F32" s="34">
        <v>275782399.13213938</v>
      </c>
      <c r="G32" s="34">
        <v>4184900.74700699</v>
      </c>
      <c r="H32" s="34">
        <v>34138999.892567828</v>
      </c>
      <c r="I32" s="34">
        <v>61066.637910608202</v>
      </c>
      <c r="J32" s="34">
        <v>42582000</v>
      </c>
      <c r="K32" s="34">
        <v>198435.574643603</v>
      </c>
      <c r="L32" s="34">
        <v>206635999.3497366</v>
      </c>
      <c r="M32" s="34">
        <v>660176.48857250821</v>
      </c>
      <c r="N32" s="34">
        <v>146606999.53864211</v>
      </c>
      <c r="O32" s="34">
        <v>1056240.408755369</v>
      </c>
      <c r="P32" s="34">
        <v>324001998.98039687</v>
      </c>
      <c r="Q32" s="34">
        <v>1049671.30088434</v>
      </c>
      <c r="R32" s="34">
        <v>308019999.03069079</v>
      </c>
      <c r="S32" s="34">
        <v>964593.69572129706</v>
      </c>
      <c r="T32" s="10"/>
      <c r="U32" s="10"/>
      <c r="V32" s="131">
        <f t="shared" si="7"/>
        <v>1478491655.4813309</v>
      </c>
      <c r="W32" s="132">
        <f t="shared" si="7"/>
        <v>9266648.9880090151</v>
      </c>
      <c r="X32" s="37">
        <f t="shared" si="8"/>
        <v>4.7682282888021374</v>
      </c>
      <c r="Y32" s="37"/>
      <c r="Z32" s="37"/>
    </row>
    <row r="33" spans="1:26">
      <c r="A33" s="5">
        <f t="shared" si="6"/>
        <v>2007</v>
      </c>
      <c r="B33" s="34">
        <v>36301000.035048641</v>
      </c>
      <c r="C33" s="34">
        <v>277304.33392659278</v>
      </c>
      <c r="D33" s="34">
        <v>105335680.10170151</v>
      </c>
      <c r="E33" s="34">
        <v>849775.37767153094</v>
      </c>
      <c r="F33" s="34">
        <v>290246000.28023225</v>
      </c>
      <c r="G33" s="34">
        <v>4394433.3700275691</v>
      </c>
      <c r="H33" s="34">
        <v>35294000.034076363</v>
      </c>
      <c r="I33" s="34">
        <v>61610.110787797697</v>
      </c>
      <c r="J33" s="34">
        <v>48971000</v>
      </c>
      <c r="K33" s="34">
        <v>225065.76407407699</v>
      </c>
      <c r="L33" s="34">
        <v>217607000.21009913</v>
      </c>
      <c r="M33" s="34">
        <v>689888.05367691815</v>
      </c>
      <c r="N33" s="34">
        <v>156289000.15089691</v>
      </c>
      <c r="O33" s="34">
        <v>1113244.210524813</v>
      </c>
      <c r="P33" s="34">
        <v>349501000.33744317</v>
      </c>
      <c r="Q33" s="34">
        <v>1099571.2618180569</v>
      </c>
      <c r="R33" s="34">
        <v>321865000.31076032</v>
      </c>
      <c r="S33" s="34">
        <v>1004807.9141128089</v>
      </c>
      <c r="T33" s="10"/>
      <c r="U33" s="10"/>
      <c r="V33" s="131">
        <f t="shared" si="7"/>
        <v>1561409681.4602582</v>
      </c>
      <c r="W33" s="132">
        <f t="shared" si="7"/>
        <v>9715700.3966201637</v>
      </c>
      <c r="X33" s="37">
        <f t="shared" si="8"/>
        <v>4.8458877550257728</v>
      </c>
      <c r="Y33" s="37"/>
      <c r="Z33" s="37"/>
    </row>
    <row r="34" spans="1:26">
      <c r="A34" s="5">
        <f t="shared" si="6"/>
        <v>2008</v>
      </c>
      <c r="B34" s="34">
        <v>42153999.925069243</v>
      </c>
      <c r="C34" s="34">
        <v>310428.04583342094</v>
      </c>
      <c r="D34" s="34">
        <v>99397869.823315501</v>
      </c>
      <c r="E34" s="34">
        <v>784478.57303295995</v>
      </c>
      <c r="F34" s="34">
        <v>297899999.47046888</v>
      </c>
      <c r="G34" s="34">
        <v>4490881.3043552274</v>
      </c>
      <c r="H34" s="34">
        <v>34197999.939211428</v>
      </c>
      <c r="I34" s="34">
        <v>61626.315217493291</v>
      </c>
      <c r="J34" s="34">
        <v>53644000.000000097</v>
      </c>
      <c r="K34" s="34">
        <v>243805.31780601901</v>
      </c>
      <c r="L34" s="34">
        <v>219358999.61007902</v>
      </c>
      <c r="M34" s="34">
        <v>689741.88013105257</v>
      </c>
      <c r="N34" s="34">
        <v>161671999.71262032</v>
      </c>
      <c r="O34" s="34">
        <v>1124511.4958211631</v>
      </c>
      <c r="P34" s="34">
        <v>375089999.3332594</v>
      </c>
      <c r="Q34" s="34">
        <v>1142598.618531466</v>
      </c>
      <c r="R34" s="34">
        <v>335759999.40317047</v>
      </c>
      <c r="S34" s="34">
        <v>1041042.11806969</v>
      </c>
      <c r="T34" s="10"/>
      <c r="U34" s="10"/>
      <c r="V34" s="131">
        <f t="shared" si="7"/>
        <v>1619174867.2171941</v>
      </c>
      <c r="W34" s="132">
        <f t="shared" si="7"/>
        <v>9889113.6687984932</v>
      </c>
      <c r="X34" s="37">
        <f t="shared" si="8"/>
        <v>1.7848766954429292</v>
      </c>
      <c r="Y34" s="37"/>
      <c r="Z34" s="37"/>
    </row>
    <row r="35" spans="1:26">
      <c r="A35" s="5">
        <f t="shared" si="6"/>
        <v>2009</v>
      </c>
      <c r="B35" s="34">
        <v>40891000.076902673</v>
      </c>
      <c r="C35" s="34">
        <v>304981.8589254517</v>
      </c>
      <c r="D35" s="34">
        <v>95185496.179012999</v>
      </c>
      <c r="E35" s="34">
        <v>786816.88290667604</v>
      </c>
      <c r="F35" s="34">
        <v>266932000.50201261</v>
      </c>
      <c r="G35" s="34">
        <v>3820083.3371253465</v>
      </c>
      <c r="H35" s="34">
        <v>33635000.063256517</v>
      </c>
      <c r="I35" s="34">
        <v>58327.56886965529</v>
      </c>
      <c r="J35" s="34">
        <v>57630003.745240502</v>
      </c>
      <c r="K35" s="34">
        <v>249874.48577334799</v>
      </c>
      <c r="L35" s="34">
        <v>213939000.40234989</v>
      </c>
      <c r="M35" s="34">
        <v>671985.12402300176</v>
      </c>
      <c r="N35" s="34">
        <v>162722000.30602729</v>
      </c>
      <c r="O35" s="34">
        <v>1112504.1329015289</v>
      </c>
      <c r="P35" s="34">
        <v>378421000.71168739</v>
      </c>
      <c r="Q35" s="34">
        <v>1170770.717616553</v>
      </c>
      <c r="R35" s="34">
        <v>344981000.64879739</v>
      </c>
      <c r="S35" s="34">
        <v>1079093.219473497</v>
      </c>
      <c r="T35" s="10"/>
      <c r="U35" s="10"/>
      <c r="V35" s="131">
        <f t="shared" si="7"/>
        <v>1594336502.6352873</v>
      </c>
      <c r="W35" s="132">
        <f t="shared" si="7"/>
        <v>9254437.3276150562</v>
      </c>
      <c r="X35" s="37">
        <f t="shared" si="8"/>
        <v>-6.4179294771980198</v>
      </c>
      <c r="Y35" s="37"/>
      <c r="Z35" s="37"/>
    </row>
    <row r="36" spans="1:26" ht="13.5" thickBot="1">
      <c r="A36" s="5">
        <f t="shared" si="6"/>
        <v>2010</v>
      </c>
      <c r="B36" s="34">
        <v>41246961.667548493</v>
      </c>
      <c r="C36" s="34">
        <v>307739.84332300368</v>
      </c>
      <c r="D36" s="34">
        <v>100659255.9205301</v>
      </c>
      <c r="E36" s="34">
        <v>859784.79503404698</v>
      </c>
      <c r="F36" s="34">
        <v>280189982.59378433</v>
      </c>
      <c r="G36" s="34">
        <v>3980045.2610320104</v>
      </c>
      <c r="H36" s="34">
        <v>34310971.672552869</v>
      </c>
      <c r="I36" s="34">
        <v>60134.824658873222</v>
      </c>
      <c r="J36" s="34">
        <v>58523000</v>
      </c>
      <c r="K36" s="34">
        <v>251881.086331417</v>
      </c>
      <c r="L36" s="34">
        <v>218569823.92360398</v>
      </c>
      <c r="M36" s="34">
        <v>678438.25606500439</v>
      </c>
      <c r="N36" s="34">
        <v>167462285.9692319</v>
      </c>
      <c r="O36" s="34">
        <v>1124266.42608172</v>
      </c>
      <c r="P36" s="34">
        <v>385490863.71355462</v>
      </c>
      <c r="Q36" s="34">
        <v>1189898.0298289701</v>
      </c>
      <c r="R36" s="34">
        <v>352917875.22940868</v>
      </c>
      <c r="S36" s="34">
        <v>1100105.377287142</v>
      </c>
      <c r="T36" s="10"/>
      <c r="U36" s="10"/>
      <c r="V36" s="133">
        <f t="shared" si="7"/>
        <v>1639371020.6902151</v>
      </c>
      <c r="W36" s="134">
        <f t="shared" si="7"/>
        <v>9552293.8996421881</v>
      </c>
      <c r="X36" s="37">
        <f t="shared" si="8"/>
        <v>3.2185270857941179</v>
      </c>
      <c r="Y36" s="37"/>
      <c r="Z36" s="37"/>
    </row>
    <row r="38" spans="1:26" ht="13.5" thickBot="1"/>
    <row r="39" spans="1:26" ht="64.5" thickBot="1">
      <c r="A39" s="2" t="s">
        <v>21</v>
      </c>
      <c r="C39" s="3" t="s">
        <v>22</v>
      </c>
      <c r="D39" s="3" t="s">
        <v>23</v>
      </c>
      <c r="E39" s="3" t="s">
        <v>3</v>
      </c>
      <c r="F39" s="3" t="s">
        <v>24</v>
      </c>
      <c r="G39" s="3" t="s">
        <v>25</v>
      </c>
      <c r="H39" s="3" t="s">
        <v>26</v>
      </c>
      <c r="I39" s="3" t="s">
        <v>27</v>
      </c>
      <c r="J39" s="3" t="s">
        <v>28</v>
      </c>
      <c r="K39" s="14" t="s">
        <v>29</v>
      </c>
      <c r="L39" s="2" t="s">
        <v>30</v>
      </c>
      <c r="M39" s="3" t="s">
        <v>22</v>
      </c>
      <c r="N39" s="3" t="s">
        <v>23</v>
      </c>
      <c r="O39" s="3" t="s">
        <v>3</v>
      </c>
      <c r="P39" s="3" t="s">
        <v>24</v>
      </c>
      <c r="Q39" s="3" t="s">
        <v>25</v>
      </c>
      <c r="R39" s="3" t="s">
        <v>26</v>
      </c>
      <c r="S39" s="3" t="s">
        <v>27</v>
      </c>
      <c r="T39" s="3" t="s">
        <v>28</v>
      </c>
      <c r="U39" s="14" t="s">
        <v>29</v>
      </c>
    </row>
    <row r="40" spans="1:26">
      <c r="A40" s="5" t="str">
        <f>A22</f>
        <v>1996</v>
      </c>
      <c r="B40" s="38"/>
      <c r="C40" s="38">
        <f t="shared" ref="C40:C54" si="9">(C4/$W4)/(B4/$V4)</f>
        <v>1.4737700457854919</v>
      </c>
      <c r="D40" s="38">
        <f t="shared" ref="D40:D54" si="10">(E4/$W4)/(D4/$V4)</f>
        <v>0.6573280878708937</v>
      </c>
      <c r="E40" s="38">
        <f t="shared" ref="E40:E54" si="11">(G4/$W4)/(F4/$V4)</f>
        <v>1.1632519299371846</v>
      </c>
      <c r="F40" s="38">
        <f t="shared" ref="F40:F54" si="12">(I4/$W4)/(H4/$V4)</f>
        <v>0.93944835968782037</v>
      </c>
      <c r="G40" s="38">
        <f t="shared" ref="G40:G54" si="13">(K4/$W4)/(J4/$V4)</f>
        <v>0.99038507950125343</v>
      </c>
      <c r="H40" s="38">
        <f t="shared" ref="H40:H54" si="14">(M4/$W4)/(L4/$V4)</f>
        <v>0.57817047614809725</v>
      </c>
      <c r="I40" s="38">
        <f t="shared" ref="I40:I54" si="15">(O4/$W4)/(N4/$V4)</f>
        <v>1.5612585055854304</v>
      </c>
      <c r="J40" s="38">
        <f t="shared" ref="J40:J54" si="16">(Q4/$W4)/(P4/$V4)</f>
        <v>0.71893125923438805</v>
      </c>
      <c r="K40" s="38">
        <f t="shared" ref="K40:K54" si="17">(S4/$W4)/(R4/$V4)</f>
        <v>1.0040950496336718</v>
      </c>
      <c r="L40" s="39">
        <f>AVERAGE(C40:K40)</f>
        <v>1.0096265325982481</v>
      </c>
      <c r="M40" s="35">
        <f t="shared" ref="M40:M54" si="18">(1-1/C40)*C4</f>
        <v>1319.1083328796253</v>
      </c>
      <c r="N40" s="35">
        <f t="shared" ref="N40:N54" si="19">(1-1/D40)*E4</f>
        <v>-610.91467157536658</v>
      </c>
      <c r="O40" s="35">
        <f t="shared" ref="O40:O54" si="20">(1-1/E40)*G4</f>
        <v>745.9627695744266</v>
      </c>
      <c r="P40" s="35">
        <f t="shared" ref="P40:P54" si="21">(1-1/F40)*I4</f>
        <v>-14.607810590220643</v>
      </c>
      <c r="Q40" s="35">
        <f t="shared" ref="Q40:Q54" si="22">(1-1/G40)*K4</f>
        <v>-10.426986014634961</v>
      </c>
      <c r="R40" s="35">
        <f t="shared" ref="R40:R54" si="23">(1-1/H40)*M4</f>
        <v>-1436.5547758902148</v>
      </c>
      <c r="S40" s="35">
        <f t="shared" ref="S40:S54" si="24">(1-1/I40)*O4</f>
        <v>843.92517322237177</v>
      </c>
      <c r="T40" s="35">
        <f t="shared" ref="T40:T54" si="25">(1-1/J40)*Q4</f>
        <v>-628.54692936682443</v>
      </c>
      <c r="U40" s="35">
        <f>(1-1/K40)*S4</f>
        <v>20.267361368059582</v>
      </c>
      <c r="V40" s="39">
        <f t="shared" ref="V40:V54" si="26">AVERAGE(M40:U40)</f>
        <v>25.356940400802436</v>
      </c>
      <c r="W40" s="40"/>
    </row>
    <row r="41" spans="1:26">
      <c r="A41" s="5">
        <f t="shared" ref="A41:A54" si="27">A23</f>
        <v>1997</v>
      </c>
      <c r="B41" s="38"/>
      <c r="C41" s="38">
        <f t="shared" si="9"/>
        <v>1.4184835611758073</v>
      </c>
      <c r="D41" s="38">
        <f t="shared" si="10"/>
        <v>0.57555229223604765</v>
      </c>
      <c r="E41" s="38">
        <f t="shared" si="11"/>
        <v>1.2338042078891747</v>
      </c>
      <c r="F41" s="38">
        <f t="shared" si="12"/>
        <v>0.90234056290087927</v>
      </c>
      <c r="G41" s="38">
        <f t="shared" si="13"/>
        <v>1.0418645831718194</v>
      </c>
      <c r="H41" s="38">
        <f t="shared" si="14"/>
        <v>0.60928389394099869</v>
      </c>
      <c r="I41" s="38">
        <f t="shared" si="15"/>
        <v>1.6332913425030946</v>
      </c>
      <c r="J41" s="38">
        <f t="shared" si="16"/>
        <v>0.76018237775729669</v>
      </c>
      <c r="K41" s="38">
        <f t="shared" si="17"/>
        <v>0.97099495275134529</v>
      </c>
      <c r="L41" s="39">
        <f t="shared" ref="L41:L54" si="28">AVERAGE(C41:K41)</f>
        <v>1.0161997527029405</v>
      </c>
      <c r="M41" s="35">
        <f t="shared" si="18"/>
        <v>1251.0129562658017</v>
      </c>
      <c r="N41" s="35">
        <f t="shared" si="19"/>
        <v>-794.4840071432277</v>
      </c>
      <c r="O41" s="35">
        <f t="shared" si="20"/>
        <v>1106.6385222541228</v>
      </c>
      <c r="P41" s="35">
        <f t="shared" si="21"/>
        <v>-25.615681589891889</v>
      </c>
      <c r="Q41" s="35">
        <f t="shared" si="22"/>
        <v>50.760410570476225</v>
      </c>
      <c r="R41" s="35">
        <f t="shared" si="23"/>
        <v>-1483.763671635551</v>
      </c>
      <c r="S41" s="35">
        <f t="shared" si="24"/>
        <v>1045.109776263098</v>
      </c>
      <c r="T41" s="35">
        <f t="shared" si="25"/>
        <v>-607.99532984673897</v>
      </c>
      <c r="U41" s="35">
        <f t="shared" ref="U41:U54" si="29">(1-1/K41)*S5</f>
        <v>-165.5250491967038</v>
      </c>
      <c r="V41" s="39">
        <f t="shared" si="26"/>
        <v>41.793102882376161</v>
      </c>
    </row>
    <row r="42" spans="1:26">
      <c r="A42" s="5">
        <f t="shared" si="27"/>
        <v>1998</v>
      </c>
      <c r="B42" s="38"/>
      <c r="C42" s="38">
        <f t="shared" si="9"/>
        <v>1.3701818902465235</v>
      </c>
      <c r="D42" s="38">
        <f t="shared" si="10"/>
        <v>0.66359334369135026</v>
      </c>
      <c r="E42" s="38">
        <f t="shared" si="11"/>
        <v>1.2829433644935331</v>
      </c>
      <c r="F42" s="38">
        <f t="shared" si="12"/>
        <v>0.86280737879048841</v>
      </c>
      <c r="G42" s="38">
        <f t="shared" si="13"/>
        <v>1.0634324402671134</v>
      </c>
      <c r="H42" s="38">
        <f t="shared" si="14"/>
        <v>0.62171231895547485</v>
      </c>
      <c r="I42" s="38">
        <f t="shared" si="15"/>
        <v>1.6694068147180476</v>
      </c>
      <c r="J42" s="38">
        <f t="shared" si="16"/>
        <v>0.77209389555650798</v>
      </c>
      <c r="K42" s="38">
        <f t="shared" si="17"/>
        <v>0.94562710640645398</v>
      </c>
      <c r="L42" s="39">
        <f t="shared" si="28"/>
        <v>1.0279776170139434</v>
      </c>
      <c r="M42" s="35">
        <f t="shared" si="18"/>
        <v>1176.377281324445</v>
      </c>
      <c r="N42" s="35">
        <f t="shared" si="19"/>
        <v>-573.8048779005826</v>
      </c>
      <c r="O42" s="35">
        <f t="shared" si="20"/>
        <v>1399.3879341253387</v>
      </c>
      <c r="P42" s="35">
        <f t="shared" si="21"/>
        <v>-37.836645077777305</v>
      </c>
      <c r="Q42" s="35">
        <f t="shared" si="22"/>
        <v>78.18497492809631</v>
      </c>
      <c r="R42" s="35">
        <f t="shared" si="23"/>
        <v>-1647.6004099172555</v>
      </c>
      <c r="S42" s="35">
        <f t="shared" si="24"/>
        <v>1130.1736332007467</v>
      </c>
      <c r="T42" s="35">
        <f t="shared" si="25"/>
        <v>-645.45744778631308</v>
      </c>
      <c r="U42" s="35">
        <f t="shared" si="29"/>
        <v>-352.79255921196039</v>
      </c>
      <c r="V42" s="39">
        <f t="shared" si="26"/>
        <v>58.514653742748656</v>
      </c>
    </row>
    <row r="43" spans="1:26">
      <c r="A43" s="5">
        <f t="shared" si="27"/>
        <v>1999</v>
      </c>
      <c r="B43" s="38"/>
      <c r="C43" s="38">
        <f t="shared" si="9"/>
        <v>1.3435912378649897</v>
      </c>
      <c r="D43" s="38">
        <f t="shared" si="10"/>
        <v>0.67265829544263656</v>
      </c>
      <c r="E43" s="38">
        <f t="shared" si="11"/>
        <v>1.3232465704648144</v>
      </c>
      <c r="F43" s="38">
        <f t="shared" si="12"/>
        <v>0.84020065577873837</v>
      </c>
      <c r="G43" s="38">
        <f t="shared" si="13"/>
        <v>1.0927530484982497</v>
      </c>
      <c r="H43" s="38">
        <f t="shared" si="14"/>
        <v>0.63923104507539019</v>
      </c>
      <c r="I43" s="38">
        <f t="shared" si="15"/>
        <v>1.7069351291824197</v>
      </c>
      <c r="J43" s="38">
        <f t="shared" si="16"/>
        <v>0.78996358171068382</v>
      </c>
      <c r="K43" s="38">
        <f t="shared" si="17"/>
        <v>0.93455518014594652</v>
      </c>
      <c r="L43" s="39">
        <f t="shared" si="28"/>
        <v>1.0381260826848744</v>
      </c>
      <c r="M43" s="35">
        <f t="shared" si="18"/>
        <v>1146.8075846128497</v>
      </c>
      <c r="N43" s="35">
        <f t="shared" si="19"/>
        <v>-550.09690969488236</v>
      </c>
      <c r="O43" s="35">
        <f t="shared" si="20"/>
        <v>1638.3122215531439</v>
      </c>
      <c r="P43" s="35">
        <f t="shared" si="21"/>
        <v>-45.855708323150587</v>
      </c>
      <c r="Q43" s="35">
        <f t="shared" si="22"/>
        <v>118.64531842604494</v>
      </c>
      <c r="R43" s="35">
        <f t="shared" si="23"/>
        <v>-1817.6317125495984</v>
      </c>
      <c r="S43" s="35">
        <f t="shared" si="24"/>
        <v>1260.0865493723527</v>
      </c>
      <c r="T43" s="35">
        <f t="shared" si="25"/>
        <v>-657.312553865013</v>
      </c>
      <c r="U43" s="35">
        <f t="shared" si="29"/>
        <v>-463.11019782916975</v>
      </c>
      <c r="V43" s="39">
        <f t="shared" si="26"/>
        <v>69.982732411397464</v>
      </c>
    </row>
    <row r="44" spans="1:26">
      <c r="A44" s="5">
        <f t="shared" si="27"/>
        <v>2000</v>
      </c>
      <c r="B44" s="38"/>
      <c r="C44" s="38">
        <f t="shared" si="9"/>
        <v>1.3249470461005013</v>
      </c>
      <c r="D44" s="38">
        <f t="shared" si="10"/>
        <v>0.6712994547435247</v>
      </c>
      <c r="E44" s="38">
        <f t="shared" si="11"/>
        <v>1.3440644799894896</v>
      </c>
      <c r="F44" s="38">
        <f t="shared" si="12"/>
        <v>0.8259526495410866</v>
      </c>
      <c r="G44" s="38">
        <f t="shared" si="13"/>
        <v>1.1087100474416263</v>
      </c>
      <c r="H44" s="38">
        <f t="shared" si="14"/>
        <v>0.6469177532761673</v>
      </c>
      <c r="I44" s="38">
        <f t="shared" si="15"/>
        <v>1.6978859758623239</v>
      </c>
      <c r="J44" s="38">
        <f t="shared" si="16"/>
        <v>0.80693705276624272</v>
      </c>
      <c r="K44" s="38">
        <f t="shared" si="17"/>
        <v>0.9292887133403509</v>
      </c>
      <c r="L44" s="39">
        <f t="shared" si="28"/>
        <v>1.0395559081179238</v>
      </c>
      <c r="M44" s="35">
        <f t="shared" si="18"/>
        <v>1124.2543904353879</v>
      </c>
      <c r="N44" s="35">
        <f t="shared" si="19"/>
        <v>-554.50743584194004</v>
      </c>
      <c r="O44" s="35">
        <f t="shared" si="20"/>
        <v>1801.0472107659698</v>
      </c>
      <c r="P44" s="35">
        <f t="shared" si="21"/>
        <v>-52.367551327123508</v>
      </c>
      <c r="Q44" s="35">
        <f t="shared" si="22"/>
        <v>154.02273100778942</v>
      </c>
      <c r="R44" s="35">
        <f t="shared" si="23"/>
        <v>-1854.3286962155373</v>
      </c>
      <c r="S44" s="35">
        <f t="shared" si="24"/>
        <v>1287.984288059236</v>
      </c>
      <c r="T44" s="35">
        <f t="shared" si="25"/>
        <v>-664.49864468640078</v>
      </c>
      <c r="U44" s="35">
        <f t="shared" si="29"/>
        <v>-540.55409133444755</v>
      </c>
      <c r="V44" s="39">
        <f t="shared" si="26"/>
        <v>77.894688984770411</v>
      </c>
    </row>
    <row r="45" spans="1:26">
      <c r="A45" s="5">
        <f t="shared" si="27"/>
        <v>2001</v>
      </c>
      <c r="B45" s="38"/>
      <c r="C45" s="38">
        <f t="shared" si="9"/>
        <v>1.3093268766251738</v>
      </c>
      <c r="D45" s="38">
        <f t="shared" si="10"/>
        <v>0.74437035541532404</v>
      </c>
      <c r="E45" s="38">
        <f t="shared" si="11"/>
        <v>1.3514826070679984</v>
      </c>
      <c r="F45" s="38">
        <f t="shared" si="12"/>
        <v>0.82368734528227716</v>
      </c>
      <c r="G45" s="38">
        <f t="shared" si="13"/>
        <v>1.1198501218481427</v>
      </c>
      <c r="H45" s="38">
        <f t="shared" si="14"/>
        <v>0.65204032875656415</v>
      </c>
      <c r="I45" s="38">
        <f t="shared" si="15"/>
        <v>1.6857295994783383</v>
      </c>
      <c r="J45" s="38">
        <f t="shared" si="16"/>
        <v>0.80515886588330932</v>
      </c>
      <c r="K45" s="38">
        <f t="shared" si="17"/>
        <v>0.92667798248838718</v>
      </c>
      <c r="L45" s="39">
        <f t="shared" si="28"/>
        <v>1.0464804536495018</v>
      </c>
      <c r="M45" s="35">
        <f t="shared" si="18"/>
        <v>1189.45556657219</v>
      </c>
      <c r="N45" s="35">
        <f t="shared" si="19"/>
        <v>-436.22101600857377</v>
      </c>
      <c r="O45" s="35">
        <f t="shared" si="20"/>
        <v>1862.2927023710645</v>
      </c>
      <c r="P45" s="35">
        <f t="shared" si="21"/>
        <v>-54.979798536122381</v>
      </c>
      <c r="Q45" s="35">
        <f t="shared" si="22"/>
        <v>169.32832918679986</v>
      </c>
      <c r="R45" s="35">
        <f t="shared" si="23"/>
        <v>-1926.8035699491181</v>
      </c>
      <c r="S45" s="35">
        <f t="shared" si="24"/>
        <v>1267.217952123779</v>
      </c>
      <c r="T45" s="35">
        <f t="shared" si="25"/>
        <v>-761.27744783312221</v>
      </c>
      <c r="U45" s="35">
        <f t="shared" si="29"/>
        <v>-578.25417116587676</v>
      </c>
      <c r="V45" s="39">
        <f t="shared" si="26"/>
        <v>81.195394084557762</v>
      </c>
    </row>
    <row r="46" spans="1:26">
      <c r="A46" s="5">
        <f t="shared" si="27"/>
        <v>2002</v>
      </c>
      <c r="B46" s="38"/>
      <c r="C46" s="38">
        <f t="shared" si="9"/>
        <v>1.3065891898786488</v>
      </c>
      <c r="D46" s="38">
        <f t="shared" si="10"/>
        <v>0.83899616421676304</v>
      </c>
      <c r="E46" s="38">
        <f t="shared" si="11"/>
        <v>1.353806026753924</v>
      </c>
      <c r="F46" s="38">
        <f t="shared" si="12"/>
        <v>0.83545407527940541</v>
      </c>
      <c r="G46" s="38">
        <f t="shared" si="13"/>
        <v>1.1219274294153139</v>
      </c>
      <c r="H46" s="38">
        <f t="shared" si="14"/>
        <v>0.65420301714891083</v>
      </c>
      <c r="I46" s="38">
        <f t="shared" si="15"/>
        <v>1.6359637801973363</v>
      </c>
      <c r="J46" s="38">
        <f t="shared" si="16"/>
        <v>0.80416561716827706</v>
      </c>
      <c r="K46" s="38">
        <f t="shared" si="17"/>
        <v>0.92149697383433038</v>
      </c>
      <c r="L46" s="39">
        <f t="shared" si="28"/>
        <v>1.0525113637658787</v>
      </c>
      <c r="M46" s="35">
        <f t="shared" si="18"/>
        <v>1265.9589697378301</v>
      </c>
      <c r="N46" s="35">
        <f t="shared" si="19"/>
        <v>-296.20881207103992</v>
      </c>
      <c r="O46" s="35">
        <f t="shared" si="20"/>
        <v>1987.4621369046558</v>
      </c>
      <c r="P46" s="35">
        <f t="shared" si="21"/>
        <v>-54.557092835133197</v>
      </c>
      <c r="Q46" s="35">
        <f t="shared" si="22"/>
        <v>181.24203150474355</v>
      </c>
      <c r="R46" s="35">
        <f t="shared" si="23"/>
        <v>-2018.936510963279</v>
      </c>
      <c r="S46" s="35">
        <f t="shared" si="24"/>
        <v>1255.9804527064678</v>
      </c>
      <c r="T46" s="35">
        <f t="shared" si="25"/>
        <v>-873.92122379665602</v>
      </c>
      <c r="U46" s="35">
        <f t="shared" si="29"/>
        <v>-674.88901491813431</v>
      </c>
      <c r="V46" s="39">
        <f t="shared" si="26"/>
        <v>85.792326252161601</v>
      </c>
    </row>
    <row r="47" spans="1:26">
      <c r="A47" s="5">
        <f t="shared" si="27"/>
        <v>2003</v>
      </c>
      <c r="B47" s="38"/>
      <c r="C47" s="38">
        <f t="shared" si="9"/>
        <v>1.3453091119957814</v>
      </c>
      <c r="D47" s="38">
        <f t="shared" si="10"/>
        <v>0.91188394140297613</v>
      </c>
      <c r="E47" s="38">
        <f t="shared" si="11"/>
        <v>1.3342273656985983</v>
      </c>
      <c r="F47" s="38">
        <f t="shared" si="12"/>
        <v>0.84864867390689191</v>
      </c>
      <c r="G47" s="38">
        <f t="shared" si="13"/>
        <v>1.1141654995384942</v>
      </c>
      <c r="H47" s="38">
        <f t="shared" si="14"/>
        <v>0.65112815744268671</v>
      </c>
      <c r="I47" s="38">
        <f t="shared" si="15"/>
        <v>1.6526851233258062</v>
      </c>
      <c r="J47" s="38">
        <f t="shared" si="16"/>
        <v>0.79781863550327803</v>
      </c>
      <c r="K47" s="38">
        <f t="shared" si="17"/>
        <v>0.93290664907274856</v>
      </c>
      <c r="L47" s="39">
        <f t="shared" si="28"/>
        <v>1.0654192397652511</v>
      </c>
      <c r="M47" s="35">
        <f t="shared" si="18"/>
        <v>1464.7203712322237</v>
      </c>
      <c r="N47" s="35">
        <f t="shared" si="19"/>
        <v>-179.11765496759733</v>
      </c>
      <c r="O47" s="35">
        <f t="shared" si="20"/>
        <v>1940.9378689027621</v>
      </c>
      <c r="P47" s="35">
        <f t="shared" si="21"/>
        <v>-50.967709864531713</v>
      </c>
      <c r="Q47" s="35">
        <f t="shared" si="22"/>
        <v>200.21819536400221</v>
      </c>
      <c r="R47" s="35">
        <f t="shared" si="23"/>
        <v>-2315.1897719188628</v>
      </c>
      <c r="S47" s="35">
        <f t="shared" si="24"/>
        <v>1300.4518079877341</v>
      </c>
      <c r="T47" s="35">
        <f t="shared" si="25"/>
        <v>-973.88871319088548</v>
      </c>
      <c r="U47" s="35">
        <f t="shared" si="29"/>
        <v>-644.52395741971179</v>
      </c>
      <c r="V47" s="39">
        <f t="shared" si="26"/>
        <v>82.515604013903697</v>
      </c>
    </row>
    <row r="48" spans="1:26">
      <c r="A48" s="5">
        <f t="shared" si="27"/>
        <v>2004</v>
      </c>
      <c r="B48" s="38"/>
      <c r="C48" s="38">
        <f t="shared" si="9"/>
        <v>1.322312285026453</v>
      </c>
      <c r="D48" s="38">
        <f t="shared" si="10"/>
        <v>1.1389163574135799</v>
      </c>
      <c r="E48" s="38">
        <f t="shared" si="11"/>
        <v>1.2799084707499981</v>
      </c>
      <c r="F48" s="38">
        <f t="shared" si="12"/>
        <v>0.84651619438143588</v>
      </c>
      <c r="G48" s="38">
        <f t="shared" si="13"/>
        <v>1.0983095687734317</v>
      </c>
      <c r="H48" s="38">
        <f t="shared" si="14"/>
        <v>0.64419991171551638</v>
      </c>
      <c r="I48" s="38">
        <f t="shared" si="15"/>
        <v>1.6655074501325344</v>
      </c>
      <c r="J48" s="38">
        <f t="shared" si="16"/>
        <v>0.78698210864312668</v>
      </c>
      <c r="K48" s="38">
        <f t="shared" si="17"/>
        <v>0.94996245587387984</v>
      </c>
      <c r="L48" s="39">
        <f t="shared" si="28"/>
        <v>1.0814016447455508</v>
      </c>
      <c r="M48" s="35">
        <f t="shared" si="18"/>
        <v>1301.7294099944017</v>
      </c>
      <c r="N48" s="35">
        <f t="shared" si="19"/>
        <v>310.12006769723945</v>
      </c>
      <c r="O48" s="35">
        <f t="shared" si="20"/>
        <v>1776.5289400469455</v>
      </c>
      <c r="P48" s="35">
        <f t="shared" si="21"/>
        <v>-54.520530101901535</v>
      </c>
      <c r="Q48" s="35">
        <f t="shared" si="22"/>
        <v>215.03828625182283</v>
      </c>
      <c r="R48" s="35">
        <f t="shared" si="23"/>
        <v>-2601.3005124042002</v>
      </c>
      <c r="S48" s="35">
        <f t="shared" si="24"/>
        <v>1430.5955784242753</v>
      </c>
      <c r="T48" s="35">
        <f t="shared" si="25"/>
        <v>-1159.360581214642</v>
      </c>
      <c r="U48" s="35">
        <f t="shared" si="29"/>
        <v>-502.57359430506762</v>
      </c>
      <c r="V48" s="39">
        <f t="shared" si="26"/>
        <v>79.584118265430391</v>
      </c>
    </row>
    <row r="49" spans="1:22">
      <c r="A49" s="5">
        <f t="shared" si="27"/>
        <v>2005</v>
      </c>
      <c r="B49" s="38"/>
      <c r="C49" s="38">
        <f t="shared" si="9"/>
        <v>1.3139159998549597</v>
      </c>
      <c r="D49" s="38">
        <f t="shared" si="10"/>
        <v>1.2092814400740497</v>
      </c>
      <c r="E49" s="38">
        <f t="shared" si="11"/>
        <v>1.2813820985877593</v>
      </c>
      <c r="F49" s="38">
        <f t="shared" si="12"/>
        <v>0.84257242714428238</v>
      </c>
      <c r="G49" s="38">
        <f t="shared" si="13"/>
        <v>1.0932986705413872</v>
      </c>
      <c r="H49" s="38">
        <f t="shared" si="14"/>
        <v>0.64296921887464931</v>
      </c>
      <c r="I49" s="38">
        <f t="shared" si="15"/>
        <v>1.6685038338327327</v>
      </c>
      <c r="J49" s="38">
        <f t="shared" si="16"/>
        <v>0.78370367896261728</v>
      </c>
      <c r="K49" s="38">
        <f t="shared" si="17"/>
        <v>0.97136471951450631</v>
      </c>
      <c r="L49" s="39">
        <f t="shared" si="28"/>
        <v>1.089665787487438</v>
      </c>
      <c r="M49" s="35">
        <f t="shared" si="18"/>
        <v>1226.1408962330199</v>
      </c>
      <c r="N49" s="35">
        <f t="shared" si="19"/>
        <v>467.27428721269621</v>
      </c>
      <c r="O49" s="35">
        <f t="shared" si="20"/>
        <v>1863.1697359019674</v>
      </c>
      <c r="P49" s="35">
        <f t="shared" si="21"/>
        <v>-58.78837698087348</v>
      </c>
      <c r="Q49" s="35">
        <f t="shared" si="22"/>
        <v>247.47546033891217</v>
      </c>
      <c r="R49" s="35">
        <f t="shared" si="23"/>
        <v>-2956.5395959311295</v>
      </c>
      <c r="S49" s="35">
        <f t="shared" si="24"/>
        <v>1516.4314666585294</v>
      </c>
      <c r="T49" s="35">
        <f t="shared" si="25"/>
        <v>-1316.1751802901626</v>
      </c>
      <c r="U49" s="35">
        <f t="shared" si="29"/>
        <v>-293.18071463655684</v>
      </c>
      <c r="V49" s="39">
        <f t="shared" si="26"/>
        <v>77.311997611822491</v>
      </c>
    </row>
    <row r="50" spans="1:22">
      <c r="A50" s="5">
        <f t="shared" si="27"/>
        <v>2006</v>
      </c>
      <c r="B50" s="38"/>
      <c r="C50" s="38">
        <f t="shared" si="9"/>
        <v>1.298854110124334</v>
      </c>
      <c r="D50" s="38">
        <f t="shared" si="10"/>
        <v>1.4070777504811691</v>
      </c>
      <c r="E50" s="38">
        <f t="shared" si="11"/>
        <v>1.3027477257834057</v>
      </c>
      <c r="F50" s="38">
        <f t="shared" si="12"/>
        <v>0.82568294383967544</v>
      </c>
      <c r="G50" s="38">
        <f t="shared" si="13"/>
        <v>1.0834810052964339</v>
      </c>
      <c r="H50" s="38">
        <f t="shared" si="14"/>
        <v>0.63915897825063162</v>
      </c>
      <c r="I50" s="38">
        <f t="shared" si="15"/>
        <v>1.6452289357926686</v>
      </c>
      <c r="J50" s="38">
        <f t="shared" si="16"/>
        <v>0.77841311136501079</v>
      </c>
      <c r="K50" s="38">
        <f t="shared" si="17"/>
        <v>0.96943677882209978</v>
      </c>
      <c r="L50" s="39">
        <f t="shared" si="28"/>
        <v>1.1055645933061586</v>
      </c>
      <c r="M50" s="35">
        <f t="shared" si="18"/>
        <v>1209.0549858662469</v>
      </c>
      <c r="N50" s="35">
        <f t="shared" si="19"/>
        <v>995.18576778033014</v>
      </c>
      <c r="O50" s="35">
        <f t="shared" si="20"/>
        <v>2213.1526734947665</v>
      </c>
      <c r="P50" s="35">
        <f t="shared" si="21"/>
        <v>-70.008668182389783</v>
      </c>
      <c r="Q50" s="35">
        <f t="shared" si="22"/>
        <v>237.2941685692887</v>
      </c>
      <c r="R50" s="35">
        <f t="shared" si="23"/>
        <v>-3462.7381142180798</v>
      </c>
      <c r="S50" s="35">
        <f t="shared" si="24"/>
        <v>1528.6279414964099</v>
      </c>
      <c r="T50" s="35">
        <f t="shared" si="25"/>
        <v>-1540.7444627980535</v>
      </c>
      <c r="U50" s="35">
        <f t="shared" si="29"/>
        <v>-336.52505593953674</v>
      </c>
      <c r="V50" s="39">
        <f t="shared" si="26"/>
        <v>85.922137340998034</v>
      </c>
    </row>
    <row r="51" spans="1:22">
      <c r="A51" s="5">
        <f t="shared" si="27"/>
        <v>2007</v>
      </c>
      <c r="B51" s="38"/>
      <c r="C51" s="38">
        <f t="shared" si="9"/>
        <v>1.3078772784689092</v>
      </c>
      <c r="D51" s="38">
        <f t="shared" si="10"/>
        <v>1.3843399782093351</v>
      </c>
      <c r="E51" s="38">
        <f t="shared" si="11"/>
        <v>1.2810338126381595</v>
      </c>
      <c r="F51" s="38">
        <f t="shared" si="12"/>
        <v>0.82962291824971568</v>
      </c>
      <c r="G51" s="38">
        <f t="shared" si="13"/>
        <v>1.0868233135521277</v>
      </c>
      <c r="H51" s="38">
        <f t="shared" si="14"/>
        <v>0.64281227837608446</v>
      </c>
      <c r="I51" s="38">
        <f t="shared" si="15"/>
        <v>1.6156670727533684</v>
      </c>
      <c r="J51" s="38">
        <f t="shared" si="16"/>
        <v>0.78157321386019973</v>
      </c>
      <c r="K51" s="38">
        <f t="shared" si="17"/>
        <v>0.98838798759754809</v>
      </c>
      <c r="L51" s="39">
        <f t="shared" si="28"/>
        <v>1.1020153170783831</v>
      </c>
      <c r="M51" s="35">
        <f t="shared" si="18"/>
        <v>1372.8216417352251</v>
      </c>
      <c r="N51" s="35">
        <f t="shared" si="19"/>
        <v>1036.3099992970492</v>
      </c>
      <c r="O51" s="35">
        <f t="shared" si="20"/>
        <v>2138.1760020416191</v>
      </c>
      <c r="P51" s="35">
        <f t="shared" si="21"/>
        <v>-71.932097941523864</v>
      </c>
      <c r="Q51" s="35">
        <f t="shared" si="22"/>
        <v>259.27932885621021</v>
      </c>
      <c r="R51" s="35">
        <f t="shared" si="23"/>
        <v>-3593.7488316479398</v>
      </c>
      <c r="S51" s="35">
        <f t="shared" si="24"/>
        <v>1492.6357013594995</v>
      </c>
      <c r="T51" s="35">
        <f t="shared" si="25"/>
        <v>-1694.204752745346</v>
      </c>
      <c r="U51" s="35">
        <f t="shared" si="29"/>
        <v>-137.42180011024016</v>
      </c>
      <c r="V51" s="39">
        <f t="shared" si="26"/>
        <v>89.101687871616861</v>
      </c>
    </row>
    <row r="52" spans="1:22">
      <c r="A52" s="5">
        <f t="shared" si="27"/>
        <v>2008</v>
      </c>
      <c r="B52" s="38"/>
      <c r="C52" s="38">
        <f t="shared" si="9"/>
        <v>1.2881712821026383</v>
      </c>
      <c r="D52" s="38">
        <f t="shared" si="10"/>
        <v>1.4146226851229706</v>
      </c>
      <c r="E52" s="38">
        <f t="shared" si="11"/>
        <v>1.3121924116215749</v>
      </c>
      <c r="F52" s="38">
        <f t="shared" si="12"/>
        <v>0.8204659281837996</v>
      </c>
      <c r="G52" s="38">
        <f t="shared" si="13"/>
        <v>1.0697522060032747</v>
      </c>
      <c r="H52" s="38">
        <f t="shared" si="14"/>
        <v>0.63284476319566962</v>
      </c>
      <c r="I52" s="38">
        <f t="shared" si="15"/>
        <v>1.6055603708412998</v>
      </c>
      <c r="J52" s="38">
        <f t="shared" si="16"/>
        <v>0.77023944526041932</v>
      </c>
      <c r="K52" s="38">
        <f t="shared" si="17"/>
        <v>0.98460755183919479</v>
      </c>
      <c r="L52" s="39">
        <f t="shared" si="28"/>
        <v>1.0998285160189825</v>
      </c>
      <c r="M52" s="35">
        <f t="shared" si="18"/>
        <v>1305.9538381077664</v>
      </c>
      <c r="N52" s="35">
        <f t="shared" si="19"/>
        <v>1197.4271250531212</v>
      </c>
      <c r="O52" s="35">
        <f t="shared" si="20"/>
        <v>2569.426925666638</v>
      </c>
      <c r="P52" s="35">
        <f t="shared" si="21"/>
        <v>-74.719268538093502</v>
      </c>
      <c r="Q52" s="35">
        <f t="shared" si="22"/>
        <v>224.94298005523177</v>
      </c>
      <c r="R52" s="35">
        <f t="shared" si="23"/>
        <v>-3823.2283524364416</v>
      </c>
      <c r="S52" s="35">
        <f t="shared" si="24"/>
        <v>1705.7763666925496</v>
      </c>
      <c r="T52" s="35">
        <f t="shared" si="25"/>
        <v>-1968.0833315721356</v>
      </c>
      <c r="U52" s="35">
        <f t="shared" si="29"/>
        <v>-197.80650232906461</v>
      </c>
      <c r="V52" s="39">
        <f t="shared" si="26"/>
        <v>104.40997563328568</v>
      </c>
    </row>
    <row r="53" spans="1:22">
      <c r="A53" s="5">
        <f t="shared" si="27"/>
        <v>2009</v>
      </c>
      <c r="B53" s="38"/>
      <c r="C53" s="38">
        <f t="shared" si="9"/>
        <v>1.2806131191561092</v>
      </c>
      <c r="D53" s="38">
        <f t="shared" si="10"/>
        <v>1.4425371781022753</v>
      </c>
      <c r="E53" s="38">
        <f t="shared" si="11"/>
        <v>1.2968065986791961</v>
      </c>
      <c r="F53" s="38">
        <f t="shared" si="12"/>
        <v>0.82851495110423634</v>
      </c>
      <c r="G53" s="38">
        <f t="shared" si="13"/>
        <v>1.0726500077670977</v>
      </c>
      <c r="H53" s="38">
        <f t="shared" si="14"/>
        <v>0.63439559376549126</v>
      </c>
      <c r="I53" s="38">
        <f t="shared" si="15"/>
        <v>1.5750871838736706</v>
      </c>
      <c r="J53" s="38">
        <f t="shared" si="16"/>
        <v>0.77137332765565003</v>
      </c>
      <c r="K53" s="38">
        <f t="shared" si="17"/>
        <v>0.9986106735913064</v>
      </c>
      <c r="L53" s="39">
        <f t="shared" si="28"/>
        <v>1.1000654037438926</v>
      </c>
      <c r="M53" s="35">
        <f t="shared" si="18"/>
        <v>1136.3393077354683</v>
      </c>
      <c r="N53" s="35">
        <f t="shared" si="19"/>
        <v>1232.7392962564013</v>
      </c>
      <c r="O53" s="35">
        <f t="shared" si="20"/>
        <v>2402.8769320559563</v>
      </c>
      <c r="P53" s="35">
        <f t="shared" si="21"/>
        <v>-68.780716363674969</v>
      </c>
      <c r="Q53" s="35">
        <f t="shared" si="22"/>
        <v>228.67696309570539</v>
      </c>
      <c r="R53" s="35">
        <f t="shared" si="23"/>
        <v>-3637.5864907081823</v>
      </c>
      <c r="S53" s="35">
        <f t="shared" si="24"/>
        <v>1598.5015442021538</v>
      </c>
      <c r="T53" s="35">
        <f t="shared" si="25"/>
        <v>-2021.9971845512109</v>
      </c>
      <c r="U53" s="35">
        <f t="shared" si="29"/>
        <v>-18.245488318944922</v>
      </c>
      <c r="V53" s="39">
        <f t="shared" si="26"/>
        <v>94.724907044852429</v>
      </c>
    </row>
    <row r="54" spans="1:22">
      <c r="A54" s="5">
        <f t="shared" si="27"/>
        <v>2010</v>
      </c>
      <c r="B54" s="38"/>
      <c r="C54" s="38">
        <f t="shared" si="9"/>
        <v>1.2575983729519131</v>
      </c>
      <c r="D54" s="38">
        <f t="shared" si="10"/>
        <v>1.4581070164518006</v>
      </c>
      <c r="E54" s="38">
        <f t="shared" si="11"/>
        <v>1.3129631486371491</v>
      </c>
      <c r="F54" s="38">
        <f t="shared" si="12"/>
        <v>0.82523973630272585</v>
      </c>
      <c r="G54" s="38">
        <f t="shared" si="13"/>
        <v>1.0743934421657606</v>
      </c>
      <c r="H54" s="38">
        <f t="shared" si="14"/>
        <v>0.63400463327049983</v>
      </c>
      <c r="I54" s="38">
        <f t="shared" si="15"/>
        <v>1.5778424141247476</v>
      </c>
      <c r="J54" s="38">
        <f t="shared" si="16"/>
        <v>0.77158200770944763</v>
      </c>
      <c r="K54" s="38">
        <f t="shared" si="17"/>
        <v>0.98976424828022458</v>
      </c>
      <c r="L54" s="39">
        <f t="shared" si="28"/>
        <v>1.1001661133215856</v>
      </c>
      <c r="M54" s="35">
        <f t="shared" si="18"/>
        <v>1047.3316946885579</v>
      </c>
      <c r="N54" s="35">
        <f t="shared" si="19"/>
        <v>1321.6229832886308</v>
      </c>
      <c r="O54" s="35">
        <f t="shared" si="20"/>
        <v>2532.4080935580932</v>
      </c>
      <c r="P54" s="35">
        <f t="shared" si="21"/>
        <v>-66.416739672585422</v>
      </c>
      <c r="Q54" s="35">
        <f t="shared" si="22"/>
        <v>237.85473485043198</v>
      </c>
      <c r="R54" s="35">
        <f t="shared" si="23"/>
        <v>-3682.5845521659785</v>
      </c>
      <c r="S54" s="35">
        <f t="shared" si="24"/>
        <v>1656.3366632765337</v>
      </c>
      <c r="T54" s="35">
        <f t="shared" si="25"/>
        <v>-2036.3347790817681</v>
      </c>
      <c r="U54" s="35">
        <f t="shared" si="29"/>
        <v>-137.83595712637614</v>
      </c>
      <c r="V54" s="39">
        <f t="shared" si="26"/>
        <v>96.931349068393303</v>
      </c>
    </row>
    <row r="56" spans="1:22" ht="13.5" thickBot="1"/>
    <row r="57" spans="1:22" ht="51.75" thickBot="1">
      <c r="A57" s="2" t="s">
        <v>31</v>
      </c>
      <c r="C57" s="3" t="s">
        <v>22</v>
      </c>
      <c r="D57" s="3" t="s">
        <v>23</v>
      </c>
      <c r="E57" s="3" t="s">
        <v>3</v>
      </c>
      <c r="F57" s="3" t="s">
        <v>24</v>
      </c>
      <c r="G57" s="3" t="s">
        <v>25</v>
      </c>
      <c r="H57" s="3" t="s">
        <v>26</v>
      </c>
      <c r="I57" s="3" t="s">
        <v>27</v>
      </c>
      <c r="J57" s="3" t="s">
        <v>28</v>
      </c>
      <c r="K57" s="14" t="s">
        <v>29</v>
      </c>
      <c r="L57" s="18" t="s">
        <v>32</v>
      </c>
    </row>
    <row r="58" spans="1:22">
      <c r="A58" s="1" t="str">
        <f>A40</f>
        <v>1996</v>
      </c>
      <c r="C58" s="38">
        <f>C22/$W22*100</f>
        <v>4.0211533965104875</v>
      </c>
      <c r="D58" s="38">
        <f>E22/$W22*100</f>
        <v>13.403515334199462</v>
      </c>
      <c r="E58" s="38">
        <f>G22/$W22*100</f>
        <v>42.064473271530204</v>
      </c>
      <c r="F58" s="38">
        <f>I22/$W22*100</f>
        <v>0.76675262133771205</v>
      </c>
      <c r="G58" s="38">
        <f>K22/$W22*100</f>
        <v>1.987395749549616</v>
      </c>
      <c r="H58" s="38">
        <f>M22/$W22*100</f>
        <v>5.6362801240287252</v>
      </c>
      <c r="I58" s="38">
        <f>O22/$W22*100</f>
        <v>9.298854982500627</v>
      </c>
      <c r="J58" s="38">
        <f>Q22/$W22*100</f>
        <v>9.2480814746227082</v>
      </c>
      <c r="K58" s="38">
        <f>S22/$W22*100</f>
        <v>13.573493045720461</v>
      </c>
      <c r="L58" s="41">
        <f>AVERAGE(C58:K58)</f>
        <v>11.111111111111111</v>
      </c>
    </row>
    <row r="59" spans="1:22">
      <c r="A59" s="1">
        <f t="shared" ref="A59:A72" si="30">A41</f>
        <v>1997</v>
      </c>
      <c r="C59" s="38">
        <f t="shared" ref="C59:C72" si="31">C23/$W23*100</f>
        <v>3.6778442631234101</v>
      </c>
      <c r="D59" s="38">
        <f t="shared" ref="D59:D72" si="32">E23/$W23*100</f>
        <v>12.729394849234509</v>
      </c>
      <c r="E59" s="38">
        <f t="shared" ref="E59:E72" si="33">G23/$W23*100</f>
        <v>43.498368645321364</v>
      </c>
      <c r="F59" s="38">
        <f t="shared" ref="F59:F72" si="34">I23/$W23*100</f>
        <v>0.77248401999743477</v>
      </c>
      <c r="G59" s="38">
        <f t="shared" ref="G59:G72" si="35">K23/$W23*100</f>
        <v>2.1206830005024457</v>
      </c>
      <c r="H59" s="38">
        <f t="shared" ref="H59:H72" si="36">M23/$W23*100</f>
        <v>5.7451097571413516</v>
      </c>
      <c r="I59" s="38">
        <f t="shared" ref="I59:I72" si="37">O23/$W23*100</f>
        <v>9.7432489117827448</v>
      </c>
      <c r="J59" s="38">
        <f t="shared" ref="J59:J72" si="38">Q23/$W23*100</f>
        <v>9.3683964515236617</v>
      </c>
      <c r="K59" s="38">
        <f t="shared" ref="K59:K72" si="39">S23/$W23*100</f>
        <v>12.344470101373075</v>
      </c>
      <c r="L59" s="41">
        <f t="shared" ref="L59:L72" si="40">AVERAGE(C59:K59)</f>
        <v>11.111111111111111</v>
      </c>
    </row>
    <row r="60" spans="1:22">
      <c r="A60" s="1">
        <f t="shared" si="30"/>
        <v>1998</v>
      </c>
      <c r="C60" s="38">
        <f t="shared" si="31"/>
        <v>3.5673269939359793</v>
      </c>
      <c r="D60" s="38">
        <f t="shared" si="32"/>
        <v>12.988546164623264</v>
      </c>
      <c r="E60" s="38">
        <f t="shared" si="33"/>
        <v>43.204426300714296</v>
      </c>
      <c r="F60" s="38">
        <f t="shared" si="34"/>
        <v>0.71029645477446901</v>
      </c>
      <c r="G60" s="38">
        <f t="shared" si="35"/>
        <v>1.9055420025514678</v>
      </c>
      <c r="H60" s="38">
        <f t="shared" si="36"/>
        <v>5.872636444106857</v>
      </c>
      <c r="I60" s="38">
        <f t="shared" si="37"/>
        <v>10.101263088879231</v>
      </c>
      <c r="J60" s="38">
        <f t="shared" si="38"/>
        <v>9.5930781266888658</v>
      </c>
      <c r="K60" s="38">
        <f t="shared" si="39"/>
        <v>12.056884423725565</v>
      </c>
      <c r="L60" s="41">
        <f t="shared" si="40"/>
        <v>11.111111111111111</v>
      </c>
    </row>
    <row r="61" spans="1:22">
      <c r="A61" s="1">
        <f t="shared" si="30"/>
        <v>1999</v>
      </c>
      <c r="C61" s="38">
        <f t="shared" si="31"/>
        <v>3.3641210030553141</v>
      </c>
      <c r="D61" s="38">
        <f t="shared" si="32"/>
        <v>10.430322091514874</v>
      </c>
      <c r="E61" s="38">
        <f t="shared" si="33"/>
        <v>44.942905641861742</v>
      </c>
      <c r="F61" s="38">
        <f t="shared" si="34"/>
        <v>0.6886226745247177</v>
      </c>
      <c r="G61" s="38">
        <f t="shared" si="35"/>
        <v>1.8538441334030025</v>
      </c>
      <c r="H61" s="38">
        <f t="shared" si="36"/>
        <v>6.5006485695970877</v>
      </c>
      <c r="I61" s="38">
        <f t="shared" si="37"/>
        <v>10.68810874035653</v>
      </c>
      <c r="J61" s="38">
        <f t="shared" si="38"/>
        <v>10.074929936194945</v>
      </c>
      <c r="K61" s="38">
        <f t="shared" si="39"/>
        <v>11.456497209491785</v>
      </c>
      <c r="L61" s="41">
        <f t="shared" si="40"/>
        <v>11.111111111111109</v>
      </c>
    </row>
    <row r="62" spans="1:22">
      <c r="A62" s="1">
        <f t="shared" si="30"/>
        <v>2000</v>
      </c>
      <c r="C62" s="38">
        <f t="shared" si="31"/>
        <v>3.2441726476155459</v>
      </c>
      <c r="D62" s="38">
        <f t="shared" si="32"/>
        <v>10.21083580239455</v>
      </c>
      <c r="E62" s="38">
        <f t="shared" si="33"/>
        <v>45.988527179499911</v>
      </c>
      <c r="F62" s="38">
        <f t="shared" si="34"/>
        <v>0.69132092029625536</v>
      </c>
      <c r="G62" s="38">
        <f t="shared" si="35"/>
        <v>1.845874572663432</v>
      </c>
      <c r="H62" s="38">
        <f t="shared" si="36"/>
        <v>6.7378490954219421</v>
      </c>
      <c r="I62" s="38">
        <f t="shared" si="37"/>
        <v>10.813551201589533</v>
      </c>
      <c r="J62" s="38">
        <f t="shared" si="38"/>
        <v>9.7141937014096715</v>
      </c>
      <c r="K62" s="38">
        <f t="shared" si="39"/>
        <v>10.753674879109138</v>
      </c>
      <c r="L62" s="41">
        <f t="shared" si="40"/>
        <v>11.111111111111109</v>
      </c>
    </row>
    <row r="63" spans="1:22">
      <c r="A63" s="1">
        <f t="shared" si="30"/>
        <v>2001</v>
      </c>
      <c r="C63" s="38">
        <f t="shared" si="31"/>
        <v>3.1560883942918956</v>
      </c>
      <c r="D63" s="38">
        <f t="shared" si="32"/>
        <v>10.065565393226382</v>
      </c>
      <c r="E63" s="38">
        <f t="shared" si="33"/>
        <v>45.384272734524437</v>
      </c>
      <c r="F63" s="38">
        <f t="shared" si="34"/>
        <v>0.66575346929321377</v>
      </c>
      <c r="G63" s="38">
        <f t="shared" si="35"/>
        <v>2.3975634139305759</v>
      </c>
      <c r="H63" s="38">
        <f t="shared" si="36"/>
        <v>7.0468622776642036</v>
      </c>
      <c r="I63" s="38">
        <f t="shared" si="37"/>
        <v>10.887093429878478</v>
      </c>
      <c r="J63" s="38">
        <f t="shared" si="38"/>
        <v>9.7640861353770028</v>
      </c>
      <c r="K63" s="38">
        <f t="shared" si="39"/>
        <v>10.632714751813797</v>
      </c>
      <c r="L63" s="41">
        <f t="shared" si="40"/>
        <v>11.111111111111107</v>
      </c>
    </row>
    <row r="64" spans="1:22">
      <c r="A64" s="1">
        <f t="shared" si="30"/>
        <v>2002</v>
      </c>
      <c r="C64" s="38">
        <f t="shared" si="31"/>
        <v>3.1653686284284768</v>
      </c>
      <c r="D64" s="38">
        <f t="shared" si="32"/>
        <v>9.5187254914153243</v>
      </c>
      <c r="E64" s="38">
        <f t="shared" si="33"/>
        <v>46.141550433053808</v>
      </c>
      <c r="F64" s="38">
        <f t="shared" si="34"/>
        <v>0.7231472378283158</v>
      </c>
      <c r="G64" s="38">
        <f t="shared" si="35"/>
        <v>1.838999315405583</v>
      </c>
      <c r="H64" s="38">
        <f t="shared" si="36"/>
        <v>6.9943431558416229</v>
      </c>
      <c r="I64" s="38">
        <f t="shared" si="37"/>
        <v>11.294661065661581</v>
      </c>
      <c r="J64" s="38">
        <f t="shared" si="38"/>
        <v>9.8839422424929264</v>
      </c>
      <c r="K64" s="38">
        <f t="shared" si="39"/>
        <v>10.439262429872354</v>
      </c>
      <c r="L64" s="41">
        <f t="shared" si="40"/>
        <v>11.111111111111109</v>
      </c>
    </row>
    <row r="65" spans="1:12">
      <c r="A65" s="1">
        <f t="shared" si="30"/>
        <v>2003</v>
      </c>
      <c r="C65" s="38">
        <f t="shared" si="31"/>
        <v>3.3097215060400518</v>
      </c>
      <c r="D65" s="38">
        <f t="shared" si="32"/>
        <v>10.114470604394983</v>
      </c>
      <c r="E65" s="38">
        <f t="shared" si="33"/>
        <v>44.310706803925207</v>
      </c>
      <c r="F65" s="38">
        <f t="shared" si="34"/>
        <v>0.62695962511542191</v>
      </c>
      <c r="G65" s="38">
        <f t="shared" si="35"/>
        <v>1.8579641855165554</v>
      </c>
      <c r="H65" s="38">
        <f t="shared" si="36"/>
        <v>6.955753597420923</v>
      </c>
      <c r="I65" s="38">
        <f t="shared" si="37"/>
        <v>11.732992957175799</v>
      </c>
      <c r="J65" s="38">
        <f t="shared" si="38"/>
        <v>10.367441259481335</v>
      </c>
      <c r="K65" s="38">
        <f t="shared" si="39"/>
        <v>10.723989460929721</v>
      </c>
      <c r="L65" s="41">
        <f t="shared" si="40"/>
        <v>11.111111111111111</v>
      </c>
    </row>
    <row r="66" spans="1:12">
      <c r="A66" s="1">
        <f t="shared" si="30"/>
        <v>2004</v>
      </c>
      <c r="C66" s="38">
        <f t="shared" si="31"/>
        <v>3.2319678185009888</v>
      </c>
      <c r="D66" s="38">
        <f t="shared" si="32"/>
        <v>10.324856909343556</v>
      </c>
      <c r="E66" s="38">
        <f t="shared" si="33"/>
        <v>44.211242857908381</v>
      </c>
      <c r="F66" s="38">
        <f t="shared" si="34"/>
        <v>0.65784836294118565</v>
      </c>
      <c r="G66" s="38">
        <f t="shared" si="35"/>
        <v>1.9277799046408677</v>
      </c>
      <c r="H66" s="38">
        <f t="shared" si="36"/>
        <v>6.9484566001636665</v>
      </c>
      <c r="I66" s="38">
        <f t="shared" si="37"/>
        <v>11.63617297221697</v>
      </c>
      <c r="J66" s="38">
        <f t="shared" si="38"/>
        <v>10.487131327845546</v>
      </c>
      <c r="K66" s="38">
        <f t="shared" si="39"/>
        <v>10.574543246438834</v>
      </c>
      <c r="L66" s="41">
        <f t="shared" si="40"/>
        <v>11.111111111111111</v>
      </c>
    </row>
    <row r="67" spans="1:12">
      <c r="A67" s="1">
        <f t="shared" si="30"/>
        <v>2005</v>
      </c>
      <c r="C67" s="38">
        <f>C31/$W31*100</f>
        <v>2.9752246842571233</v>
      </c>
      <c r="D67" s="38">
        <f t="shared" si="32"/>
        <v>9.663491582152977</v>
      </c>
      <c r="E67" s="38">
        <f t="shared" si="33"/>
        <v>44.654830292826055</v>
      </c>
      <c r="F67" s="38">
        <f t="shared" si="34"/>
        <v>0.67051023158688439</v>
      </c>
      <c r="G67" s="38">
        <f t="shared" si="35"/>
        <v>2.0879802300851611</v>
      </c>
      <c r="H67" s="38">
        <f t="shared" si="36"/>
        <v>7.0369233661445705</v>
      </c>
      <c r="I67" s="38">
        <f t="shared" si="37"/>
        <v>11.552446368189846</v>
      </c>
      <c r="J67" s="38">
        <f t="shared" si="38"/>
        <v>10.805571734704831</v>
      </c>
      <c r="K67" s="38">
        <f t="shared" si="39"/>
        <v>10.553021510052535</v>
      </c>
      <c r="L67" s="41">
        <f t="shared" si="40"/>
        <v>11.111111111111107</v>
      </c>
    </row>
    <row r="68" spans="1:12">
      <c r="A68" s="1">
        <f t="shared" si="30"/>
        <v>2006</v>
      </c>
      <c r="C68" s="38">
        <f t="shared" si="31"/>
        <v>2.8799100627525798</v>
      </c>
      <c r="D68" s="38">
        <f t="shared" si="32"/>
        <v>8.8995814872864667</v>
      </c>
      <c r="E68" s="38">
        <f t="shared" si="33"/>
        <v>45.160885584661997</v>
      </c>
      <c r="F68" s="38">
        <f t="shared" si="34"/>
        <v>0.65899375264594617</v>
      </c>
      <c r="G68" s="38">
        <f t="shared" si="35"/>
        <v>2.1413951785632257</v>
      </c>
      <c r="H68" s="38">
        <f t="shared" si="36"/>
        <v>7.124220302579416</v>
      </c>
      <c r="I68" s="38">
        <f t="shared" si="37"/>
        <v>11.398299537644487</v>
      </c>
      <c r="J68" s="38">
        <f t="shared" si="38"/>
        <v>11.327409749118672</v>
      </c>
      <c r="K68" s="38">
        <f t="shared" si="39"/>
        <v>10.409304344747223</v>
      </c>
      <c r="L68" s="41">
        <f t="shared" si="40"/>
        <v>11.111111111111114</v>
      </c>
    </row>
    <row r="69" spans="1:12">
      <c r="A69" s="1">
        <f t="shared" si="30"/>
        <v>2007</v>
      </c>
      <c r="C69" s="38">
        <f t="shared" si="31"/>
        <v>2.8541877847845085</v>
      </c>
      <c r="D69" s="38">
        <f t="shared" si="32"/>
        <v>8.7464139792448261</v>
      </c>
      <c r="E69" s="38">
        <f t="shared" si="33"/>
        <v>45.230227267570712</v>
      </c>
      <c r="F69" s="38">
        <f t="shared" si="34"/>
        <v>0.63412938102980443</v>
      </c>
      <c r="G69" s="38">
        <f t="shared" si="35"/>
        <v>2.3165161016324816</v>
      </c>
      <c r="H69" s="38">
        <f t="shared" si="36"/>
        <v>7.1007547115894187</v>
      </c>
      <c r="I69" s="38">
        <f t="shared" si="37"/>
        <v>11.458198226368541</v>
      </c>
      <c r="J69" s="38">
        <f t="shared" si="38"/>
        <v>11.317467778242408</v>
      </c>
      <c r="K69" s="38">
        <f t="shared" si="39"/>
        <v>10.342104769537306</v>
      </c>
      <c r="L69" s="41">
        <f t="shared" si="40"/>
        <v>11.111111111111109</v>
      </c>
    </row>
    <row r="70" spans="1:12">
      <c r="A70" s="1">
        <f t="shared" si="30"/>
        <v>2008</v>
      </c>
      <c r="C70" s="38">
        <f t="shared" si="31"/>
        <v>3.1390886608257311</v>
      </c>
      <c r="D70" s="38">
        <f t="shared" si="32"/>
        <v>7.9327490744503946</v>
      </c>
      <c r="E70" s="38">
        <f t="shared" si="33"/>
        <v>45.412374200172991</v>
      </c>
      <c r="F70" s="38">
        <f t="shared" si="34"/>
        <v>0.62317329218221795</v>
      </c>
      <c r="G70" s="38">
        <f t="shared" si="35"/>
        <v>2.4653909942936356</v>
      </c>
      <c r="H70" s="38">
        <f t="shared" si="36"/>
        <v>6.9747593488310544</v>
      </c>
      <c r="I70" s="38">
        <f t="shared" si="37"/>
        <v>11.371206090684858</v>
      </c>
      <c r="J70" s="38">
        <f t="shared" si="38"/>
        <v>11.554105421363706</v>
      </c>
      <c r="K70" s="38">
        <f t="shared" si="39"/>
        <v>10.527152917195403</v>
      </c>
      <c r="L70" s="41">
        <f t="shared" si="40"/>
        <v>11.111111111111111</v>
      </c>
    </row>
    <row r="71" spans="1:12">
      <c r="A71" s="1">
        <f t="shared" si="30"/>
        <v>2009</v>
      </c>
      <c r="C71" s="38">
        <f t="shared" si="31"/>
        <v>3.2955202799352468</v>
      </c>
      <c r="D71" s="38">
        <f t="shared" si="32"/>
        <v>8.5020499361839121</v>
      </c>
      <c r="E71" s="38">
        <f t="shared" si="33"/>
        <v>41.278396534452661</v>
      </c>
      <c r="F71" s="38">
        <f t="shared" si="34"/>
        <v>0.63026596652836997</v>
      </c>
      <c r="G71" s="38">
        <f t="shared" si="35"/>
        <v>2.7000505479433903</v>
      </c>
      <c r="H71" s="38">
        <f t="shared" si="36"/>
        <v>7.2612207553430785</v>
      </c>
      <c r="I71" s="38">
        <f t="shared" si="37"/>
        <v>12.021304953698683</v>
      </c>
      <c r="J71" s="38">
        <f t="shared" si="38"/>
        <v>12.650911948185078</v>
      </c>
      <c r="K71" s="38">
        <f t="shared" si="39"/>
        <v>11.660279077729603</v>
      </c>
      <c r="L71" s="41">
        <f t="shared" si="40"/>
        <v>11.111111111111114</v>
      </c>
    </row>
    <row r="72" spans="1:12" ht="13.5" thickBot="1">
      <c r="A72" s="1">
        <f t="shared" si="30"/>
        <v>2010</v>
      </c>
      <c r="C72" s="38">
        <f t="shared" si="31"/>
        <v>3.2216329036372198</v>
      </c>
      <c r="D72" s="38">
        <f t="shared" si="32"/>
        <v>9.0008201597131876</v>
      </c>
      <c r="E72" s="38">
        <f t="shared" si="33"/>
        <v>41.66585851364033</v>
      </c>
      <c r="F72" s="38">
        <f t="shared" si="34"/>
        <v>0.62953281474228684</v>
      </c>
      <c r="G72" s="38">
        <f t="shared" si="35"/>
        <v>2.6368649141003924</v>
      </c>
      <c r="H72" s="38">
        <f t="shared" si="36"/>
        <v>7.1023595294782274</v>
      </c>
      <c r="I72" s="38">
        <f t="shared" si="37"/>
        <v>11.769596265498416</v>
      </c>
      <c r="J72" s="38">
        <f t="shared" si="38"/>
        <v>12.456673154429865</v>
      </c>
      <c r="K72" s="38">
        <f t="shared" si="39"/>
        <v>11.516661744760071</v>
      </c>
      <c r="L72" s="42">
        <f t="shared" si="40"/>
        <v>11.111111111111111</v>
      </c>
    </row>
    <row r="73" spans="1:12">
      <c r="C73" s="38"/>
    </row>
    <row r="74" spans="1:12">
      <c r="A74" s="21" t="s">
        <v>32</v>
      </c>
      <c r="B74" s="43"/>
      <c r="C74" s="38">
        <f>AVERAGE(C58:C72)</f>
        <v>3.273555268512971</v>
      </c>
      <c r="D74" s="38">
        <f t="shared" ref="D74:K74" si="41">AVERAGE(D58:D72)</f>
        <v>10.168755923958576</v>
      </c>
      <c r="E74" s="38">
        <f t="shared" si="41"/>
        <v>44.209936417444261</v>
      </c>
      <c r="F74" s="38">
        <f t="shared" si="41"/>
        <v>0.67665272165494905</v>
      </c>
      <c r="G74" s="38">
        <f t="shared" si="41"/>
        <v>2.1389229496521218</v>
      </c>
      <c r="H74" s="38">
        <f t="shared" si="41"/>
        <v>6.7358785090234754</v>
      </c>
      <c r="I74" s="38">
        <f t="shared" si="41"/>
        <v>11.051133252808423</v>
      </c>
      <c r="J74" s="38">
        <f t="shared" si="41"/>
        <v>10.574228029445413</v>
      </c>
      <c r="K74" s="38">
        <f t="shared" si="41"/>
        <v>11.170936927499788</v>
      </c>
    </row>
    <row r="75" spans="1:12">
      <c r="A75" s="21" t="s">
        <v>33</v>
      </c>
      <c r="B75" s="43"/>
      <c r="C75" s="38">
        <f>C72-C58</f>
        <v>-0.79952049287326776</v>
      </c>
      <c r="D75" s="38">
        <f t="shared" ref="D75:K75" si="42">D72-D58</f>
        <v>-4.4026951744862739</v>
      </c>
      <c r="E75" s="38">
        <f t="shared" si="42"/>
        <v>-0.39861475788987377</v>
      </c>
      <c r="F75" s="38">
        <f t="shared" si="42"/>
        <v>-0.13721980659542521</v>
      </c>
      <c r="G75" s="38">
        <f t="shared" si="42"/>
        <v>0.64946916455077641</v>
      </c>
      <c r="H75" s="38">
        <f t="shared" si="42"/>
        <v>1.4660794054495021</v>
      </c>
      <c r="I75" s="38">
        <f t="shared" si="42"/>
        <v>2.4707412829977891</v>
      </c>
      <c r="J75" s="38">
        <f t="shared" si="42"/>
        <v>3.2085916798071565</v>
      </c>
      <c r="K75" s="38">
        <f t="shared" si="42"/>
        <v>-2.0568313009603898</v>
      </c>
    </row>
    <row r="76" spans="1:12">
      <c r="A76" s="21" t="s">
        <v>34</v>
      </c>
      <c r="B76" s="43"/>
      <c r="C76" s="38">
        <f>STDEV(C58:C72)</f>
        <v>0.30323807620783538</v>
      </c>
      <c r="D76" s="38">
        <f t="shared" ref="D76:K76" si="43">STDEV(D58:D72)</f>
        <v>1.6590295965533646</v>
      </c>
      <c r="E76" s="38">
        <f t="shared" si="43"/>
        <v>1.5491176898095085</v>
      </c>
      <c r="F76" s="38">
        <f t="shared" si="43"/>
        <v>4.8759891067422893E-2</v>
      </c>
      <c r="G76" s="38">
        <f t="shared" si="43"/>
        <v>0.29626337124447827</v>
      </c>
      <c r="H76" s="38">
        <f t="shared" si="43"/>
        <v>0.54051836516682417</v>
      </c>
      <c r="I76" s="38">
        <f t="shared" si="43"/>
        <v>0.79562890416601162</v>
      </c>
      <c r="J76" s="38">
        <f t="shared" si="43"/>
        <v>1.0802467174931771</v>
      </c>
      <c r="K76" s="38">
        <f t="shared" si="43"/>
        <v>0.92554212114447854</v>
      </c>
    </row>
    <row r="79" spans="1:12" ht="13.5" thickBot="1"/>
    <row r="80" spans="1:12">
      <c r="C80" s="135" t="s">
        <v>18</v>
      </c>
      <c r="D80" s="136" t="s">
        <v>35</v>
      </c>
      <c r="E80" s="136" t="s">
        <v>36</v>
      </c>
      <c r="F80" s="136" t="s">
        <v>37</v>
      </c>
      <c r="G80" s="136" t="s">
        <v>38</v>
      </c>
      <c r="H80" s="136">
        <f>A72</f>
        <v>2010</v>
      </c>
      <c r="I80" s="136" t="s">
        <v>32</v>
      </c>
      <c r="J80" s="136" t="s">
        <v>33</v>
      </c>
      <c r="K80" s="137" t="s">
        <v>34</v>
      </c>
    </row>
    <row r="81" spans="1:17">
      <c r="B81" s="4" t="s">
        <v>22</v>
      </c>
      <c r="C81" s="114">
        <f t="array" ref="C81:C89">TRANSPOSE(C58:K58)</f>
        <v>4.0211533965104875</v>
      </c>
      <c r="D81" s="115">
        <f t="array" ref="D81:D89">TRANSPOSE(C61:K61)</f>
        <v>3.3641210030553141</v>
      </c>
      <c r="E81" s="115">
        <f t="array" ref="E81:E89">TRANSPOSE(C65:K65)</f>
        <v>3.3097215060400518</v>
      </c>
      <c r="F81" s="115">
        <f t="array" ref="F81:F89">TRANSPOSE(C68:K68)</f>
        <v>2.8799100627525798</v>
      </c>
      <c r="G81" s="115">
        <f t="array" ref="G81:G89">TRANSPOSE(C70:K70)</f>
        <v>3.1390886608257311</v>
      </c>
      <c r="H81" s="115">
        <f t="array" ref="H81:H89">TRANSPOSE(C72:K72)</f>
        <v>3.2216329036372198</v>
      </c>
      <c r="I81" s="138">
        <f>AVERAGE(C81:H81)</f>
        <v>3.3226045888035642</v>
      </c>
      <c r="J81" s="138">
        <f>H81-C81</f>
        <v>-0.79952049287326776</v>
      </c>
      <c r="K81" s="139">
        <f>STDEV(C81:H81)</f>
        <v>0.3820240420824228</v>
      </c>
      <c r="L81" s="37"/>
      <c r="M81" s="37"/>
      <c r="N81" s="37"/>
      <c r="O81" s="37"/>
      <c r="P81" s="37"/>
      <c r="Q81" s="37"/>
    </row>
    <row r="82" spans="1:17">
      <c r="B82" s="4" t="s">
        <v>23</v>
      </c>
      <c r="C82" s="114">
        <v>13.403515334199462</v>
      </c>
      <c r="D82" s="115">
        <v>10.430322091514874</v>
      </c>
      <c r="E82" s="115">
        <v>10.114470604394983</v>
      </c>
      <c r="F82" s="115">
        <v>8.8995814872864667</v>
      </c>
      <c r="G82" s="115">
        <v>7.9327490744503946</v>
      </c>
      <c r="H82" s="115">
        <v>9.0008201597131876</v>
      </c>
      <c r="I82" s="138">
        <f t="shared" ref="I82:I89" si="44">AVERAGE(C82:H82)</f>
        <v>9.9635764585932272</v>
      </c>
      <c r="J82" s="138">
        <f t="shared" ref="J82:J89" si="45">H82-C82</f>
        <v>-4.4026951744862739</v>
      </c>
      <c r="K82" s="139">
        <f t="shared" ref="K82:K89" si="46">STDEV(C82:H82)</f>
        <v>1.9108660262393886</v>
      </c>
      <c r="L82" s="37"/>
      <c r="M82" s="37"/>
      <c r="N82" s="37"/>
      <c r="O82" s="37"/>
      <c r="P82" s="37"/>
      <c r="Q82" s="37"/>
    </row>
    <row r="83" spans="1:17">
      <c r="B83" s="4" t="s">
        <v>3</v>
      </c>
      <c r="C83" s="114">
        <v>42.064473271530204</v>
      </c>
      <c r="D83" s="115">
        <v>44.942905641861742</v>
      </c>
      <c r="E83" s="115">
        <v>44.310706803925207</v>
      </c>
      <c r="F83" s="115">
        <v>45.160885584661997</v>
      </c>
      <c r="G83" s="115">
        <v>45.412374200172991</v>
      </c>
      <c r="H83" s="115">
        <v>41.66585851364033</v>
      </c>
      <c r="I83" s="138">
        <f t="shared" si="44"/>
        <v>43.926200669298744</v>
      </c>
      <c r="J83" s="138">
        <f t="shared" si="45"/>
        <v>-0.39861475788987377</v>
      </c>
      <c r="K83" s="139">
        <f t="shared" si="46"/>
        <v>1.6425509512429193</v>
      </c>
      <c r="L83" s="37"/>
      <c r="M83" s="37"/>
      <c r="N83" s="37"/>
      <c r="O83" s="37"/>
      <c r="P83" s="37"/>
      <c r="Q83" s="37"/>
    </row>
    <row r="84" spans="1:17">
      <c r="B84" s="4" t="s">
        <v>24</v>
      </c>
      <c r="C84" s="114">
        <v>0.76675262133771205</v>
      </c>
      <c r="D84" s="115">
        <v>0.6886226745247177</v>
      </c>
      <c r="E84" s="115">
        <v>0.62695962511542191</v>
      </c>
      <c r="F84" s="115">
        <v>0.65899375264594617</v>
      </c>
      <c r="G84" s="115">
        <v>0.62317329218221795</v>
      </c>
      <c r="H84" s="115">
        <v>0.62953281474228684</v>
      </c>
      <c r="I84" s="138">
        <f t="shared" si="44"/>
        <v>0.66567246342471709</v>
      </c>
      <c r="J84" s="138">
        <f t="shared" si="45"/>
        <v>-0.13721980659542521</v>
      </c>
      <c r="K84" s="139">
        <f t="shared" si="46"/>
        <v>5.5496762615611296E-2</v>
      </c>
      <c r="L84" s="37"/>
      <c r="M84" s="37"/>
      <c r="N84" s="37"/>
      <c r="O84" s="37"/>
      <c r="P84" s="37"/>
      <c r="Q84" s="37"/>
    </row>
    <row r="85" spans="1:17">
      <c r="B85" s="4" t="s">
        <v>25</v>
      </c>
      <c r="C85" s="114">
        <v>1.987395749549616</v>
      </c>
      <c r="D85" s="115">
        <v>1.8538441334030025</v>
      </c>
      <c r="E85" s="115">
        <v>1.8579641855165554</v>
      </c>
      <c r="F85" s="115">
        <v>2.1413951785632257</v>
      </c>
      <c r="G85" s="115">
        <v>2.4653909942936356</v>
      </c>
      <c r="H85" s="115">
        <v>2.6368649141003924</v>
      </c>
      <c r="I85" s="138">
        <f t="shared" si="44"/>
        <v>2.1571425259044044</v>
      </c>
      <c r="J85" s="138">
        <f t="shared" si="45"/>
        <v>0.64946916455077641</v>
      </c>
      <c r="K85" s="139">
        <f t="shared" si="46"/>
        <v>0.32732559609143147</v>
      </c>
      <c r="L85" s="37"/>
      <c r="M85" s="37"/>
      <c r="N85" s="37"/>
      <c r="O85" s="37"/>
      <c r="P85" s="37"/>
      <c r="Q85" s="37"/>
    </row>
    <row r="86" spans="1:17">
      <c r="B86" s="4" t="s">
        <v>26</v>
      </c>
      <c r="C86" s="114">
        <v>5.6362801240287252</v>
      </c>
      <c r="D86" s="115">
        <v>6.5006485695970877</v>
      </c>
      <c r="E86" s="115">
        <v>6.955753597420923</v>
      </c>
      <c r="F86" s="115">
        <v>7.124220302579416</v>
      </c>
      <c r="G86" s="115">
        <v>6.9747593488310544</v>
      </c>
      <c r="H86" s="115">
        <v>7.1023595294782274</v>
      </c>
      <c r="I86" s="138">
        <f t="shared" si="44"/>
        <v>6.7156702453225732</v>
      </c>
      <c r="J86" s="138">
        <f t="shared" si="45"/>
        <v>1.4660794054495021</v>
      </c>
      <c r="K86" s="139">
        <f t="shared" si="46"/>
        <v>0.57489586644112611</v>
      </c>
      <c r="L86" s="37"/>
      <c r="M86" s="37"/>
      <c r="N86" s="37"/>
      <c r="O86" s="37"/>
      <c r="P86" s="37"/>
      <c r="Q86" s="37"/>
    </row>
    <row r="87" spans="1:17">
      <c r="B87" s="4" t="s">
        <v>27</v>
      </c>
      <c r="C87" s="114">
        <v>9.298854982500627</v>
      </c>
      <c r="D87" s="115">
        <v>10.68810874035653</v>
      </c>
      <c r="E87" s="115">
        <v>11.732992957175799</v>
      </c>
      <c r="F87" s="115">
        <v>11.398299537644487</v>
      </c>
      <c r="G87" s="115">
        <v>11.371206090684858</v>
      </c>
      <c r="H87" s="115">
        <v>11.769596265498416</v>
      </c>
      <c r="I87" s="138">
        <f t="shared" si="44"/>
        <v>11.043176428976786</v>
      </c>
      <c r="J87" s="138">
        <f t="shared" si="45"/>
        <v>2.4707412829977891</v>
      </c>
      <c r="K87" s="139">
        <f t="shared" si="46"/>
        <v>0.93872028580164746</v>
      </c>
      <c r="L87" s="37"/>
      <c r="M87" s="37"/>
      <c r="N87" s="37"/>
      <c r="O87" s="37"/>
      <c r="P87" s="37"/>
      <c r="Q87" s="37"/>
    </row>
    <row r="88" spans="1:17">
      <c r="B88" s="4" t="s">
        <v>28</v>
      </c>
      <c r="C88" s="114">
        <v>9.2480814746227082</v>
      </c>
      <c r="D88" s="115">
        <v>10.074929936194945</v>
      </c>
      <c r="E88" s="115">
        <v>10.367441259481335</v>
      </c>
      <c r="F88" s="115">
        <v>11.327409749118672</v>
      </c>
      <c r="G88" s="115">
        <v>11.554105421363706</v>
      </c>
      <c r="H88" s="115">
        <v>12.456673154429865</v>
      </c>
      <c r="I88" s="138">
        <f t="shared" si="44"/>
        <v>10.838106832535205</v>
      </c>
      <c r="J88" s="138">
        <f t="shared" si="45"/>
        <v>3.2085916798071565</v>
      </c>
      <c r="K88" s="139">
        <f t="shared" si="46"/>
        <v>1.1579269370148926</v>
      </c>
      <c r="L88" s="37"/>
      <c r="M88" s="37"/>
      <c r="N88" s="37"/>
      <c r="O88" s="37"/>
      <c r="P88" s="37"/>
      <c r="Q88" s="37"/>
    </row>
    <row r="89" spans="1:17" ht="13.5" thickBot="1">
      <c r="B89" s="4" t="s">
        <v>29</v>
      </c>
      <c r="C89" s="117">
        <v>13.573493045720461</v>
      </c>
      <c r="D89" s="118">
        <v>11.456497209491785</v>
      </c>
      <c r="E89" s="118">
        <v>10.723989460929721</v>
      </c>
      <c r="F89" s="118">
        <v>10.409304344747223</v>
      </c>
      <c r="G89" s="118">
        <v>10.527152917195403</v>
      </c>
      <c r="H89" s="118">
        <v>11.516661744760071</v>
      </c>
      <c r="I89" s="140">
        <f t="shared" si="44"/>
        <v>11.367849787140779</v>
      </c>
      <c r="J89" s="140">
        <f t="shared" si="45"/>
        <v>-2.0568313009603898</v>
      </c>
      <c r="K89" s="141">
        <f t="shared" si="46"/>
        <v>1.1777098335562732</v>
      </c>
      <c r="L89" s="37"/>
      <c r="M89" s="37"/>
      <c r="N89" s="37"/>
      <c r="O89" s="37"/>
      <c r="P89" s="37"/>
      <c r="Q89" s="37"/>
    </row>
    <row r="91" spans="1:17" ht="13.5" thickBot="1"/>
    <row r="92" spans="1:17" ht="51.75" thickBot="1">
      <c r="A92" s="2" t="s">
        <v>39</v>
      </c>
      <c r="C92" s="3" t="s">
        <v>22</v>
      </c>
      <c r="D92" s="3" t="s">
        <v>23</v>
      </c>
      <c r="E92" s="3" t="s">
        <v>3</v>
      </c>
      <c r="F92" s="3" t="s">
        <v>24</v>
      </c>
      <c r="G92" s="3" t="s">
        <v>25</v>
      </c>
      <c r="H92" s="3" t="s">
        <v>26</v>
      </c>
      <c r="I92" s="3" t="s">
        <v>27</v>
      </c>
      <c r="J92" s="3" t="s">
        <v>28</v>
      </c>
      <c r="K92" s="14" t="s">
        <v>29</v>
      </c>
      <c r="L92" s="18" t="s">
        <v>32</v>
      </c>
    </row>
    <row r="93" spans="1:17">
      <c r="A93" s="1" t="s">
        <v>18</v>
      </c>
      <c r="C93" s="37">
        <f>C4/($W4-C4)</f>
        <v>0.18964424399724647</v>
      </c>
      <c r="D93" s="37">
        <f>E4/($W4-E4)</f>
        <v>4.7698017366713537E-2</v>
      </c>
      <c r="E93" s="37">
        <f>G4/($W4-G4)</f>
        <v>0.26023379858944412</v>
      </c>
      <c r="F93" s="37">
        <f>I4/($W4-I4)</f>
        <v>8.882860481834131E-3</v>
      </c>
      <c r="G93" s="37">
        <f>K4/($W4-K4)</f>
        <v>4.3541865012781573E-2</v>
      </c>
      <c r="H93" s="37">
        <f>M4/($W4-M4)</f>
        <v>8.2828701929330339E-2</v>
      </c>
      <c r="I93" s="37">
        <f>O4/($W4-O4)</f>
        <v>0.10035235495485825</v>
      </c>
      <c r="J93" s="37">
        <f>Q4/($W4-Q4)</f>
        <v>6.6619605787162944E-2</v>
      </c>
      <c r="K93" s="37">
        <f>S4/($W4-S4)</f>
        <v>0.23924987440730411</v>
      </c>
      <c r="L93" s="41">
        <f>AVERAGE(C93:K93)</f>
        <v>0.11545014694740839</v>
      </c>
      <c r="M93" s="37"/>
    </row>
    <row r="94" spans="1:17">
      <c r="A94" s="1" t="s">
        <v>54</v>
      </c>
      <c r="C94" s="37">
        <f t="shared" ref="C94:C107" si="47">C5/($W5-C5)</f>
        <v>0.17728280445075276</v>
      </c>
      <c r="D94" s="37">
        <f t="shared" ref="D94:D107" si="48">E5/($W5-E5)</f>
        <v>3.9780051066785636E-2</v>
      </c>
      <c r="E94" s="37">
        <f t="shared" ref="E94:E107" si="49">G5/($W5-G5)</f>
        <v>0.26164693036992714</v>
      </c>
      <c r="F94" s="37">
        <f t="shared" ref="F94:F107" si="50">I5/($W5-I5)</f>
        <v>8.4762932676934726E-3</v>
      </c>
      <c r="G94" s="37">
        <f t="shared" ref="G94:G107" si="51">K5/($W5-K5)</f>
        <v>4.6967894800072289E-2</v>
      </c>
      <c r="H94" s="37">
        <f t="shared" ref="H94:H107" si="52">M5/($W5-M5)</f>
        <v>8.9523672312825917E-2</v>
      </c>
      <c r="I94" s="37">
        <f t="shared" ref="I94:I107" si="53">O5/($W5-O5)</f>
        <v>0.10585147698947207</v>
      </c>
      <c r="J94" s="37">
        <f t="shared" ref="J94:J107" si="54">Q5/($W5-Q5)</f>
        <v>7.346907766612433E-2</v>
      </c>
      <c r="K94" s="37">
        <f t="shared" ref="K94:K107" si="55">S5/($W5-S5)</f>
        <v>0.24499191511944141</v>
      </c>
      <c r="L94" s="41">
        <f t="shared" ref="L94:L107" si="56">AVERAGE(C94:K94)</f>
        <v>0.11644334622701054</v>
      </c>
      <c r="M94" s="37"/>
    </row>
    <row r="95" spans="1:17">
      <c r="A95" s="1" t="s">
        <v>55</v>
      </c>
      <c r="C95" s="37">
        <f t="shared" si="47"/>
        <v>0.16761037716261637</v>
      </c>
      <c r="D95" s="37">
        <f t="shared" si="48"/>
        <v>3.8762447561389225E-2</v>
      </c>
      <c r="E95" s="37">
        <f t="shared" si="49"/>
        <v>0.26452505191777026</v>
      </c>
      <c r="F95" s="37">
        <f t="shared" si="50"/>
        <v>7.9069580630280224E-3</v>
      </c>
      <c r="G95" s="37">
        <f t="shared" si="51"/>
        <v>4.5164772171928463E-2</v>
      </c>
      <c r="H95" s="37">
        <f t="shared" si="52"/>
        <v>9.8021980643641538E-2</v>
      </c>
      <c r="I95" s="37">
        <f t="shared" si="53"/>
        <v>0.10243893139010239</v>
      </c>
      <c r="J95" s="37">
        <f t="shared" si="54"/>
        <v>7.7690729314895082E-2</v>
      </c>
      <c r="K95" s="37">
        <f t="shared" si="55"/>
        <v>0.25357064230662069</v>
      </c>
      <c r="L95" s="41">
        <f t="shared" si="56"/>
        <v>0.11729909894799911</v>
      </c>
      <c r="M95" s="37"/>
    </row>
    <row r="96" spans="1:17">
      <c r="A96" s="1" t="s">
        <v>35</v>
      </c>
      <c r="C96" s="37">
        <f t="shared" si="47"/>
        <v>0.16021866492902556</v>
      </c>
      <c r="D96" s="37">
        <f t="shared" si="48"/>
        <v>3.6064230444872336E-2</v>
      </c>
      <c r="E96" s="37">
        <f t="shared" si="49"/>
        <v>0.26027047555416505</v>
      </c>
      <c r="F96" s="37">
        <f t="shared" si="50"/>
        <v>7.4798939194395762E-3</v>
      </c>
      <c r="G96" s="37">
        <f t="shared" si="51"/>
        <v>4.4978981493309332E-2</v>
      </c>
      <c r="H96" s="37">
        <f t="shared" si="52"/>
        <v>0.11009071243922566</v>
      </c>
      <c r="I96" s="37">
        <f t="shared" si="53"/>
        <v>0.10337580554775695</v>
      </c>
      <c r="J96" s="37">
        <f t="shared" si="54"/>
        <v>8.2400531177193148E-2</v>
      </c>
      <c r="K96" s="37">
        <f t="shared" si="55"/>
        <v>0.25571981789750348</v>
      </c>
      <c r="L96" s="41">
        <f t="shared" si="56"/>
        <v>0.11784434593361011</v>
      </c>
      <c r="M96" s="37"/>
    </row>
    <row r="97" spans="1:13">
      <c r="A97" s="1" t="s">
        <v>56</v>
      </c>
      <c r="C97" s="37">
        <f t="shared" si="47"/>
        <v>0.15481275184340199</v>
      </c>
      <c r="D97" s="37">
        <f t="shared" si="48"/>
        <v>3.4252678483533514E-2</v>
      </c>
      <c r="E97" s="37">
        <f t="shared" si="49"/>
        <v>0.25905704560259413</v>
      </c>
      <c r="F97" s="37">
        <f t="shared" si="50"/>
        <v>7.3208662262679823E-3</v>
      </c>
      <c r="G97" s="37">
        <f t="shared" si="51"/>
        <v>4.8150569925072148E-2</v>
      </c>
      <c r="H97" s="37">
        <f t="shared" si="52"/>
        <v>0.11031956463811926</v>
      </c>
      <c r="I97" s="37">
        <f t="shared" si="53"/>
        <v>0.10088362177006746</v>
      </c>
      <c r="J97" s="37">
        <f t="shared" si="54"/>
        <v>8.8403485623866712E-2</v>
      </c>
      <c r="K97" s="37">
        <f t="shared" si="55"/>
        <v>0.26223140544585788</v>
      </c>
      <c r="L97" s="41">
        <f t="shared" si="56"/>
        <v>0.11838133217319791</v>
      </c>
      <c r="M97" s="37"/>
    </row>
    <row r="98" spans="1:13">
      <c r="A98" s="1" t="s">
        <v>57</v>
      </c>
      <c r="C98" s="37">
        <f t="shared" si="47"/>
        <v>0.1638830774062707</v>
      </c>
      <c r="D98" s="37">
        <f t="shared" si="48"/>
        <v>3.6833199035849695E-2</v>
      </c>
      <c r="E98" s="37">
        <f t="shared" si="49"/>
        <v>0.25041103870026055</v>
      </c>
      <c r="F98" s="37">
        <f t="shared" si="50"/>
        <v>7.2353428797346728E-3</v>
      </c>
      <c r="G98" s="37">
        <f t="shared" si="51"/>
        <v>4.6296919933422727E-2</v>
      </c>
      <c r="H98" s="37">
        <f t="shared" si="52"/>
        <v>0.11232050252879687</v>
      </c>
      <c r="I98" s="37">
        <f t="shared" si="53"/>
        <v>9.5437738357207147E-2</v>
      </c>
      <c r="J98" s="37">
        <f t="shared" si="54"/>
        <v>9.6468654964230571E-2</v>
      </c>
      <c r="K98" s="37">
        <f t="shared" si="55"/>
        <v>0.25689698260522142</v>
      </c>
      <c r="L98" s="41">
        <f t="shared" si="56"/>
        <v>0.11842038404566603</v>
      </c>
      <c r="M98" s="37"/>
    </row>
    <row r="99" spans="1:13">
      <c r="A99" s="1" t="s">
        <v>58</v>
      </c>
      <c r="C99" s="37">
        <f t="shared" si="47"/>
        <v>0.16298118185022997</v>
      </c>
      <c r="D99" s="37">
        <f t="shared" si="48"/>
        <v>4.1769200501524502E-2</v>
      </c>
      <c r="E99" s="37">
        <f t="shared" si="49"/>
        <v>0.24616658745746059</v>
      </c>
      <c r="F99" s="37">
        <f t="shared" si="50"/>
        <v>7.2474591139586736E-3</v>
      </c>
      <c r="G99" s="37">
        <f t="shared" si="51"/>
        <v>4.5281244000457056E-2</v>
      </c>
      <c r="H99" s="37">
        <f t="shared" si="52"/>
        <v>0.11014270459168744</v>
      </c>
      <c r="I99" s="37">
        <f t="shared" si="53"/>
        <v>9.1612700354040039E-2</v>
      </c>
      <c r="J99" s="37">
        <f t="shared" si="54"/>
        <v>0.10279880142447724</v>
      </c>
      <c r="K99" s="37">
        <f t="shared" si="55"/>
        <v>0.25909670031055371</v>
      </c>
      <c r="L99" s="41">
        <f t="shared" si="56"/>
        <v>0.1185662866227099</v>
      </c>
      <c r="M99" s="37"/>
    </row>
    <row r="100" spans="1:13">
      <c r="A100" s="1" t="s">
        <v>36</v>
      </c>
      <c r="C100" s="37">
        <f t="shared" si="47"/>
        <v>0.15787633409801113</v>
      </c>
      <c r="D100" s="37">
        <f t="shared" si="48"/>
        <v>4.6342879139066422E-2</v>
      </c>
      <c r="E100" s="37">
        <f t="shared" si="49"/>
        <v>0.2271952365472516</v>
      </c>
      <c r="F100" s="37">
        <f t="shared" si="50"/>
        <v>6.8754107751565069E-3</v>
      </c>
      <c r="G100" s="37">
        <f t="shared" si="51"/>
        <v>4.8974426285322864E-2</v>
      </c>
      <c r="H100" s="37">
        <f t="shared" si="52"/>
        <v>0.11513302621506073</v>
      </c>
      <c r="I100" s="37">
        <f t="shared" si="53"/>
        <v>8.5399723049735032E-2</v>
      </c>
      <c r="J100" s="37">
        <f t="shared" si="54"/>
        <v>0.10110873653970934</v>
      </c>
      <c r="K100" s="37">
        <f t="shared" si="55"/>
        <v>0.27248015503173334</v>
      </c>
      <c r="L100" s="41">
        <f t="shared" si="56"/>
        <v>0.11793176974233857</v>
      </c>
      <c r="M100" s="37"/>
    </row>
    <row r="101" spans="1:13">
      <c r="A101" s="1" t="s">
        <v>59</v>
      </c>
      <c r="C101" s="37">
        <f t="shared" si="47"/>
        <v>0.1354116681601136</v>
      </c>
      <c r="D101" s="37">
        <f t="shared" si="48"/>
        <v>6.0197717285474878E-2</v>
      </c>
      <c r="E101" s="37">
        <f t="shared" si="49"/>
        <v>0.22161201250533161</v>
      </c>
      <c r="F101" s="37">
        <f t="shared" si="50"/>
        <v>6.7605779987268298E-3</v>
      </c>
      <c r="G101" s="37">
        <f t="shared" si="51"/>
        <v>5.6691483023572582E-2</v>
      </c>
      <c r="H101" s="37">
        <f t="shared" si="52"/>
        <v>0.11754222941242225</v>
      </c>
      <c r="I101" s="37">
        <f t="shared" si="53"/>
        <v>8.6901129490198958E-2</v>
      </c>
      <c r="J101" s="37">
        <f t="shared" si="54"/>
        <v>0.10576850573206098</v>
      </c>
      <c r="K101" s="37">
        <f t="shared" si="55"/>
        <v>0.27077108963323315</v>
      </c>
      <c r="L101" s="41">
        <f t="shared" si="56"/>
        <v>0.11796182369345942</v>
      </c>
      <c r="M101" s="37"/>
    </row>
    <row r="102" spans="1:13">
      <c r="A102" s="1" t="s">
        <v>60</v>
      </c>
      <c r="C102" s="37">
        <f t="shared" si="47"/>
        <v>0.12126527365975118</v>
      </c>
      <c r="D102" s="37">
        <f t="shared" si="48"/>
        <v>6.0331448163850568E-2</v>
      </c>
      <c r="E102" s="37">
        <f t="shared" si="49"/>
        <v>0.21773054570958641</v>
      </c>
      <c r="F102" s="37">
        <f t="shared" si="50"/>
        <v>6.6748372117737343E-3</v>
      </c>
      <c r="G102" s="37">
        <f t="shared" si="51"/>
        <v>6.5090174444332349E-2</v>
      </c>
      <c r="H102" s="37">
        <f t="shared" si="52"/>
        <v>0.12638273800368904</v>
      </c>
      <c r="I102" s="37">
        <f t="shared" si="53"/>
        <v>8.6671849195709527E-2</v>
      </c>
      <c r="J102" s="37">
        <f t="shared" si="54"/>
        <v>0.11172414489769196</v>
      </c>
      <c r="K102" s="37">
        <f t="shared" si="55"/>
        <v>0.26515017254808082</v>
      </c>
      <c r="L102" s="41">
        <f t="shared" si="56"/>
        <v>0.11789124264827396</v>
      </c>
      <c r="M102" s="37"/>
    </row>
    <row r="103" spans="1:13">
      <c r="A103" s="1" t="s">
        <v>37</v>
      </c>
      <c r="C103" s="37">
        <f t="shared" si="47"/>
        <v>0.11195818675681768</v>
      </c>
      <c r="D103" s="37">
        <f t="shared" si="48"/>
        <v>7.0563049829681951E-2</v>
      </c>
      <c r="E103" s="37">
        <f t="shared" si="49"/>
        <v>0.2232089887338779</v>
      </c>
      <c r="F103" s="37">
        <f t="shared" si="50"/>
        <v>6.3946054532867478E-3</v>
      </c>
      <c r="G103" s="37">
        <f t="shared" si="51"/>
        <v>6.2712895846401662E-2</v>
      </c>
      <c r="H103" s="37">
        <f t="shared" si="52"/>
        <v>0.13317747533227087</v>
      </c>
      <c r="I103" s="37">
        <f t="shared" si="53"/>
        <v>8.0713279282318515E-2</v>
      </c>
      <c r="J103" s="37">
        <f t="shared" si="54"/>
        <v>0.11570920864634013</v>
      </c>
      <c r="K103" s="37">
        <f t="shared" si="55"/>
        <v>0.25711914892529109</v>
      </c>
      <c r="L103" s="41">
        <f t="shared" si="56"/>
        <v>0.11795075986736518</v>
      </c>
      <c r="M103" s="37"/>
    </row>
    <row r="104" spans="1:13">
      <c r="A104" s="1" t="s">
        <v>61</v>
      </c>
      <c r="C104" s="37">
        <f t="shared" si="47"/>
        <v>0.11590224951662491</v>
      </c>
      <c r="D104" s="37">
        <f t="shared" si="48"/>
        <v>7.1212241261119177E-2</v>
      </c>
      <c r="E104" s="37">
        <f t="shared" si="49"/>
        <v>0.21004317486467117</v>
      </c>
      <c r="F104" s="37">
        <f t="shared" si="50"/>
        <v>6.2772901506098757E-3</v>
      </c>
      <c r="G104" s="37">
        <f t="shared" si="51"/>
        <v>6.1349517182933563E-2</v>
      </c>
      <c r="H104" s="37">
        <f t="shared" si="52"/>
        <v>0.13018032266826349</v>
      </c>
      <c r="I104" s="37">
        <f t="shared" si="53"/>
        <v>7.499428455768152E-2</v>
      </c>
      <c r="J104" s="37">
        <f t="shared" si="54"/>
        <v>0.12103503228220484</v>
      </c>
      <c r="K104" s="37">
        <f t="shared" si="55"/>
        <v>0.2631418809259975</v>
      </c>
      <c r="L104" s="41">
        <f t="shared" si="56"/>
        <v>0.11712622149001178</v>
      </c>
      <c r="M104" s="37"/>
    </row>
    <row r="105" spans="1:13">
      <c r="A105" s="1" t="s">
        <v>38</v>
      </c>
      <c r="C105" s="37">
        <f t="shared" si="47"/>
        <v>0.10670323188686873</v>
      </c>
      <c r="D105" s="37">
        <f t="shared" si="48"/>
        <v>7.2355417839632619E-2</v>
      </c>
      <c r="E105" s="37">
        <f t="shared" si="49"/>
        <v>0.21708390467646502</v>
      </c>
      <c r="F105" s="37">
        <f t="shared" si="50"/>
        <v>5.6715018800880708E-3</v>
      </c>
      <c r="G105" s="37">
        <f t="shared" si="51"/>
        <v>6.0418603265123882E-2</v>
      </c>
      <c r="H105" s="37">
        <f t="shared" si="52"/>
        <v>0.1221281613449907</v>
      </c>
      <c r="I105" s="37">
        <f t="shared" si="53"/>
        <v>8.072381208406583E-2</v>
      </c>
      <c r="J105" s="37">
        <f t="shared" si="54"/>
        <v>0.12229112859942316</v>
      </c>
      <c r="K105" s="37">
        <f t="shared" si="55"/>
        <v>0.26418050844869689</v>
      </c>
      <c r="L105" s="41">
        <f t="shared" si="56"/>
        <v>0.11683958555837276</v>
      </c>
      <c r="M105" s="37"/>
    </row>
    <row r="106" spans="1:13">
      <c r="A106" s="1" t="s">
        <v>62</v>
      </c>
      <c r="C106" s="37">
        <f t="shared" si="47"/>
        <v>9.5136135055243862E-2</v>
      </c>
      <c r="D106" s="37">
        <f t="shared" si="48"/>
        <v>7.2172642065991041E-2</v>
      </c>
      <c r="E106" s="37">
        <f t="shared" si="49"/>
        <v>0.21340128365606767</v>
      </c>
      <c r="F106" s="37">
        <f t="shared" si="50"/>
        <v>5.5978921509168764E-3</v>
      </c>
      <c r="G106" s="37">
        <f t="shared" si="51"/>
        <v>5.9950054512068571E-2</v>
      </c>
      <c r="H106" s="37">
        <f t="shared" si="52"/>
        <v>0.11823758170678078</v>
      </c>
      <c r="I106" s="37">
        <f t="shared" si="53"/>
        <v>7.9144936623776779E-2</v>
      </c>
      <c r="J106" s="37">
        <f t="shared" si="54"/>
        <v>0.12902746527141187</v>
      </c>
      <c r="K106" s="37">
        <f t="shared" si="55"/>
        <v>0.28153904742788849</v>
      </c>
      <c r="L106" s="41">
        <f t="shared" si="56"/>
        <v>0.11713411538557178</v>
      </c>
      <c r="M106" s="37"/>
    </row>
    <row r="107" spans="1:13" ht="13.5" thickBot="1">
      <c r="A107" s="1" t="s">
        <v>63</v>
      </c>
      <c r="C107" s="37">
        <f t="shared" si="47"/>
        <v>9.2440399070463933E-2</v>
      </c>
      <c r="D107" s="37">
        <f t="shared" si="48"/>
        <v>7.4825376733794094E-2</v>
      </c>
      <c r="E107" s="37">
        <f t="shared" si="49"/>
        <v>0.21333059086577544</v>
      </c>
      <c r="F107" s="37">
        <f t="shared" si="50"/>
        <v>5.2174219591462519E-3</v>
      </c>
      <c r="G107" s="37">
        <f t="shared" si="51"/>
        <v>6.0275406172332242E-2</v>
      </c>
      <c r="H107" s="37">
        <f t="shared" si="52"/>
        <v>0.11803351954388283</v>
      </c>
      <c r="I107" s="37">
        <f t="shared" si="53"/>
        <v>8.0904184564135076E-2</v>
      </c>
      <c r="J107" s="37">
        <f t="shared" si="54"/>
        <v>0.12846005816353007</v>
      </c>
      <c r="K107" s="37">
        <f t="shared" si="55"/>
        <v>0.28299642870747743</v>
      </c>
      <c r="L107" s="42">
        <f t="shared" si="56"/>
        <v>0.11738704286450415</v>
      </c>
      <c r="M107" s="37"/>
    </row>
    <row r="109" spans="1:13">
      <c r="A109" s="21" t="s">
        <v>32</v>
      </c>
      <c r="B109" s="43"/>
      <c r="C109" s="38">
        <f>AVERAGE(C93:C107)</f>
        <v>0.14087510532289596</v>
      </c>
      <c r="D109" s="38">
        <f t="shared" ref="D109:K109" si="57">AVERAGE(D93:D107)</f>
        <v>5.3544039785285276E-2</v>
      </c>
      <c r="E109" s="38">
        <f t="shared" si="57"/>
        <v>0.23639444438337659</v>
      </c>
      <c r="F109" s="38">
        <f t="shared" si="57"/>
        <v>6.9346141021107612E-3</v>
      </c>
      <c r="G109" s="38">
        <f t="shared" si="57"/>
        <v>5.3056320537942091E-2</v>
      </c>
      <c r="H109" s="38">
        <f t="shared" si="57"/>
        <v>0.11293752622073248</v>
      </c>
      <c r="I109" s="38">
        <f t="shared" si="57"/>
        <v>9.0360388547408368E-2</v>
      </c>
      <c r="J109" s="38">
        <f t="shared" si="57"/>
        <v>0.10153167773935483</v>
      </c>
      <c r="K109" s="38">
        <f t="shared" si="57"/>
        <v>0.26194238464939346</v>
      </c>
    </row>
    <row r="110" spans="1:13">
      <c r="A110" s="21" t="s">
        <v>33</v>
      </c>
      <c r="B110" s="43"/>
      <c r="C110" s="38">
        <f>C107-C93</f>
        <v>-9.7203844926782537E-2</v>
      </c>
      <c r="D110" s="38">
        <f t="shared" ref="D110:K110" si="58">D107-D93</f>
        <v>2.7127359367080557E-2</v>
      </c>
      <c r="E110" s="38">
        <f t="shared" si="58"/>
        <v>-4.6903207723668683E-2</v>
      </c>
      <c r="F110" s="38">
        <f t="shared" si="58"/>
        <v>-3.6654385226878791E-3</v>
      </c>
      <c r="G110" s="38">
        <f t="shared" si="58"/>
        <v>1.6733541159550669E-2</v>
      </c>
      <c r="H110" s="38">
        <f t="shared" si="58"/>
        <v>3.5204817614552492E-2</v>
      </c>
      <c r="I110" s="38">
        <f t="shared" si="58"/>
        <v>-1.9448170390723177E-2</v>
      </c>
      <c r="J110" s="38">
        <f t="shared" si="58"/>
        <v>6.1840452376367122E-2</v>
      </c>
      <c r="K110" s="38">
        <f t="shared" si="58"/>
        <v>4.3746554300173324E-2</v>
      </c>
    </row>
    <row r="111" spans="1:13">
      <c r="A111" s="21" t="s">
        <v>34</v>
      </c>
      <c r="B111" s="43"/>
      <c r="C111" s="38">
        <f>STDEV(C93:C107)</f>
        <v>3.1366679460874049E-2</v>
      </c>
      <c r="D111" s="38">
        <f t="shared" ref="D111:K111" si="59">STDEV(D93:D107)</f>
        <v>1.5665055272482624E-2</v>
      </c>
      <c r="E111" s="38">
        <f t="shared" si="59"/>
        <v>2.1257281428919649E-2</v>
      </c>
      <c r="F111" s="38">
        <f t="shared" si="59"/>
        <v>1.0319437495683497E-3</v>
      </c>
      <c r="G111" s="38">
        <f t="shared" si="59"/>
        <v>7.9096680032260929E-3</v>
      </c>
      <c r="H111" s="38">
        <f t="shared" si="59"/>
        <v>1.4022093494810262E-2</v>
      </c>
      <c r="I111" s="38">
        <f t="shared" si="59"/>
        <v>1.0283917133846871E-2</v>
      </c>
      <c r="J111" s="38">
        <f t="shared" si="59"/>
        <v>2.0276399219826661E-2</v>
      </c>
      <c r="K111" s="38">
        <f t="shared" si="59"/>
        <v>1.1955293132754789E-2</v>
      </c>
    </row>
    <row r="113" spans="1:23" ht="13.5" thickBot="1"/>
    <row r="114" spans="1:23" ht="13.5" thickBot="1">
      <c r="A114" s="2" t="s">
        <v>40</v>
      </c>
      <c r="B114" s="281" t="s">
        <v>1</v>
      </c>
      <c r="C114" s="281"/>
      <c r="D114" s="281" t="s">
        <v>2</v>
      </c>
      <c r="E114" s="281"/>
      <c r="F114" s="281" t="s">
        <v>3</v>
      </c>
      <c r="G114" s="281"/>
      <c r="H114" s="281" t="s">
        <v>4</v>
      </c>
      <c r="I114" s="281"/>
      <c r="J114" s="281" t="s">
        <v>5</v>
      </c>
      <c r="K114" s="281"/>
      <c r="L114" s="281" t="s">
        <v>6</v>
      </c>
      <c r="M114" s="281"/>
      <c r="N114" s="281" t="s">
        <v>7</v>
      </c>
      <c r="O114" s="281"/>
      <c r="P114" s="281" t="s">
        <v>8</v>
      </c>
      <c r="Q114" s="281"/>
      <c r="R114" s="281" t="s">
        <v>9</v>
      </c>
      <c r="S114" s="281"/>
      <c r="T114" s="281"/>
      <c r="U114" s="281"/>
      <c r="V114" s="282" t="s">
        <v>11</v>
      </c>
      <c r="W114" s="283"/>
    </row>
    <row r="115" spans="1:23">
      <c r="A115" s="11" t="s">
        <v>41</v>
      </c>
      <c r="B115" s="12" t="s">
        <v>16</v>
      </c>
      <c r="C115" s="12" t="s">
        <v>17</v>
      </c>
      <c r="D115" s="12" t="s">
        <v>16</v>
      </c>
      <c r="E115" s="12" t="str">
        <f>C115</f>
        <v>MA</v>
      </c>
      <c r="F115" s="12" t="s">
        <v>16</v>
      </c>
      <c r="G115" s="12" t="str">
        <f>E115</f>
        <v>MA</v>
      </c>
      <c r="H115" s="12" t="s">
        <v>16</v>
      </c>
      <c r="I115" s="12" t="str">
        <f>G115</f>
        <v>MA</v>
      </c>
      <c r="J115" s="12" t="s">
        <v>16</v>
      </c>
      <c r="K115" s="12" t="str">
        <f>I115</f>
        <v>MA</v>
      </c>
      <c r="L115" s="12" t="s">
        <v>16</v>
      </c>
      <c r="M115" s="12" t="str">
        <f>K115</f>
        <v>MA</v>
      </c>
      <c r="N115" s="12" t="s">
        <v>16</v>
      </c>
      <c r="O115" s="12" t="str">
        <f>M115</f>
        <v>MA</v>
      </c>
      <c r="P115" s="12" t="s">
        <v>16</v>
      </c>
      <c r="Q115" s="12" t="str">
        <f>O115</f>
        <v>MA</v>
      </c>
      <c r="R115" s="12" t="s">
        <v>16</v>
      </c>
      <c r="S115" s="12" t="str">
        <f>Q115</f>
        <v>MA</v>
      </c>
      <c r="T115" s="12"/>
      <c r="U115" s="12"/>
      <c r="V115" s="168" t="s">
        <v>16</v>
      </c>
      <c r="W115" s="169" t="s">
        <v>17</v>
      </c>
    </row>
    <row r="116" spans="1:23">
      <c r="A116" s="1" t="str">
        <f>A93</f>
        <v>1996</v>
      </c>
      <c r="B116" s="34">
        <v>16812880.000000019</v>
      </c>
      <c r="C116" s="34">
        <v>82735.692175040938</v>
      </c>
      <c r="D116" s="34">
        <v>18798620.000000048</v>
      </c>
      <c r="E116" s="34">
        <v>115212.5234321295</v>
      </c>
      <c r="F116" s="34">
        <v>54160040.000000015</v>
      </c>
      <c r="G116" s="34">
        <v>1212866.9883099028</v>
      </c>
      <c r="H116" s="34">
        <v>12503810.000000011</v>
      </c>
      <c r="I116" s="34">
        <v>15042.210546861381</v>
      </c>
      <c r="J116" s="34">
        <v>6216861.5699872989</v>
      </c>
      <c r="K116" s="34">
        <v>28545.928523881099</v>
      </c>
      <c r="L116" s="34">
        <v>41045679.99999997</v>
      </c>
      <c r="M116" s="34">
        <v>96417.235406894324</v>
      </c>
      <c r="N116" s="34">
        <v>26492460.000000119</v>
      </c>
      <c r="O116" s="34">
        <v>216271.43849512027</v>
      </c>
      <c r="P116" s="34">
        <v>62446520.00000006</v>
      </c>
      <c r="Q116" s="34">
        <v>202138.51935111504</v>
      </c>
      <c r="R116" s="34">
        <v>18876070</v>
      </c>
      <c r="S116" s="34">
        <v>89996.515778165311</v>
      </c>
      <c r="T116" s="35"/>
      <c r="U116" s="35"/>
      <c r="V116" s="131">
        <f>B116+D116+F116+H116+J116+L116+N116+P116+R116+T116</f>
        <v>257352941.56998754</v>
      </c>
      <c r="W116" s="132">
        <f>C116+E116+G116+I116+K116+M116+O116+Q116+S116+U116</f>
        <v>2059227.0520191106</v>
      </c>
    </row>
    <row r="117" spans="1:23">
      <c r="A117" s="1" t="str">
        <f t="shared" ref="A117:A130" si="60">A94</f>
        <v>1997</v>
      </c>
      <c r="B117" s="34">
        <v>17735190.000000007</v>
      </c>
      <c r="C117" s="34">
        <v>88473.23331845869</v>
      </c>
      <c r="D117" s="34">
        <v>18463559.999999996</v>
      </c>
      <c r="E117" s="34">
        <v>127418.817453489</v>
      </c>
      <c r="F117" s="34">
        <v>61071069.999999911</v>
      </c>
      <c r="G117" s="34">
        <v>1458440.3551709238</v>
      </c>
      <c r="H117" s="34">
        <v>13266030.000000041</v>
      </c>
      <c r="I117" s="34">
        <v>16432.736108827074</v>
      </c>
      <c r="J117" s="34">
        <v>7544450.9829964004</v>
      </c>
      <c r="K117" s="34">
        <v>38948.951418878503</v>
      </c>
      <c r="L117" s="34">
        <v>43726380.000000007</v>
      </c>
      <c r="M117" s="34">
        <v>112856.16562698394</v>
      </c>
      <c r="N117" s="34">
        <v>30338690.000000097</v>
      </c>
      <c r="O117" s="34">
        <v>256052.681287154</v>
      </c>
      <c r="P117" s="34">
        <v>73799079.99999997</v>
      </c>
      <c r="Q117" s="34">
        <v>246976.29717999484</v>
      </c>
      <c r="R117" s="34">
        <v>21145674.999999896</v>
      </c>
      <c r="S117" s="34">
        <v>98932.022044536832</v>
      </c>
      <c r="T117" s="35"/>
      <c r="U117" s="35"/>
      <c r="V117" s="131">
        <f t="shared" ref="V117:W126" si="61">B117+D117+F117+H117+J117+L117+N117+P117+R117+T117</f>
        <v>287090125.98299634</v>
      </c>
      <c r="W117" s="132">
        <f t="shared" si="61"/>
        <v>2444531.2596092462</v>
      </c>
    </row>
    <row r="118" spans="1:23">
      <c r="A118" s="1" t="str">
        <f t="shared" si="60"/>
        <v>1998</v>
      </c>
      <c r="B118" s="34">
        <v>17119700.000000011</v>
      </c>
      <c r="C118" s="34">
        <v>90781.118851888939</v>
      </c>
      <c r="D118" s="34">
        <v>22383200</v>
      </c>
      <c r="E118" s="34">
        <v>173781.14148814869</v>
      </c>
      <c r="F118" s="34">
        <v>58746995.999999955</v>
      </c>
      <c r="G118" s="34">
        <v>1569496.9095931763</v>
      </c>
      <c r="H118" s="34">
        <v>13736900</v>
      </c>
      <c r="I118" s="34">
        <v>17280.064271251864</v>
      </c>
      <c r="J118" s="34">
        <v>7545400</v>
      </c>
      <c r="K118" s="34">
        <v>38886.7811541271</v>
      </c>
      <c r="L118" s="34">
        <v>44879900</v>
      </c>
      <c r="M118" s="34">
        <v>122093.93174192405</v>
      </c>
      <c r="N118" s="34">
        <v>33884100</v>
      </c>
      <c r="O118" s="34">
        <v>291373.39603099879</v>
      </c>
      <c r="P118" s="34">
        <v>79841800</v>
      </c>
      <c r="Q118" s="34">
        <v>284825.22081407148</v>
      </c>
      <c r="R118" s="34">
        <v>24193999.999999881</v>
      </c>
      <c r="S118" s="34">
        <v>112705.25931584713</v>
      </c>
      <c r="T118" s="35"/>
      <c r="U118" s="35"/>
      <c r="V118" s="131">
        <f t="shared" si="61"/>
        <v>302331995.99999988</v>
      </c>
      <c r="W118" s="132">
        <f t="shared" si="61"/>
        <v>2701223.8232614342</v>
      </c>
    </row>
    <row r="119" spans="1:23">
      <c r="A119" s="1" t="str">
        <f t="shared" si="60"/>
        <v>1999</v>
      </c>
      <c r="B119" s="34">
        <v>17367400.000000015</v>
      </c>
      <c r="C119" s="34">
        <v>83275.115409239166</v>
      </c>
      <c r="D119" s="34">
        <v>26153400</v>
      </c>
      <c r="E119" s="34">
        <v>211882.4426980876</v>
      </c>
      <c r="F119" s="34">
        <v>61353000</v>
      </c>
      <c r="G119" s="34">
        <v>1723416.4254098767</v>
      </c>
      <c r="H119" s="34">
        <v>13439999.999999989</v>
      </c>
      <c r="I119" s="34">
        <v>15709.233805194333</v>
      </c>
      <c r="J119" s="34">
        <v>7726900</v>
      </c>
      <c r="K119" s="34">
        <v>40665.402588277997</v>
      </c>
      <c r="L119" s="34">
        <v>48733100</v>
      </c>
      <c r="M119" s="34">
        <v>140310.16641756313</v>
      </c>
      <c r="N119" s="34">
        <v>38979300</v>
      </c>
      <c r="O119" s="34">
        <v>343967.69121090753</v>
      </c>
      <c r="P119" s="34">
        <v>93114599.99999997</v>
      </c>
      <c r="Q119" s="34">
        <v>336493.0021069065</v>
      </c>
      <c r="R119" s="34">
        <v>27589000</v>
      </c>
      <c r="S119" s="34">
        <v>122264.16487755603</v>
      </c>
      <c r="T119" s="35"/>
      <c r="U119" s="35"/>
      <c r="V119" s="131">
        <f t="shared" si="61"/>
        <v>334456700</v>
      </c>
      <c r="W119" s="132">
        <f t="shared" si="61"/>
        <v>3017983.6445236085</v>
      </c>
    </row>
    <row r="120" spans="1:23">
      <c r="A120" s="1" t="str">
        <f t="shared" si="60"/>
        <v>2000</v>
      </c>
      <c r="B120" s="34">
        <v>18042000.000000045</v>
      </c>
      <c r="C120" s="34">
        <v>93215.199798713482</v>
      </c>
      <c r="D120" s="34">
        <v>35133200</v>
      </c>
      <c r="E120" s="34">
        <v>313213.0600996422</v>
      </c>
      <c r="F120" s="34">
        <v>76113660.00000006</v>
      </c>
      <c r="G120" s="34">
        <v>2099530.0244870936</v>
      </c>
      <c r="H120" s="34">
        <v>14621999.999999989</v>
      </c>
      <c r="I120" s="34">
        <v>17919.690693652992</v>
      </c>
      <c r="J120" s="34">
        <v>8317000</v>
      </c>
      <c r="K120" s="34">
        <v>44636.934412411792</v>
      </c>
      <c r="L120" s="34">
        <v>61187350.000000007</v>
      </c>
      <c r="M120" s="34">
        <v>184619.92527519757</v>
      </c>
      <c r="N120" s="34">
        <v>47245799.999999985</v>
      </c>
      <c r="O120" s="34">
        <v>408092.77952943067</v>
      </c>
      <c r="P120" s="34">
        <v>102965600.00000001</v>
      </c>
      <c r="Q120" s="34">
        <v>379608.20651283034</v>
      </c>
      <c r="R120" s="34">
        <v>32289799.999999791</v>
      </c>
      <c r="S120" s="34">
        <v>140468.21444568993</v>
      </c>
      <c r="T120" s="35"/>
      <c r="U120" s="35"/>
      <c r="V120" s="131">
        <f t="shared" si="61"/>
        <v>395916409.99999988</v>
      </c>
      <c r="W120" s="132">
        <f t="shared" si="61"/>
        <v>3681304.0352546629</v>
      </c>
    </row>
    <row r="121" spans="1:23">
      <c r="A121" s="1" t="str">
        <f t="shared" si="60"/>
        <v>2001</v>
      </c>
      <c r="B121" s="34">
        <v>22610199.999999993</v>
      </c>
      <c r="C121" s="34">
        <v>119297.56245858065</v>
      </c>
      <c r="D121" s="34">
        <v>45932200</v>
      </c>
      <c r="E121" s="34">
        <v>393250.61145475763</v>
      </c>
      <c r="F121" s="34">
        <v>88179400.00000003</v>
      </c>
      <c r="G121" s="34">
        <v>2278187.3410847369</v>
      </c>
      <c r="H121" s="34">
        <v>14814900</v>
      </c>
      <c r="I121" s="34">
        <v>18529.001706955198</v>
      </c>
      <c r="J121" s="34">
        <v>9360000</v>
      </c>
      <c r="K121" s="34">
        <v>63940.262506711588</v>
      </c>
      <c r="L121" s="34">
        <v>68374000</v>
      </c>
      <c r="M121" s="34">
        <v>218467.09387444772</v>
      </c>
      <c r="N121" s="34">
        <v>53276900</v>
      </c>
      <c r="O121" s="34">
        <v>442128.37865656608</v>
      </c>
      <c r="P121" s="34">
        <v>115041000</v>
      </c>
      <c r="Q121" s="34">
        <v>417606.85709658207</v>
      </c>
      <c r="R121" s="34">
        <v>35631000</v>
      </c>
      <c r="S121" s="34">
        <v>156474.90148102719</v>
      </c>
      <c r="T121" s="35"/>
      <c r="U121" s="35"/>
      <c r="V121" s="131">
        <f t="shared" si="61"/>
        <v>453219600</v>
      </c>
      <c r="W121" s="132">
        <f t="shared" si="61"/>
        <v>4107882.010320365</v>
      </c>
    </row>
    <row r="122" spans="1:23">
      <c r="A122" s="1" t="str">
        <f t="shared" si="60"/>
        <v>2002</v>
      </c>
      <c r="B122" s="34">
        <v>29630100.000000007</v>
      </c>
      <c r="C122" s="34">
        <v>130858.60171335097</v>
      </c>
      <c r="D122" s="34">
        <v>58274499.999999978</v>
      </c>
      <c r="E122" s="34">
        <v>448605.19219631713</v>
      </c>
      <c r="F122" s="34">
        <v>104776500</v>
      </c>
      <c r="G122" s="34">
        <v>2670055.8239047183</v>
      </c>
      <c r="H122" s="34">
        <v>16623100</v>
      </c>
      <c r="I122" s="34">
        <v>20565.230884299177</v>
      </c>
      <c r="J122" s="34">
        <v>10380735.5</v>
      </c>
      <c r="K122" s="34">
        <v>52248.176094263807</v>
      </c>
      <c r="L122" s="34">
        <v>76234400</v>
      </c>
      <c r="M122" s="34">
        <v>245697.79354757158</v>
      </c>
      <c r="N122" s="34">
        <v>63332600</v>
      </c>
      <c r="O122" s="34">
        <v>525504.49259936088</v>
      </c>
      <c r="P122" s="34">
        <v>134816900</v>
      </c>
      <c r="Q122" s="34">
        <v>485896.4870489192</v>
      </c>
      <c r="R122" s="34">
        <v>42763299.999999881</v>
      </c>
      <c r="S122" s="34">
        <v>183790.2294525021</v>
      </c>
      <c r="T122" s="35"/>
      <c r="U122" s="35"/>
      <c r="V122" s="131">
        <f t="shared" si="61"/>
        <v>536832135.49999988</v>
      </c>
      <c r="W122" s="132">
        <f t="shared" si="61"/>
        <v>4763222.0274413032</v>
      </c>
    </row>
    <row r="123" spans="1:23">
      <c r="A123" s="1" t="str">
        <f t="shared" si="60"/>
        <v>2003</v>
      </c>
      <c r="B123" s="34">
        <v>26189400</v>
      </c>
      <c r="C123" s="34">
        <v>122066.7668541543</v>
      </c>
      <c r="D123" s="34">
        <v>50576600</v>
      </c>
      <c r="E123" s="34">
        <v>422052.49691461993</v>
      </c>
      <c r="F123" s="34">
        <v>118710100.00000001</v>
      </c>
      <c r="G123" s="34">
        <v>2859974.8119548541</v>
      </c>
      <c r="H123" s="34">
        <v>18829300.000000022</v>
      </c>
      <c r="I123" s="34">
        <v>20629.417709292764</v>
      </c>
      <c r="J123" s="34">
        <v>11358800</v>
      </c>
      <c r="K123" s="34">
        <v>54835.789523759697</v>
      </c>
      <c r="L123" s="34">
        <v>84656800.000000119</v>
      </c>
      <c r="M123" s="34">
        <v>262087.49260631533</v>
      </c>
      <c r="N123" s="34">
        <v>70857900</v>
      </c>
      <c r="O123" s="34">
        <v>534272.12550187088</v>
      </c>
      <c r="P123" s="34">
        <v>147555900</v>
      </c>
      <c r="Q123" s="34">
        <v>560076.39766014949</v>
      </c>
      <c r="R123" s="34">
        <v>47427000.00000003</v>
      </c>
      <c r="S123" s="34">
        <v>203213.60055290617</v>
      </c>
      <c r="T123" s="35"/>
      <c r="U123" s="35"/>
      <c r="V123" s="131">
        <f t="shared" si="61"/>
        <v>576161800.00000012</v>
      </c>
      <c r="W123" s="132">
        <f t="shared" si="61"/>
        <v>5039208.8992779227</v>
      </c>
    </row>
    <row r="124" spans="1:23">
      <c r="A124" s="1" t="str">
        <f t="shared" si="60"/>
        <v>2004</v>
      </c>
      <c r="B124" s="34">
        <v>26577500</v>
      </c>
      <c r="C124" s="34">
        <v>132279.81701322703</v>
      </c>
      <c r="D124" s="34">
        <v>53293400</v>
      </c>
      <c r="E124" s="34">
        <v>449654.23787405348</v>
      </c>
      <c r="F124" s="34">
        <v>131414600</v>
      </c>
      <c r="G124" s="34">
        <v>3066124.6467478788</v>
      </c>
      <c r="H124" s="34">
        <v>18975000.000000007</v>
      </c>
      <c r="I124" s="34">
        <v>20136.889500789526</v>
      </c>
      <c r="J124" s="34">
        <v>14998500</v>
      </c>
      <c r="K124" s="34">
        <v>81325.399758037791</v>
      </c>
      <c r="L124" s="34">
        <v>93654399.999999866</v>
      </c>
      <c r="M124" s="34">
        <v>277484.78016617749</v>
      </c>
      <c r="N124" s="34">
        <v>78745199.999999911</v>
      </c>
      <c r="O124" s="34">
        <v>590982.38748229283</v>
      </c>
      <c r="P124" s="34">
        <v>164340300.00000009</v>
      </c>
      <c r="Q124" s="34">
        <v>601388.66925228003</v>
      </c>
      <c r="R124" s="34">
        <v>51646800.00000006</v>
      </c>
      <c r="S124" s="34">
        <v>229831.54836825596</v>
      </c>
      <c r="T124" s="35"/>
      <c r="U124" s="35"/>
      <c r="V124" s="131">
        <f t="shared" si="61"/>
        <v>633645700</v>
      </c>
      <c r="W124" s="132">
        <f t="shared" si="61"/>
        <v>5449208.3761629928</v>
      </c>
    </row>
    <row r="125" spans="1:23">
      <c r="A125" s="1" t="str">
        <f t="shared" si="60"/>
        <v>2005</v>
      </c>
      <c r="B125" s="34">
        <v>25259000</v>
      </c>
      <c r="C125" s="34">
        <v>133508.40862230092</v>
      </c>
      <c r="D125" s="34">
        <v>65114599.999999993</v>
      </c>
      <c r="E125" s="34">
        <v>561400.88262940617</v>
      </c>
      <c r="F125" s="34">
        <v>138358400</v>
      </c>
      <c r="G125" s="34">
        <v>3284664.4135179007</v>
      </c>
      <c r="H125" s="34">
        <v>20719000</v>
      </c>
      <c r="I125" s="34">
        <v>20912.590444518188</v>
      </c>
      <c r="J125" s="34">
        <v>19102929.999999903</v>
      </c>
      <c r="K125" s="34">
        <v>91455.948032185304</v>
      </c>
      <c r="L125" s="34">
        <v>104162800.00000001</v>
      </c>
      <c r="M125" s="34">
        <v>315846.59638733498</v>
      </c>
      <c r="N125" s="34">
        <v>88957000</v>
      </c>
      <c r="O125" s="34">
        <v>663045.76609197073</v>
      </c>
      <c r="P125" s="34">
        <v>182570200.00000012</v>
      </c>
      <c r="Q125" s="34">
        <v>669913.49184557481</v>
      </c>
      <c r="R125" s="34">
        <v>57804995.999999911</v>
      </c>
      <c r="S125" s="34">
        <v>242482.51143206807</v>
      </c>
      <c r="T125" s="35"/>
      <c r="U125" s="35"/>
      <c r="V125" s="131">
        <f t="shared" si="61"/>
        <v>702048925.99999988</v>
      </c>
      <c r="W125" s="132">
        <f t="shared" si="61"/>
        <v>5983230.6090032607</v>
      </c>
    </row>
    <row r="126" spans="1:23">
      <c r="A126" s="1" t="str">
        <f t="shared" si="60"/>
        <v>2006</v>
      </c>
      <c r="B126" s="34">
        <v>32510999.999999993</v>
      </c>
      <c r="C126" s="34">
        <v>162333.60708817627</v>
      </c>
      <c r="D126" s="34">
        <v>83970100</v>
      </c>
      <c r="E126" s="34">
        <v>750713.09373521735</v>
      </c>
      <c r="F126" s="34">
        <v>140874300</v>
      </c>
      <c r="G126" s="34">
        <v>3473111.3080219934</v>
      </c>
      <c r="H126" s="34">
        <v>23287000</v>
      </c>
      <c r="I126" s="34">
        <v>22418.930798744397</v>
      </c>
      <c r="J126" s="34">
        <v>24274390</v>
      </c>
      <c r="K126" s="34">
        <v>113681.68722832898</v>
      </c>
      <c r="L126" s="34">
        <v>115025699.99999988</v>
      </c>
      <c r="M126" s="34">
        <v>343251.18942476541</v>
      </c>
      <c r="N126" s="34">
        <v>99715000</v>
      </c>
      <c r="O126" s="34">
        <v>786416.54217745434</v>
      </c>
      <c r="P126" s="34">
        <v>210641999.99999976</v>
      </c>
      <c r="Q126" s="34">
        <v>797951.15289376315</v>
      </c>
      <c r="R126" s="34">
        <v>64466600</v>
      </c>
      <c r="S126" s="34">
        <v>280361.079364529</v>
      </c>
      <c r="T126" s="35"/>
      <c r="U126" s="35"/>
      <c r="V126" s="131">
        <f t="shared" si="61"/>
        <v>794766089.99999964</v>
      </c>
      <c r="W126" s="132">
        <f t="shared" si="61"/>
        <v>6730238.5907329721</v>
      </c>
    </row>
    <row r="127" spans="1:23">
      <c r="A127" s="1" t="str">
        <f t="shared" si="60"/>
        <v>2007</v>
      </c>
      <c r="B127" s="34">
        <v>39181500.000000022</v>
      </c>
      <c r="C127" s="34">
        <v>197352.82890413675</v>
      </c>
      <c r="D127" s="34">
        <v>99954480.000000075</v>
      </c>
      <c r="E127" s="34">
        <v>917948.6898375093</v>
      </c>
      <c r="F127" s="34">
        <v>151829269.99999955</v>
      </c>
      <c r="G127" s="34">
        <v>3949735.4413039945</v>
      </c>
      <c r="H127" s="34">
        <v>26597000.00000003</v>
      </c>
      <c r="I127" s="34">
        <v>25115.677228068031</v>
      </c>
      <c r="J127" s="34">
        <v>27076998.3400001</v>
      </c>
      <c r="K127" s="34">
        <v>125329.55573042601</v>
      </c>
      <c r="L127" s="34">
        <v>130224499.9999999</v>
      </c>
      <c r="M127" s="34">
        <v>385131.21109473932</v>
      </c>
      <c r="N127" s="34">
        <v>106487700</v>
      </c>
      <c r="O127" s="34">
        <v>870150.83299467026</v>
      </c>
      <c r="P127" s="34">
        <v>255727999.99999982</v>
      </c>
      <c r="Q127" s="34">
        <v>919103.16373171378</v>
      </c>
      <c r="R127" s="34">
        <v>72596630.000000238</v>
      </c>
      <c r="S127" s="34">
        <v>314868.60037234705</v>
      </c>
      <c r="T127" s="35"/>
      <c r="U127" s="35"/>
      <c r="V127" s="131">
        <f t="shared" ref="V127:V130" si="62">B127+D127+F127+H127+J127+L127+N127+P127+R127+T127</f>
        <v>909676078.33999968</v>
      </c>
      <c r="W127" s="132">
        <f t="shared" ref="W127:W130" si="63">C127+E127+G127+I127+K127+M127+O127+Q127+S127+U127</f>
        <v>7704736.0011976045</v>
      </c>
    </row>
    <row r="128" spans="1:23">
      <c r="A128" s="1" t="str">
        <f t="shared" si="60"/>
        <v>2008</v>
      </c>
      <c r="B128" s="34">
        <v>46742270.00000003</v>
      </c>
      <c r="C128" s="34">
        <v>238113.52932378207</v>
      </c>
      <c r="D128" s="34">
        <v>132455190.00000004</v>
      </c>
      <c r="E128" s="34">
        <v>1183644.3584735468</v>
      </c>
      <c r="F128" s="34">
        <v>166783470.00000018</v>
      </c>
      <c r="G128" s="34">
        <v>4343629.590110885</v>
      </c>
      <c r="H128" s="34">
        <v>28345939.99999997</v>
      </c>
      <c r="I128" s="34">
        <v>25653.969869253175</v>
      </c>
      <c r="J128" s="34">
        <v>38048997.359999895</v>
      </c>
      <c r="K128" s="34">
        <v>172434.16783861697</v>
      </c>
      <c r="L128" s="34">
        <v>149528599.99999988</v>
      </c>
      <c r="M128" s="34">
        <v>437106.39576882386</v>
      </c>
      <c r="N128" s="34">
        <v>126839399.9999997</v>
      </c>
      <c r="O128" s="34">
        <v>1086133.2759145354</v>
      </c>
      <c r="P128" s="34">
        <v>274506000.00000066</v>
      </c>
      <c r="Q128" s="34">
        <v>955088.08461101796</v>
      </c>
      <c r="R128" s="34">
        <v>81388750.000000954</v>
      </c>
      <c r="S128" s="34">
        <v>352970.20062294789</v>
      </c>
      <c r="T128" s="35"/>
      <c r="U128" s="35"/>
      <c r="V128" s="131">
        <f t="shared" si="62"/>
        <v>1044638617.3600013</v>
      </c>
      <c r="W128" s="132">
        <f t="shared" si="63"/>
        <v>8794773.5725334082</v>
      </c>
    </row>
    <row r="129" spans="1:23">
      <c r="A129" s="1" t="str">
        <f t="shared" si="60"/>
        <v>2009</v>
      </c>
      <c r="B129" s="34">
        <v>46253519.999999978</v>
      </c>
      <c r="C129" s="34">
        <v>241831.0548714629</v>
      </c>
      <c r="D129" s="34">
        <v>123569710.00000019</v>
      </c>
      <c r="E129" s="34">
        <v>1038572.4036292419</v>
      </c>
      <c r="F129" s="34">
        <v>148606940.00000003</v>
      </c>
      <c r="G129" s="34">
        <v>4114523.5826461352</v>
      </c>
      <c r="H129" s="34">
        <v>40603109.99999997</v>
      </c>
      <c r="I129" s="34">
        <v>43597.819199619902</v>
      </c>
      <c r="J129" s="34">
        <v>47182559.530000106</v>
      </c>
      <c r="K129" s="34">
        <v>228898.56273175898</v>
      </c>
      <c r="L129" s="34">
        <v>163959700.00000006</v>
      </c>
      <c r="M129" s="34">
        <v>474989.92147299985</v>
      </c>
      <c r="N129" s="34">
        <v>134726799.99999988</v>
      </c>
      <c r="O129" s="34">
        <v>1172630.940915504</v>
      </c>
      <c r="P129" s="34">
        <v>295306000.00000048</v>
      </c>
      <c r="Q129" s="34">
        <v>1066961.6700991197</v>
      </c>
      <c r="R129" s="34">
        <v>92656900.000001132</v>
      </c>
      <c r="S129" s="34">
        <v>407456.51824487303</v>
      </c>
      <c r="T129" s="35"/>
      <c r="U129" s="35"/>
      <c r="V129" s="131">
        <f t="shared" si="62"/>
        <v>1092865239.5300019</v>
      </c>
      <c r="W129" s="132">
        <f t="shared" si="63"/>
        <v>8789462.4738107156</v>
      </c>
    </row>
    <row r="130" spans="1:23" ht="13.5" thickBot="1">
      <c r="A130" s="1" t="str">
        <f t="shared" si="60"/>
        <v>2010</v>
      </c>
      <c r="B130" s="34">
        <v>40932999.999999933</v>
      </c>
      <c r="C130" s="34">
        <v>203420.3617755943</v>
      </c>
      <c r="D130" s="34">
        <v>147545999.99999988</v>
      </c>
      <c r="E130" s="34">
        <v>1350307.4864564291</v>
      </c>
      <c r="F130" s="34">
        <v>157052999.99999994</v>
      </c>
      <c r="G130" s="34">
        <v>4410798.0268019829</v>
      </c>
      <c r="H130" s="34">
        <v>44185999.999999896</v>
      </c>
      <c r="I130" s="34">
        <v>44999.014862679978</v>
      </c>
      <c r="J130" s="34">
        <v>43931999.999999896</v>
      </c>
      <c r="K130" s="34">
        <v>213748.33528217897</v>
      </c>
      <c r="L130" s="34">
        <v>194769000.00000033</v>
      </c>
      <c r="M130" s="34">
        <v>566433.33458491741</v>
      </c>
      <c r="N130" s="34">
        <v>147406000.00000021</v>
      </c>
      <c r="O130" s="34">
        <v>1296593.5805079634</v>
      </c>
      <c r="P130" s="34">
        <v>326174000.00000036</v>
      </c>
      <c r="Q130" s="34">
        <v>1176658.3632605625</v>
      </c>
      <c r="R130" s="34">
        <v>105988000.00000155</v>
      </c>
      <c r="S130" s="34">
        <v>468898.88250971306</v>
      </c>
      <c r="T130" s="35"/>
      <c r="U130" s="35"/>
      <c r="V130" s="133">
        <f t="shared" si="62"/>
        <v>1207987000.0000019</v>
      </c>
      <c r="W130" s="134">
        <f t="shared" si="63"/>
        <v>9731857.3860420212</v>
      </c>
    </row>
    <row r="132" spans="1:23" ht="13.5" thickBot="1"/>
    <row r="133" spans="1:23" ht="51.75" thickBot="1">
      <c r="A133" s="2" t="s">
        <v>42</v>
      </c>
      <c r="C133" s="3" t="s">
        <v>22</v>
      </c>
      <c r="D133" s="3" t="s">
        <v>23</v>
      </c>
      <c r="E133" s="3" t="s">
        <v>3</v>
      </c>
      <c r="F133" s="3" t="s">
        <v>24</v>
      </c>
      <c r="G133" s="3" t="s">
        <v>25</v>
      </c>
      <c r="H133" s="3" t="s">
        <v>26</v>
      </c>
      <c r="I133" s="3" t="s">
        <v>27</v>
      </c>
      <c r="J133" s="3" t="s">
        <v>28</v>
      </c>
      <c r="K133" s="14" t="s">
        <v>29</v>
      </c>
      <c r="L133" s="18" t="s">
        <v>32</v>
      </c>
    </row>
    <row r="134" spans="1:23">
      <c r="A134" s="5" t="s">
        <v>18</v>
      </c>
      <c r="C134" s="37">
        <f>(C116*1000/C4)/(B116*1000/B4)</f>
        <v>1.0647863486001341</v>
      </c>
      <c r="D134" s="37">
        <f>(E116*1000/E4)/(D116*1000/D4)</f>
        <v>2.9732603408054477</v>
      </c>
      <c r="E134" s="37">
        <f>(G116*1000/G4)/(F116*1000/F4)</f>
        <v>6.1390592641818325</v>
      </c>
      <c r="F134" s="37">
        <f>(I116*1000/I4)/(H116*1000/H4)</f>
        <v>0.40835492088421943</v>
      </c>
      <c r="G134" s="37">
        <f>(K116*1000/K4)/(J116*1000/J4)</f>
        <v>1.4784624420508234</v>
      </c>
      <c r="H134" s="37">
        <f>(M116*1000/M4)/(L116*1000/L4)</f>
        <v>1.2956053037898081</v>
      </c>
      <c r="I134" s="37">
        <f>(O116*1000/O4)/(N116*1000/N4)</f>
        <v>1.6674141115861714</v>
      </c>
      <c r="J134" s="37">
        <f>(Q116*1000/Q4)/(P116*1000/P4)</f>
        <v>1.4358030788956671</v>
      </c>
      <c r="K134" s="37">
        <f>(S116*1000/S4)/(R116*1000/R4)</f>
        <v>1.5141911353362325</v>
      </c>
      <c r="L134" s="41">
        <f>AVERAGE(C134:K134)</f>
        <v>1.9974374384589264</v>
      </c>
    </row>
    <row r="135" spans="1:23">
      <c r="A135" s="5" t="s">
        <v>54</v>
      </c>
      <c r="C135" s="37">
        <f t="shared" ref="C135:C148" si="64">(C117*1000/C5)/(B117*1000/B5)</f>
        <v>1.0375691902363973</v>
      </c>
      <c r="D135" s="37">
        <f t="shared" ref="D135:D148" si="65">(E117*1000/E5)/(D117*1000/D5)</f>
        <v>3.5375180207675965</v>
      </c>
      <c r="E135" s="37">
        <f t="shared" ref="E135:E148" si="66">(G117*1000/G5)/(F117*1000/F5)</f>
        <v>5.7104747723828888</v>
      </c>
      <c r="F135" s="37">
        <f t="shared" ref="F135:F148" si="67">(I117*1000/I5)/(H117*1000/H5)</f>
        <v>0.40500813449191037</v>
      </c>
      <c r="G135" s="37">
        <f t="shared" ref="G135:G148" si="68">(K117*1000/K5)/(J117*1000/J5)</f>
        <v>1.4619151762907259</v>
      </c>
      <c r="H135" s="37">
        <f t="shared" ref="H135:H148" si="69">(M117*1000/M5)/(L117*1000/L5)</f>
        <v>1.2497622110001121</v>
      </c>
      <c r="I135" s="37">
        <f t="shared" ref="I135:I148" si="70">(O117*1000/O5)/(N117*1000/N5)</f>
        <v>1.5245236439477503</v>
      </c>
      <c r="J135" s="37">
        <f t="shared" ref="J135:J148" si="71">(Q117*1000/Q5)/(P117*1000/P5)</f>
        <v>1.298828621268268</v>
      </c>
      <c r="K135" s="37">
        <f t="shared" ref="K135:K148" si="72">(S117*1000/S5)/(R117*1000/R5)</f>
        <v>1.4215550446226068</v>
      </c>
      <c r="L135" s="41">
        <f t="shared" ref="L135:L148" si="73">AVERAGE(C135:K135)</f>
        <v>1.9607949794453619</v>
      </c>
    </row>
    <row r="136" spans="1:23">
      <c r="A136" s="5" t="s">
        <v>55</v>
      </c>
      <c r="C136" s="37">
        <f t="shared" si="64"/>
        <v>1.056984295070823</v>
      </c>
      <c r="D136" s="37">
        <f t="shared" si="65"/>
        <v>3.1954043775959335</v>
      </c>
      <c r="E136" s="37">
        <f t="shared" si="66"/>
        <v>5.687412033763751</v>
      </c>
      <c r="F136" s="37">
        <f t="shared" si="67"/>
        <v>0.3981898108023712</v>
      </c>
      <c r="G136" s="37">
        <f t="shared" si="68"/>
        <v>1.323601346925096</v>
      </c>
      <c r="H136" s="37">
        <f t="shared" si="69"/>
        <v>1.195088597089732</v>
      </c>
      <c r="I136" s="37">
        <f t="shared" si="70"/>
        <v>1.4068219494598952</v>
      </c>
      <c r="J136" s="37">
        <f t="shared" si="71"/>
        <v>1.2619012809205092</v>
      </c>
      <c r="K136" s="37">
        <f t="shared" si="72"/>
        <v>1.3454388691574997</v>
      </c>
      <c r="L136" s="41">
        <f t="shared" si="73"/>
        <v>1.8745380623095125</v>
      </c>
    </row>
    <row r="137" spans="1:23">
      <c r="A137" s="5" t="s">
        <v>35</v>
      </c>
      <c r="C137" s="37">
        <f t="shared" si="64"/>
        <v>0.92643473495173145</v>
      </c>
      <c r="D137" s="37">
        <f t="shared" si="65"/>
        <v>3.1266111255952072</v>
      </c>
      <c r="E137" s="37">
        <f t="shared" si="66"/>
        <v>5.5108070286488662</v>
      </c>
      <c r="F137" s="37">
        <f t="shared" si="67"/>
        <v>0.36113890341055122</v>
      </c>
      <c r="G137" s="37">
        <f t="shared" si="68"/>
        <v>1.2502570556675323</v>
      </c>
      <c r="H137" s="37">
        <f t="shared" si="69"/>
        <v>1.1692538234606085</v>
      </c>
      <c r="I137" s="37">
        <f t="shared" si="70"/>
        <v>1.3420483289950669</v>
      </c>
      <c r="J137" s="37">
        <f t="shared" si="71"/>
        <v>1.1875522887459864</v>
      </c>
      <c r="K137" s="37">
        <f t="shared" si="72"/>
        <v>1.2310050481173445</v>
      </c>
      <c r="L137" s="41">
        <f t="shared" si="73"/>
        <v>1.7894564819547663</v>
      </c>
    </row>
    <row r="138" spans="1:23">
      <c r="A138" s="5" t="s">
        <v>56</v>
      </c>
      <c r="C138" s="37">
        <f t="shared" si="64"/>
        <v>0.9655588204088621</v>
      </c>
      <c r="D138" s="37">
        <f t="shared" si="65"/>
        <v>3.2883729015142817</v>
      </c>
      <c r="E138" s="37">
        <f t="shared" si="66"/>
        <v>5.0817650285646403</v>
      </c>
      <c r="F138" s="37">
        <f t="shared" si="67"/>
        <v>0.36740391466937183</v>
      </c>
      <c r="G138" s="37">
        <f t="shared" si="68"/>
        <v>1.1986292625838557</v>
      </c>
      <c r="H138" s="37">
        <f t="shared" si="69"/>
        <v>1.154896478852101</v>
      </c>
      <c r="I138" s="37">
        <f t="shared" si="70"/>
        <v>1.2596862326048923</v>
      </c>
      <c r="J138" s="37">
        <f t="shared" si="71"/>
        <v>1.1313031092409565</v>
      </c>
      <c r="K138" s="37">
        <f t="shared" si="72"/>
        <v>1.1591436085596383</v>
      </c>
      <c r="L138" s="41">
        <f t="shared" si="73"/>
        <v>1.7340843729998445</v>
      </c>
    </row>
    <row r="139" spans="1:23">
      <c r="A139" s="5" t="s">
        <v>57</v>
      </c>
      <c r="C139" s="37">
        <f t="shared" si="64"/>
        <v>0.96030405596646695</v>
      </c>
      <c r="D139" s="37">
        <f t="shared" si="65"/>
        <v>2.7408973450031211</v>
      </c>
      <c r="E139" s="37">
        <f t="shared" si="66"/>
        <v>4.5555573023669256</v>
      </c>
      <c r="F139" s="37">
        <f t="shared" si="67"/>
        <v>0.36184333958490461</v>
      </c>
      <c r="G139" s="37">
        <f t="shared" si="68"/>
        <v>1.4536784235782778</v>
      </c>
      <c r="H139" s="37">
        <f t="shared" si="69"/>
        <v>1.1677510488321778</v>
      </c>
      <c r="I139" s="37">
        <f t="shared" si="70"/>
        <v>1.1731436982073353</v>
      </c>
      <c r="J139" s="37">
        <f t="shared" si="71"/>
        <v>1.0743927605573644</v>
      </c>
      <c r="K139" s="37">
        <f t="shared" si="72"/>
        <v>1.1293212779702593</v>
      </c>
      <c r="L139" s="41">
        <f t="shared" si="73"/>
        <v>1.6240988057852037</v>
      </c>
    </row>
    <row r="140" spans="1:23">
      <c r="A140" s="5" t="s">
        <v>58</v>
      </c>
      <c r="C140" s="37">
        <f t="shared" si="64"/>
        <v>0.76457725735083415</v>
      </c>
      <c r="D140" s="37">
        <f t="shared" si="65"/>
        <v>2.0754727841379506</v>
      </c>
      <c r="E140" s="37">
        <f t="shared" si="66"/>
        <v>4.2578591365498397</v>
      </c>
      <c r="F140" s="37">
        <f t="shared" si="67"/>
        <v>0.3349579335101675</v>
      </c>
      <c r="G140" s="37">
        <f t="shared" si="68"/>
        <v>1.0147744435799213</v>
      </c>
      <c r="H140" s="37">
        <f t="shared" si="69"/>
        <v>1.1143689566213231</v>
      </c>
      <c r="I140" s="37">
        <f t="shared" si="70"/>
        <v>1.1472728325356338</v>
      </c>
      <c r="J140" s="37">
        <f t="shared" si="71"/>
        <v>1.0137834572364981</v>
      </c>
      <c r="K140" s="37">
        <f t="shared" si="72"/>
        <v>1.0549905583065169</v>
      </c>
      <c r="L140" s="41">
        <f t="shared" si="73"/>
        <v>1.4197841510920761</v>
      </c>
    </row>
    <row r="141" spans="1:23">
      <c r="A141" s="5" t="s">
        <v>36</v>
      </c>
      <c r="C141" s="37">
        <f t="shared" si="64"/>
        <v>0.73918968780085315</v>
      </c>
      <c r="D141" s="37">
        <f t="shared" si="65"/>
        <v>1.9524654883330488</v>
      </c>
      <c r="E141" s="37">
        <f t="shared" si="66"/>
        <v>3.8525721770655328</v>
      </c>
      <c r="F141" s="37">
        <f t="shared" si="67"/>
        <v>0.27544249791774439</v>
      </c>
      <c r="G141" s="37">
        <f t="shared" si="68"/>
        <v>0.92445980325101917</v>
      </c>
      <c r="H141" s="37">
        <f t="shared" si="69"/>
        <v>1.0144346190436035</v>
      </c>
      <c r="I141" s="37">
        <f t="shared" si="70"/>
        <v>0.97339746736177846</v>
      </c>
      <c r="J141" s="37">
        <f t="shared" si="71"/>
        <v>1.0150620847090894</v>
      </c>
      <c r="K141" s="37">
        <f t="shared" si="72"/>
        <v>0.97992992118965261</v>
      </c>
      <c r="L141" s="41">
        <f t="shared" si="73"/>
        <v>1.3029948607413693</v>
      </c>
    </row>
    <row r="142" spans="1:23">
      <c r="A142" s="5" t="s">
        <v>59</v>
      </c>
      <c r="C142" s="37">
        <f t="shared" si="64"/>
        <v>0.76776886651288589</v>
      </c>
      <c r="D142" s="37">
        <f t="shared" si="65"/>
        <v>1.5111184345126421</v>
      </c>
      <c r="E142" s="37">
        <f t="shared" si="66"/>
        <v>3.7183678104778193</v>
      </c>
      <c r="F142" s="37">
        <f t="shared" si="67"/>
        <v>0.25571747229895153</v>
      </c>
      <c r="G142" s="37">
        <f t="shared" si="68"/>
        <v>1.0070213620594455</v>
      </c>
      <c r="H142" s="37">
        <f t="shared" si="69"/>
        <v>0.93815671602463913</v>
      </c>
      <c r="I142" s="37">
        <f t="shared" si="70"/>
        <v>0.9191553925531285</v>
      </c>
      <c r="J142" s="37">
        <f t="shared" si="71"/>
        <v>0.94848698971768186</v>
      </c>
      <c r="K142" s="37">
        <f t="shared" si="72"/>
        <v>0.95553116128220772</v>
      </c>
      <c r="L142" s="41">
        <f t="shared" si="73"/>
        <v>1.2245915783821557</v>
      </c>
    </row>
    <row r="143" spans="1:23">
      <c r="A143" s="5" t="s">
        <v>60</v>
      </c>
      <c r="C143" s="37">
        <f t="shared" si="64"/>
        <v>0.79863579320171962</v>
      </c>
      <c r="D143" s="37">
        <f t="shared" si="65"/>
        <v>1.4154392419705404</v>
      </c>
      <c r="E143" s="37">
        <f t="shared" si="66"/>
        <v>3.6781609307826502</v>
      </c>
      <c r="F143" s="37">
        <f t="shared" si="67"/>
        <v>0.23782401363324676</v>
      </c>
      <c r="G143" s="37">
        <f t="shared" si="68"/>
        <v>0.86935480127664422</v>
      </c>
      <c r="H143" s="37">
        <f t="shared" si="69"/>
        <v>0.93626174457375078</v>
      </c>
      <c r="I143" s="37">
        <f t="shared" si="70"/>
        <v>0.88687022453659559</v>
      </c>
      <c r="J143" s="37">
        <f t="shared" si="71"/>
        <v>0.92952452501600802</v>
      </c>
      <c r="K143" s="37">
        <f t="shared" si="72"/>
        <v>0.85734698638328477</v>
      </c>
      <c r="L143" s="41">
        <f t="shared" si="73"/>
        <v>1.1788242512638267</v>
      </c>
    </row>
    <row r="144" spans="1:23">
      <c r="A144" s="5" t="s">
        <v>37</v>
      </c>
      <c r="C144" s="37">
        <f t="shared" si="64"/>
        <v>0.72114898668941607</v>
      </c>
      <c r="D144" s="37">
        <f t="shared" si="65"/>
        <v>1.1918963351967466</v>
      </c>
      <c r="E144" s="37">
        <f t="shared" si="66"/>
        <v>3.5500450729107689</v>
      </c>
      <c r="F144" s="37">
        <f t="shared" si="67"/>
        <v>0.21872342585274107</v>
      </c>
      <c r="G144" s="37">
        <f t="shared" si="68"/>
        <v>0.81082689033897026</v>
      </c>
      <c r="H144" s="37">
        <f t="shared" si="69"/>
        <v>0.87582135824029439</v>
      </c>
      <c r="I144" s="37">
        <f t="shared" si="70"/>
        <v>0.89923472083888123</v>
      </c>
      <c r="J144" s="37">
        <f t="shared" si="71"/>
        <v>0.91291102978042993</v>
      </c>
      <c r="K144" s="37">
        <f t="shared" si="72"/>
        <v>0.84153217446751627</v>
      </c>
      <c r="L144" s="41">
        <f t="shared" si="73"/>
        <v>1.1135711104795294</v>
      </c>
    </row>
    <row r="145" spans="1:13">
      <c r="A145" s="5" t="s">
        <v>61</v>
      </c>
      <c r="C145" s="37">
        <f t="shared" si="64"/>
        <v>0.70768834830476135</v>
      </c>
      <c r="D145" s="37">
        <f t="shared" si="65"/>
        <v>1.2190460833952428</v>
      </c>
      <c r="E145" s="37">
        <f t="shared" si="66"/>
        <v>3.7316306571183975</v>
      </c>
      <c r="F145" s="37">
        <f t="shared" si="67"/>
        <v>0.20915981127201319</v>
      </c>
      <c r="G145" s="37">
        <f t="shared" si="68"/>
        <v>0.78260168429865207</v>
      </c>
      <c r="H145" s="37">
        <f t="shared" si="69"/>
        <v>0.84543183134114419</v>
      </c>
      <c r="I145" s="37">
        <f t="shared" si="70"/>
        <v>0.92937280795609789</v>
      </c>
      <c r="J145" s="37">
        <f t="shared" si="71"/>
        <v>0.84501234646772971</v>
      </c>
      <c r="K145" s="37">
        <f t="shared" si="72"/>
        <v>0.80636594231738645</v>
      </c>
      <c r="L145" s="41">
        <f t="shared" si="73"/>
        <v>1.1195899458301581</v>
      </c>
    </row>
    <row r="146" spans="1:13">
      <c r="A146" s="5" t="s">
        <v>38</v>
      </c>
      <c r="C146" s="37">
        <f t="shared" si="64"/>
        <v>0.70619260073165946</v>
      </c>
      <c r="D146" s="37">
        <f t="shared" si="65"/>
        <v>1.1280650335079554</v>
      </c>
      <c r="E146" s="37">
        <f t="shared" si="66"/>
        <v>3.5442533552399982</v>
      </c>
      <c r="F146" s="37">
        <f t="shared" si="67"/>
        <v>0.19698160398370626</v>
      </c>
      <c r="G146" s="37">
        <f t="shared" si="68"/>
        <v>0.75651827052725984</v>
      </c>
      <c r="H146" s="37">
        <f t="shared" si="69"/>
        <v>0.82487512410325681</v>
      </c>
      <c r="I146" s="37">
        <f t="shared" si="70"/>
        <v>0.95241187917386516</v>
      </c>
      <c r="J146" s="37">
        <f t="shared" si="71"/>
        <v>0.80665593417873549</v>
      </c>
      <c r="K146" s="37">
        <f t="shared" si="72"/>
        <v>0.78656207798452771</v>
      </c>
      <c r="L146" s="41">
        <f t="shared" si="73"/>
        <v>1.078057319936774</v>
      </c>
    </row>
    <row r="147" spans="1:13">
      <c r="A147" s="5" t="s">
        <v>62</v>
      </c>
      <c r="C147" s="37">
        <f t="shared" si="64"/>
        <v>0.72141713060592694</v>
      </c>
      <c r="D147" s="37">
        <f t="shared" si="65"/>
        <v>1.0295201530970464</v>
      </c>
      <c r="E147" s="37">
        <f t="shared" si="66"/>
        <v>3.7726139714474503</v>
      </c>
      <c r="F147" s="37">
        <f t="shared" si="67"/>
        <v>0.22900355939982059</v>
      </c>
      <c r="G147" s="37">
        <f t="shared" si="68"/>
        <v>0.79917270988363021</v>
      </c>
      <c r="H147" s="37">
        <f t="shared" si="69"/>
        <v>0.80690840275661047</v>
      </c>
      <c r="I147" s="37">
        <f t="shared" si="70"/>
        <v>0.97642720940330252</v>
      </c>
      <c r="J147" s="37">
        <f t="shared" si="71"/>
        <v>0.8276544326305727</v>
      </c>
      <c r="K147" s="37">
        <f t="shared" si="72"/>
        <v>0.77811612675198705</v>
      </c>
      <c r="L147" s="41">
        <f t="shared" si="73"/>
        <v>1.1045370773307051</v>
      </c>
    </row>
    <row r="148" spans="1:13" ht="13.5" thickBot="1">
      <c r="A148" s="5" t="s">
        <v>63</v>
      </c>
      <c r="C148" s="37">
        <f t="shared" si="64"/>
        <v>0.68220624521050233</v>
      </c>
      <c r="D148" s="37">
        <f t="shared" si="65"/>
        <v>1.0835592059262906</v>
      </c>
      <c r="E148" s="37">
        <f t="shared" si="66"/>
        <v>3.6927950836707377</v>
      </c>
      <c r="F148" s="37">
        <f t="shared" si="67"/>
        <v>0.21304679098476548</v>
      </c>
      <c r="G148" s="37">
        <f t="shared" si="68"/>
        <v>0.78179921136939989</v>
      </c>
      <c r="H148" s="37">
        <f t="shared" si="69"/>
        <v>0.79190547986915549</v>
      </c>
      <c r="I148" s="37">
        <f t="shared" si="70"/>
        <v>0.96241390758221668</v>
      </c>
      <c r="J148" s="37">
        <f t="shared" si="71"/>
        <v>0.80715281404360961</v>
      </c>
      <c r="K148" s="37">
        <f t="shared" si="72"/>
        <v>0.77166277248718762</v>
      </c>
      <c r="L148" s="42">
        <f t="shared" si="73"/>
        <v>1.0873935012382072</v>
      </c>
    </row>
    <row r="150" spans="1:13">
      <c r="A150" s="21" t="s">
        <v>32</v>
      </c>
      <c r="B150" s="43"/>
      <c r="C150" s="38">
        <f>AVERAGE(C134:C148)</f>
        <v>0.84136415744286486</v>
      </c>
      <c r="D150" s="38">
        <f t="shared" ref="D150:K150" si="74">AVERAGE(D134:D148)</f>
        <v>2.0979097914239366</v>
      </c>
      <c r="E150" s="38">
        <f t="shared" si="74"/>
        <v>4.4322249083448062</v>
      </c>
      <c r="F150" s="38">
        <f t="shared" si="74"/>
        <v>0.29818640884643233</v>
      </c>
      <c r="G150" s="38">
        <f t="shared" si="74"/>
        <v>1.0608715255787502</v>
      </c>
      <c r="H150" s="38">
        <f t="shared" si="74"/>
        <v>1.025368113039888</v>
      </c>
      <c r="I150" s="38">
        <f t="shared" si="74"/>
        <v>1.1346796271161741</v>
      </c>
      <c r="J150" s="38">
        <f t="shared" si="74"/>
        <v>1.0330683168939403</v>
      </c>
      <c r="K150" s="38">
        <f t="shared" si="74"/>
        <v>1.0421795136622565</v>
      </c>
    </row>
    <row r="151" spans="1:13">
      <c r="A151" s="21" t="s">
        <v>33</v>
      </c>
      <c r="B151" s="43"/>
      <c r="C151" s="38">
        <f>C148-C134</f>
        <v>-0.38258010338963178</v>
      </c>
      <c r="D151" s="38">
        <f t="shared" ref="D151:K151" si="75">D148-D134</f>
        <v>-1.889701134879157</v>
      </c>
      <c r="E151" s="38">
        <f t="shared" si="75"/>
        <v>-2.4462641805110947</v>
      </c>
      <c r="F151" s="38">
        <f t="shared" si="75"/>
        <v>-0.19530812989945395</v>
      </c>
      <c r="G151" s="38">
        <f t="shared" si="75"/>
        <v>-0.69666323068142355</v>
      </c>
      <c r="H151" s="38">
        <f t="shared" si="75"/>
        <v>-0.5036998239206526</v>
      </c>
      <c r="I151" s="38">
        <f t="shared" si="75"/>
        <v>-0.70500020400395469</v>
      </c>
      <c r="J151" s="38">
        <f t="shared" si="75"/>
        <v>-0.62865026485205744</v>
      </c>
      <c r="K151" s="38">
        <f t="shared" si="75"/>
        <v>-0.74252836284904489</v>
      </c>
    </row>
    <row r="152" spans="1:13">
      <c r="A152" s="21" t="s">
        <v>34</v>
      </c>
      <c r="B152" s="43"/>
      <c r="C152" s="38">
        <f>STDEV(C134:C148)</f>
        <v>0.14282921133511323</v>
      </c>
      <c r="D152" s="38">
        <f t="shared" ref="D152:K152" si="76">STDEV(D134:D148)</f>
        <v>0.94370237615517227</v>
      </c>
      <c r="E152" s="38">
        <f t="shared" si="76"/>
        <v>0.93377761346911425</v>
      </c>
      <c r="F152" s="38">
        <f t="shared" si="76"/>
        <v>8.0262578598839993E-2</v>
      </c>
      <c r="G152" s="38">
        <f t="shared" si="76"/>
        <v>0.27420704169837101</v>
      </c>
      <c r="H152" s="38">
        <f t="shared" si="76"/>
        <v>0.1753963134828434</v>
      </c>
      <c r="I152" s="38">
        <f t="shared" si="76"/>
        <v>0.25206440474408121</v>
      </c>
      <c r="J152" s="38">
        <f t="shared" si="76"/>
        <v>0.19517042916695496</v>
      </c>
      <c r="K152" s="38">
        <f t="shared" si="76"/>
        <v>0.24863095904026664</v>
      </c>
    </row>
    <row r="154" spans="1:13" ht="13.5" thickBot="1"/>
    <row r="155" spans="1:13" ht="64.5" thickBot="1">
      <c r="A155" s="2" t="s">
        <v>43</v>
      </c>
      <c r="B155" s="14" t="s">
        <v>44</v>
      </c>
      <c r="C155" s="3" t="s">
        <v>22</v>
      </c>
      <c r="D155" s="3" t="s">
        <v>23</v>
      </c>
      <c r="E155" s="3" t="s">
        <v>3</v>
      </c>
      <c r="F155" s="3" t="s">
        <v>24</v>
      </c>
      <c r="G155" s="3" t="s">
        <v>25</v>
      </c>
      <c r="H155" s="3" t="s">
        <v>26</v>
      </c>
      <c r="I155" s="3" t="s">
        <v>27</v>
      </c>
      <c r="J155" s="3" t="s">
        <v>28</v>
      </c>
      <c r="K155" s="14" t="s">
        <v>29</v>
      </c>
      <c r="L155" s="120" t="s">
        <v>11</v>
      </c>
      <c r="M155" s="129" t="str">
        <f>X20</f>
        <v>Year-on-Year MA</v>
      </c>
    </row>
    <row r="156" spans="1:13">
      <c r="A156" s="5" t="str">
        <f>A134</f>
        <v>1996</v>
      </c>
      <c r="B156" s="4">
        <v>2</v>
      </c>
      <c r="L156" s="142"/>
      <c r="M156" s="143"/>
    </row>
    <row r="157" spans="1:13">
      <c r="A157" s="5" t="str">
        <f t="shared" ref="A157:A170" si="77">A135</f>
        <v>1997</v>
      </c>
      <c r="B157" s="4">
        <v>2.9</v>
      </c>
      <c r="D157" s="38">
        <f>$B157+(E5-E4)/E4*100</f>
        <v>-5.1690988484642642</v>
      </c>
      <c r="E157" s="38">
        <f>$B157+(G5-G4)/G4*100</f>
        <v>12.766957424408139</v>
      </c>
      <c r="F157" s="38">
        <f>$B157+(I5-I4)/I4*100</f>
        <v>7.3311477386609916</v>
      </c>
      <c r="G157" s="38">
        <f>$B157+(K5-K4)/K4*100</f>
        <v>20.517636299464208</v>
      </c>
      <c r="H157" s="38">
        <f>$B157+(M5-M4)/M4*100</f>
        <v>20.411938091386997</v>
      </c>
      <c r="I157" s="38">
        <f>$B157+(O5-O4)/O4*100</f>
        <v>17.717000205054056</v>
      </c>
      <c r="J157" s="38">
        <f>$B157+(Q5-Q4)/Q4*100</f>
        <v>22.77384068759217</v>
      </c>
      <c r="K157" s="38">
        <f>$B157+(S5-S4)/S4*100</f>
        <v>14.404977339812657</v>
      </c>
      <c r="L157" s="144">
        <f>$B157+(W5-W4)/W4*100</f>
        <v>12.296106969571969</v>
      </c>
      <c r="M157" s="145">
        <f>X23</f>
        <v>8.7463945494941413</v>
      </c>
    </row>
    <row r="158" spans="1:13">
      <c r="A158" s="5" t="str">
        <f t="shared" si="77"/>
        <v>1998</v>
      </c>
      <c r="B158" s="4">
        <v>3.2</v>
      </c>
      <c r="D158" s="38">
        <f t="shared" ref="D158:D170" si="78">$B158+(E6-E5)/E5*100</f>
        <v>8.2644815583064002</v>
      </c>
      <c r="E158" s="38">
        <f t="shared" ref="E158:E170" si="79">$B158+(G6-G5)/G5*100</f>
        <v>11.854167462933194</v>
      </c>
      <c r="F158" s="38">
        <f t="shared" ref="F158:F170" si="80">$B158+(I6-I5)/I5*100</f>
        <v>3.7387630617970378</v>
      </c>
      <c r="G158" s="38">
        <f t="shared" ref="G158:G170" si="81">$B158+(K6-K5)/K5*100</f>
        <v>6.9605241146764012</v>
      </c>
      <c r="H158" s="38">
        <f t="shared" ref="H158:H170" si="82">$B158+(M6-M5)/M5*100</f>
        <v>20.229688180082707</v>
      </c>
      <c r="I158" s="38">
        <f t="shared" ref="I158:I170" si="83">$B158+(O6-O5)/O5*100</f>
        <v>7.7671338877451648</v>
      </c>
      <c r="J158" s="38">
        <f t="shared" ref="J158:J170" si="84">$B158+(Q6-Q5)/Q5*100</f>
        <v>16.660535477727681</v>
      </c>
      <c r="K158" s="38">
        <f t="shared" ref="K158:K170" si="85">$B158+(S6-S5)/S5*100</f>
        <v>13.92603870777015</v>
      </c>
      <c r="L158" s="144">
        <f t="shared" ref="L158:L170" si="86">$B158+(W6-W5)/W5*100</f>
        <v>10.91714311525994</v>
      </c>
      <c r="M158" s="145">
        <f t="shared" ref="M158:M170" si="87">X24</f>
        <v>4.8633982345617932</v>
      </c>
    </row>
    <row r="159" spans="1:13">
      <c r="A159" s="5" t="str">
        <f t="shared" si="77"/>
        <v>1999</v>
      </c>
      <c r="B159" s="4">
        <v>3.5</v>
      </c>
      <c r="D159" s="38">
        <f t="shared" si="78"/>
        <v>3.3689977521577563</v>
      </c>
      <c r="E159" s="38">
        <f t="shared" si="79"/>
        <v>9.1957259148366681</v>
      </c>
      <c r="F159" s="38">
        <f t="shared" si="80"/>
        <v>4.8224568230819047</v>
      </c>
      <c r="G159" s="38">
        <f t="shared" si="81"/>
        <v>10.14061821157423</v>
      </c>
      <c r="H159" s="38">
        <f t="shared" si="82"/>
        <v>22.436574558418258</v>
      </c>
      <c r="I159" s="38">
        <f t="shared" si="83"/>
        <v>11.449492540956236</v>
      </c>
      <c r="J159" s="38">
        <f t="shared" si="84"/>
        <v>16.558342991969084</v>
      </c>
      <c r="K159" s="38">
        <f t="shared" si="85"/>
        <v>11.284703910487721</v>
      </c>
      <c r="L159" s="144">
        <f t="shared" si="86"/>
        <v>10.562074166866051</v>
      </c>
      <c r="M159" s="145">
        <f t="shared" si="87"/>
        <v>3.2916579597191347</v>
      </c>
    </row>
    <row r="160" spans="1:13">
      <c r="A160" s="5" t="str">
        <f t="shared" si="77"/>
        <v>2000</v>
      </c>
      <c r="B160" s="4">
        <v>6</v>
      </c>
      <c r="D160" s="38">
        <f t="shared" si="78"/>
        <v>6.1822718917736559</v>
      </c>
      <c r="E160" s="38">
        <f t="shared" si="79"/>
        <v>10.906364990679752</v>
      </c>
      <c r="F160" s="38">
        <f t="shared" si="80"/>
        <v>9.0738674645547306</v>
      </c>
      <c r="G160" s="38">
        <f t="shared" si="81"/>
        <v>18.379909255393088</v>
      </c>
      <c r="H160" s="38">
        <f t="shared" si="82"/>
        <v>11.493406279995863</v>
      </c>
      <c r="I160" s="38">
        <f t="shared" si="83"/>
        <v>8.9904098075089802</v>
      </c>
      <c r="J160" s="38">
        <f t="shared" si="84"/>
        <v>18.344142110242661</v>
      </c>
      <c r="K160" s="38">
        <f t="shared" si="85"/>
        <v>13.420474057921783</v>
      </c>
      <c r="L160" s="144">
        <f t="shared" si="86"/>
        <v>11.296268711015344</v>
      </c>
      <c r="M160" s="145">
        <f t="shared" si="87"/>
        <v>7.98839534469752</v>
      </c>
    </row>
    <row r="161" spans="1:13">
      <c r="A161" s="5" t="str">
        <f t="shared" si="77"/>
        <v>2001</v>
      </c>
      <c r="B161" s="4">
        <v>3.9</v>
      </c>
      <c r="D161" s="38">
        <f t="shared" si="78"/>
        <v>16.065989898289267</v>
      </c>
      <c r="E161" s="38">
        <f t="shared" si="79"/>
        <v>5.6768961111118932</v>
      </c>
      <c r="F161" s="38">
        <f t="shared" si="80"/>
        <v>7.2551334120595605</v>
      </c>
      <c r="G161" s="38">
        <f t="shared" si="81"/>
        <v>4.6205125388525508</v>
      </c>
      <c r="H161" s="38">
        <f t="shared" si="82"/>
        <v>10.173034327689409</v>
      </c>
      <c r="I161" s="38">
        <f t="shared" si="83"/>
        <v>3.3149544894388154</v>
      </c>
      <c r="J161" s="38">
        <f t="shared" si="84"/>
        <v>17.168479196837666</v>
      </c>
      <c r="K161" s="38">
        <f t="shared" si="85"/>
        <v>6.7755406803318543</v>
      </c>
      <c r="L161" s="144">
        <f t="shared" si="86"/>
        <v>8.4679350956532051</v>
      </c>
      <c r="M161" s="145">
        <f t="shared" si="87"/>
        <v>2.8717981183290551</v>
      </c>
    </row>
    <row r="162" spans="1:13">
      <c r="A162" s="5" t="str">
        <f t="shared" si="77"/>
        <v>2002</v>
      </c>
      <c r="B162" s="4">
        <v>3</v>
      </c>
      <c r="D162" s="38">
        <f t="shared" si="78"/>
        <v>24.517069938600152</v>
      </c>
      <c r="E162" s="38">
        <f t="shared" si="79"/>
        <v>9.202689992806885</v>
      </c>
      <c r="F162" s="38">
        <f t="shared" si="80"/>
        <v>10.846143099290577</v>
      </c>
      <c r="G162" s="38">
        <f t="shared" si="81"/>
        <v>8.4074300706342235</v>
      </c>
      <c r="H162" s="38">
        <f t="shared" si="82"/>
        <v>8.7866871695542468</v>
      </c>
      <c r="I162" s="38">
        <f t="shared" si="83"/>
        <v>6.7141110565507773</v>
      </c>
      <c r="J162" s="38">
        <f t="shared" si="84"/>
        <v>17.073547717271016</v>
      </c>
      <c r="K162" s="38">
        <f t="shared" si="85"/>
        <v>11.399345976700131</v>
      </c>
      <c r="L162" s="144">
        <f t="shared" si="86"/>
        <v>10.667142061865821</v>
      </c>
      <c r="M162" s="145">
        <f t="shared" si="87"/>
        <v>3.0612310448741944</v>
      </c>
    </row>
    <row r="163" spans="1:13">
      <c r="A163" s="5" t="str">
        <f t="shared" si="77"/>
        <v>2003</v>
      </c>
      <c r="B163" s="4">
        <v>4.7</v>
      </c>
      <c r="D163" s="38">
        <f t="shared" si="78"/>
        <v>24.788431524393268</v>
      </c>
      <c r="E163" s="38">
        <f t="shared" si="79"/>
        <v>6.5847985692972575</v>
      </c>
      <c r="F163" s="38">
        <f t="shared" si="80"/>
        <v>7.869221873326274</v>
      </c>
      <c r="G163" s="38">
        <f t="shared" si="81"/>
        <v>21.864514663701726</v>
      </c>
      <c r="H163" s="38">
        <f t="shared" si="82"/>
        <v>17.82879142895678</v>
      </c>
      <c r="I163" s="38">
        <f t="shared" si="83"/>
        <v>6.6193121989668917</v>
      </c>
      <c r="J163" s="38">
        <f t="shared" si="84"/>
        <v>11.788674313954068</v>
      </c>
      <c r="K163" s="38">
        <f t="shared" si="85"/>
        <v>17.824818740985712</v>
      </c>
      <c r="L163" s="144">
        <f t="shared" si="86"/>
        <v>13.411836631374157</v>
      </c>
      <c r="M163" s="145">
        <f t="shared" si="87"/>
        <v>0.3362768049337117</v>
      </c>
    </row>
    <row r="164" spans="1:13">
      <c r="A164" s="5" t="str">
        <f t="shared" si="77"/>
        <v>2004</v>
      </c>
      <c r="B164" s="4">
        <v>2.4</v>
      </c>
      <c r="D164" s="38">
        <f t="shared" si="78"/>
        <v>39.565665259762625</v>
      </c>
      <c r="E164" s="38">
        <f t="shared" si="79"/>
        <v>7.2420941063443305</v>
      </c>
      <c r="F164" s="38">
        <f t="shared" si="80"/>
        <v>7.6194325706305488</v>
      </c>
      <c r="G164" s="38">
        <f t="shared" si="81"/>
        <v>25.349395803734105</v>
      </c>
      <c r="H164" s="38">
        <f t="shared" si="82"/>
        <v>11.397863011072436</v>
      </c>
      <c r="I164" s="38">
        <f t="shared" si="83"/>
        <v>11.12511353650028</v>
      </c>
      <c r="J164" s="38">
        <f t="shared" si="84"/>
        <v>13.853810737347287</v>
      </c>
      <c r="K164" s="38">
        <f t="shared" si="85"/>
        <v>8.8663466221575948</v>
      </c>
      <c r="L164" s="144">
        <f t="shared" si="86"/>
        <v>9.394448513049344</v>
      </c>
      <c r="M164" s="145">
        <f t="shared" si="87"/>
        <v>3.3163992340227639</v>
      </c>
    </row>
    <row r="165" spans="1:13">
      <c r="A165" s="5" t="str">
        <f t="shared" si="77"/>
        <v>2005</v>
      </c>
      <c r="B165" s="4">
        <v>4.3</v>
      </c>
      <c r="D165" s="38">
        <f t="shared" si="78"/>
        <v>10.494064264843157</v>
      </c>
      <c r="E165" s="38">
        <f t="shared" si="79"/>
        <v>8.7478370451103604</v>
      </c>
      <c r="F165" s="38">
        <f t="shared" si="80"/>
        <v>8.9369643829648133</v>
      </c>
      <c r="G165" s="38">
        <f t="shared" si="81"/>
        <v>25.012081564968184</v>
      </c>
      <c r="H165" s="38">
        <f t="shared" si="82"/>
        <v>17.348052733919914</v>
      </c>
      <c r="I165" s="38">
        <f t="shared" si="83"/>
        <v>10.014742865894172</v>
      </c>
      <c r="J165" s="38">
        <f t="shared" si="84"/>
        <v>15.639467992793232</v>
      </c>
      <c r="K165" s="38">
        <f t="shared" si="85"/>
        <v>8.5332216565579948</v>
      </c>
      <c r="L165" s="144">
        <f t="shared" si="86"/>
        <v>10.272039548031673</v>
      </c>
      <c r="M165" s="145">
        <f t="shared" si="87"/>
        <v>4.1295550094695308</v>
      </c>
    </row>
    <row r="166" spans="1:13">
      <c r="A166" s="5" t="str">
        <f t="shared" si="77"/>
        <v>2006</v>
      </c>
      <c r="B166" s="4">
        <v>2.8</v>
      </c>
      <c r="D166" s="38">
        <f t="shared" si="78"/>
        <v>30.202024806737104</v>
      </c>
      <c r="E166" s="38">
        <f t="shared" si="79"/>
        <v>15.042207516820064</v>
      </c>
      <c r="F166" s="38">
        <f t="shared" si="80"/>
        <v>8.1919239592377373</v>
      </c>
      <c r="G166" s="38">
        <f t="shared" si="81"/>
        <v>9.000165116004716</v>
      </c>
      <c r="H166" s="38">
        <f t="shared" si="82"/>
        <v>17.997861025082873</v>
      </c>
      <c r="I166" s="38">
        <f t="shared" si="83"/>
        <v>5.7836317104956496</v>
      </c>
      <c r="J166" s="38">
        <f t="shared" si="84"/>
        <v>16.29591980900852</v>
      </c>
      <c r="K166" s="38">
        <f t="shared" si="85"/>
        <v>10.130089031110813</v>
      </c>
      <c r="L166" s="144">
        <f t="shared" si="86"/>
        <v>12.779906092266323</v>
      </c>
      <c r="M166" s="145">
        <f t="shared" si="87"/>
        <v>4.7682282888021374</v>
      </c>
    </row>
    <row r="167" spans="1:13">
      <c r="A167" s="5" t="str">
        <f t="shared" si="77"/>
        <v>2007</v>
      </c>
      <c r="B167" s="4">
        <v>2.9</v>
      </c>
      <c r="D167" s="38">
        <f t="shared" si="78"/>
        <v>11.410559336894694</v>
      </c>
      <c r="E167" s="38">
        <f t="shared" si="79"/>
        <v>5.2421790852819754</v>
      </c>
      <c r="F167" s="38">
        <f t="shared" si="80"/>
        <v>8.5250788580106356</v>
      </c>
      <c r="G167" s="38">
        <f t="shared" si="81"/>
        <v>8.2828127363012936</v>
      </c>
      <c r="H167" s="38">
        <f t="shared" si="82"/>
        <v>8.344207181141023</v>
      </c>
      <c r="I167" s="38">
        <f t="shared" si="83"/>
        <v>3.395236035645917</v>
      </c>
      <c r="J167" s="38">
        <f t="shared" si="84"/>
        <v>14.903854356364397</v>
      </c>
      <c r="K167" s="38">
        <f t="shared" si="85"/>
        <v>12.481648063145485</v>
      </c>
      <c r="L167" s="144">
        <f t="shared" si="86"/>
        <v>10.486546772021487</v>
      </c>
      <c r="M167" s="145">
        <f t="shared" si="87"/>
        <v>4.8458877550257728</v>
      </c>
    </row>
    <row r="168" spans="1:13">
      <c r="A168" s="5" t="str">
        <f t="shared" si="77"/>
        <v>2008</v>
      </c>
      <c r="B168" s="4">
        <v>1.6</v>
      </c>
      <c r="D168" s="38">
        <f t="shared" si="78"/>
        <v>11.051007040303407</v>
      </c>
      <c r="E168" s="38">
        <f t="shared" si="79"/>
        <v>12.406689921166153</v>
      </c>
      <c r="F168" s="38">
        <f t="shared" si="80"/>
        <v>-0.91136511480352134</v>
      </c>
      <c r="G168" s="38">
        <f t="shared" si="81"/>
        <v>7.8936215980912934</v>
      </c>
      <c r="H168" s="38">
        <f t="shared" si="82"/>
        <v>3.4925283438106938</v>
      </c>
      <c r="I168" s="38">
        <f t="shared" si="83"/>
        <v>17.059989833932629</v>
      </c>
      <c r="J168" s="38">
        <f t="shared" si="84"/>
        <v>10.433877175071187</v>
      </c>
      <c r="K168" s="38">
        <f t="shared" si="85"/>
        <v>9.7733864496445637</v>
      </c>
      <c r="L168" s="144">
        <f t="shared" si="86"/>
        <v>9.4366986758539149</v>
      </c>
      <c r="M168" s="145">
        <f t="shared" si="87"/>
        <v>1.7848766954429292</v>
      </c>
    </row>
    <row r="169" spans="1:13">
      <c r="A169" s="5" t="str">
        <f t="shared" si="77"/>
        <v>2009</v>
      </c>
      <c r="B169" s="4">
        <v>1.5</v>
      </c>
      <c r="D169" s="38">
        <f t="shared" si="78"/>
        <v>-0.141512287372765</v>
      </c>
      <c r="E169" s="38">
        <f t="shared" si="79"/>
        <v>-1.287583803324194</v>
      </c>
      <c r="F169" s="38">
        <f t="shared" si="80"/>
        <v>-1.1817027729281664</v>
      </c>
      <c r="G169" s="38">
        <f t="shared" si="81"/>
        <v>-0.63056000061079676</v>
      </c>
      <c r="H169" s="38">
        <f t="shared" si="82"/>
        <v>-2.7178981035332832</v>
      </c>
      <c r="I169" s="38">
        <f t="shared" si="83"/>
        <v>-1.6961384684920957</v>
      </c>
      <c r="J169" s="38">
        <f t="shared" si="84"/>
        <v>4.9009434423259028</v>
      </c>
      <c r="K169" s="38">
        <f t="shared" si="85"/>
        <v>5.145721098823687</v>
      </c>
      <c r="L169" s="144">
        <f t="shared" si="86"/>
        <v>9.0771618006315835E-2</v>
      </c>
      <c r="M169" s="145">
        <f t="shared" si="87"/>
        <v>-6.4179294771980198</v>
      </c>
    </row>
    <row r="170" spans="1:13" ht="13.5" thickBot="1">
      <c r="A170" s="5" t="str">
        <f t="shared" si="77"/>
        <v>2010</v>
      </c>
      <c r="B170" s="4">
        <v>1.4</v>
      </c>
      <c r="D170" s="38">
        <f t="shared" si="78"/>
        <v>6.0842981611337468</v>
      </c>
      <c r="E170" s="38">
        <f t="shared" si="79"/>
        <v>2.5951828295418298</v>
      </c>
      <c r="F170" s="38">
        <f t="shared" si="80"/>
        <v>-4.2212524229451827</v>
      </c>
      <c r="G170" s="38">
        <f t="shared" si="81"/>
        <v>3.1409304130870801</v>
      </c>
      <c r="H170" s="38">
        <f t="shared" si="82"/>
        <v>2.466565182536578</v>
      </c>
      <c r="I170" s="38">
        <f t="shared" si="83"/>
        <v>4.7044087411297086</v>
      </c>
      <c r="J170" s="38">
        <f t="shared" si="84"/>
        <v>2.2283572689402584</v>
      </c>
      <c r="K170" s="38">
        <f t="shared" si="85"/>
        <v>3.0312206586728188</v>
      </c>
      <c r="L170" s="146">
        <f t="shared" si="86"/>
        <v>2.6228189690907513</v>
      </c>
      <c r="M170" s="147">
        <f t="shared" si="87"/>
        <v>3.2185270857941179</v>
      </c>
    </row>
    <row r="172" spans="1:13" ht="13.5" thickBot="1"/>
    <row r="173" spans="1:13" ht="13.5" thickBot="1">
      <c r="A173" s="2" t="s">
        <v>45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3" ht="13.5" thickBot="1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3" ht="51">
      <c r="A175" s="11" t="s">
        <v>46</v>
      </c>
      <c r="C175" s="3" t="s">
        <v>22</v>
      </c>
      <c r="D175" s="3" t="s">
        <v>23</v>
      </c>
      <c r="E175" s="3" t="s">
        <v>3</v>
      </c>
      <c r="F175" s="3" t="s">
        <v>24</v>
      </c>
      <c r="G175" s="3" t="s">
        <v>25</v>
      </c>
      <c r="H175" s="3" t="s">
        <v>26</v>
      </c>
      <c r="I175" s="3" t="s">
        <v>27</v>
      </c>
      <c r="J175" s="3" t="s">
        <v>28</v>
      </c>
      <c r="K175" s="14" t="s">
        <v>29</v>
      </c>
      <c r="L175" s="18" t="s">
        <v>47</v>
      </c>
    </row>
    <row r="176" spans="1:13">
      <c r="A176" s="5" t="str">
        <f>A156</f>
        <v>1996</v>
      </c>
      <c r="L176" s="41"/>
    </row>
    <row r="177" spans="1:12">
      <c r="A177" s="5" t="str">
        <f t="shared" ref="A177:A190" si="88">A157</f>
        <v>1997</v>
      </c>
      <c r="C177" s="35">
        <f>C4*($Y5/$Y4-1)</f>
        <v>63.591336179920361</v>
      </c>
      <c r="D177" s="35">
        <f>E4*($Y5/$Y4-1)</f>
        <v>18.160993278933834</v>
      </c>
      <c r="E177" s="35">
        <f>G4*($Y5/$Y4-1)</f>
        <v>82.373585597133086</v>
      </c>
      <c r="F177" s="35">
        <f>I4*($Y5/$Y4-1)</f>
        <v>3.5122667254445346</v>
      </c>
      <c r="G177" s="35">
        <f>K4*($Y5/$Y4-1)</f>
        <v>16.644568568348493</v>
      </c>
      <c r="H177" s="35">
        <f>M4*($Y5/$Y4-1)</f>
        <v>30.513813591082467</v>
      </c>
      <c r="I177" s="35">
        <f>O4*($Y5/$Y4-1)</f>
        <v>36.380711103586833</v>
      </c>
      <c r="J177" s="35">
        <f>Q4*($Y5/$Y4-1)</f>
        <v>24.915401417778892</v>
      </c>
      <c r="K177" s="35">
        <f>S4*($Y5/$Y4-1)</f>
        <v>77.013742279117551</v>
      </c>
      <c r="L177" s="44">
        <f>SUM(C177:K177)</f>
        <v>353.10641874134603</v>
      </c>
    </row>
    <row r="178" spans="1:12">
      <c r="A178" s="5" t="str">
        <f t="shared" si="88"/>
        <v>1998</v>
      </c>
      <c r="B178" s="38"/>
      <c r="C178" s="35">
        <f t="shared" ref="C178:C190" si="89">C5*($Y6/$Y5-1)</f>
        <v>-6.9087505309562776</v>
      </c>
      <c r="D178" s="35">
        <f t="shared" ref="D178:D190" si="90">E5*($Y6/$Y5-1)</f>
        <v>-1.7552442289982459</v>
      </c>
      <c r="E178" s="35">
        <f t="shared" ref="E178:E190" si="91">G5*($Y6/$Y5-1)</f>
        <v>-9.5146212957958021</v>
      </c>
      <c r="F178" s="35">
        <f t="shared" ref="F178:F190" si="92">I5*($Y6/$Y5-1)</f>
        <v>-0.38561505332589585</v>
      </c>
      <c r="G178" s="35">
        <f t="shared" ref="G178:G190" si="93">K5*($Y6/$Y5-1)</f>
        <v>-2.0581708775457503</v>
      </c>
      <c r="H178" s="35">
        <f t="shared" ref="H178:H190" si="94">M5*($Y6/$Y5-1)</f>
        <v>-3.7697705438309193</v>
      </c>
      <c r="I178" s="35">
        <f t="shared" ref="I178:I190" si="95">O5*($Y6/$Y5-1)</f>
        <v>-4.3915094171473568</v>
      </c>
      <c r="J178" s="35">
        <f t="shared" ref="J178:J190" si="96">Q5*($Y6/$Y5-1)</f>
        <v>-3.1399934886278613</v>
      </c>
      <c r="K178" s="35">
        <f t="shared" ref="K178:K190" si="97">S5*($Y6/$Y5-1)</f>
        <v>-9.028153196051905</v>
      </c>
      <c r="L178" s="44">
        <f t="shared" ref="L178:L190" si="98">SUM(C178:K178)</f>
        <v>-40.951828632280019</v>
      </c>
    </row>
    <row r="179" spans="1:12">
      <c r="A179" s="5" t="str">
        <f t="shared" si="88"/>
        <v>1999</v>
      </c>
      <c r="B179" s="38"/>
      <c r="C179" s="35">
        <f t="shared" si="89"/>
        <v>90.94537282728156</v>
      </c>
      <c r="D179" s="35">
        <f t="shared" si="90"/>
        <v>23.64136788754503</v>
      </c>
      <c r="E179" s="35">
        <f t="shared" si="91"/>
        <v>132.53086149589546</v>
      </c>
      <c r="F179" s="35">
        <f t="shared" si="92"/>
        <v>4.9701173438581474</v>
      </c>
      <c r="G179" s="35">
        <f t="shared" si="93"/>
        <v>27.377432137061618</v>
      </c>
      <c r="H179" s="35">
        <f t="shared" si="94"/>
        <v>56.557485136650797</v>
      </c>
      <c r="I179" s="35">
        <f t="shared" si="95"/>
        <v>58.869201948382681</v>
      </c>
      <c r="J179" s="35">
        <f t="shared" si="96"/>
        <v>45.672280989056169</v>
      </c>
      <c r="K179" s="35">
        <f t="shared" si="97"/>
        <v>128.15271412365894</v>
      </c>
      <c r="L179" s="44">
        <f t="shared" si="98"/>
        <v>568.7168338893905</v>
      </c>
    </row>
    <row r="180" spans="1:12">
      <c r="A180" s="5" t="str">
        <f t="shared" si="88"/>
        <v>2000</v>
      </c>
      <c r="B180" s="38"/>
      <c r="C180" s="35">
        <f t="shared" si="89"/>
        <v>32.170306106226278</v>
      </c>
      <c r="D180" s="35">
        <f t="shared" si="90"/>
        <v>8.1090862916426101</v>
      </c>
      <c r="E180" s="35">
        <f t="shared" si="91"/>
        <v>48.110855122772833</v>
      </c>
      <c r="F180" s="35">
        <f t="shared" si="92"/>
        <v>1.7295813099046276</v>
      </c>
      <c r="G180" s="35">
        <f t="shared" si="93"/>
        <v>10.027299675793573</v>
      </c>
      <c r="H180" s="35">
        <f t="shared" si="94"/>
        <v>23.103306819584812</v>
      </c>
      <c r="I180" s="35">
        <f t="shared" si="95"/>
        <v>21.826162423840913</v>
      </c>
      <c r="J180" s="35">
        <f t="shared" si="96"/>
        <v>17.734704119560522</v>
      </c>
      <c r="K180" s="35">
        <f t="shared" si="97"/>
        <v>47.440971150159719</v>
      </c>
      <c r="L180" s="44">
        <f t="shared" si="98"/>
        <v>210.2522730194859</v>
      </c>
    </row>
    <row r="181" spans="1:12">
      <c r="A181" s="5" t="str">
        <f t="shared" si="88"/>
        <v>2001</v>
      </c>
      <c r="B181" s="38"/>
      <c r="C181" s="35">
        <f t="shared" si="89"/>
        <v>41.930476304337027</v>
      </c>
      <c r="D181" s="35">
        <f t="shared" si="90"/>
        <v>10.358634749824454</v>
      </c>
      <c r="E181" s="35">
        <f t="shared" si="91"/>
        <v>64.355347079457601</v>
      </c>
      <c r="F181" s="35">
        <f t="shared" si="92"/>
        <v>2.2731561879634707</v>
      </c>
      <c r="G181" s="35">
        <f t="shared" si="93"/>
        <v>14.368531794315258</v>
      </c>
      <c r="H181" s="35">
        <f t="shared" si="94"/>
        <v>31.077006813646353</v>
      </c>
      <c r="I181" s="35">
        <f t="shared" si="95"/>
        <v>28.662488322046777</v>
      </c>
      <c r="J181" s="35">
        <f t="shared" si="96"/>
        <v>25.404701781211855</v>
      </c>
      <c r="K181" s="35">
        <f t="shared" si="97"/>
        <v>64.980097278934721</v>
      </c>
      <c r="L181" s="44">
        <f t="shared" si="98"/>
        <v>283.41044031173749</v>
      </c>
    </row>
    <row r="182" spans="1:12">
      <c r="A182" s="5" t="str">
        <f t="shared" si="88"/>
        <v>2002</v>
      </c>
      <c r="B182" s="38"/>
      <c r="C182" s="35">
        <f t="shared" si="89"/>
        <v>124.0542608584846</v>
      </c>
      <c r="D182" s="35">
        <f t="shared" si="90"/>
        <v>31.298063958261849</v>
      </c>
      <c r="E182" s="35">
        <f t="shared" si="91"/>
        <v>176.43616086748685</v>
      </c>
      <c r="F182" s="35">
        <f t="shared" si="92"/>
        <v>6.3287084515744763</v>
      </c>
      <c r="G182" s="35">
        <f t="shared" si="93"/>
        <v>38.983791959968904</v>
      </c>
      <c r="H182" s="35">
        <f t="shared" si="94"/>
        <v>88.964352891933189</v>
      </c>
      <c r="I182" s="35">
        <f t="shared" si="95"/>
        <v>76.757243349254551</v>
      </c>
      <c r="J182" s="35">
        <f t="shared" si="96"/>
        <v>77.513425714228248</v>
      </c>
      <c r="K182" s="35">
        <f t="shared" si="97"/>
        <v>180.07202490268452</v>
      </c>
      <c r="L182" s="44">
        <f t="shared" si="98"/>
        <v>800.40803295387718</v>
      </c>
    </row>
    <row r="183" spans="1:12">
      <c r="A183" s="5" t="str">
        <f t="shared" si="88"/>
        <v>2003</v>
      </c>
      <c r="B183" s="38"/>
      <c r="C183" s="35">
        <f t="shared" si="89"/>
        <v>131.18514989071386</v>
      </c>
      <c r="D183" s="35">
        <f t="shared" si="90"/>
        <v>37.532245605698265</v>
      </c>
      <c r="E183" s="35">
        <f t="shared" si="91"/>
        <v>184.915324138595</v>
      </c>
      <c r="F183" s="35">
        <f t="shared" si="92"/>
        <v>6.7354946276814971</v>
      </c>
      <c r="G183" s="35">
        <f t="shared" si="93"/>
        <v>40.551329043036255</v>
      </c>
      <c r="H183" s="35">
        <f t="shared" si="94"/>
        <v>92.874572526825133</v>
      </c>
      <c r="I183" s="35">
        <f t="shared" si="95"/>
        <v>78.561000421095002</v>
      </c>
      <c r="J183" s="35">
        <f t="shared" si="96"/>
        <v>87.259288247300148</v>
      </c>
      <c r="K183" s="35">
        <f t="shared" si="97"/>
        <v>192.62945545530042</v>
      </c>
      <c r="L183" s="44">
        <f t="shared" si="98"/>
        <v>852.24385995624561</v>
      </c>
    </row>
    <row r="184" spans="1:12">
      <c r="A184" s="5" t="str">
        <f t="shared" si="88"/>
        <v>2004</v>
      </c>
      <c r="B184" s="38"/>
      <c r="C184" s="35">
        <f t="shared" si="89"/>
        <v>171.80111433540492</v>
      </c>
      <c r="D184" s="35">
        <f t="shared" si="90"/>
        <v>55.805899028036684</v>
      </c>
      <c r="E184" s="35">
        <f t="shared" si="91"/>
        <v>233.26881388980627</v>
      </c>
      <c r="F184" s="35">
        <f t="shared" si="92"/>
        <v>8.6038738846103477</v>
      </c>
      <c r="G184" s="35">
        <f t="shared" si="93"/>
        <v>58.826847740057488</v>
      </c>
      <c r="H184" s="35">
        <f t="shared" si="94"/>
        <v>130.09013434164072</v>
      </c>
      <c r="I184" s="35">
        <f t="shared" si="95"/>
        <v>99.137480220919784</v>
      </c>
      <c r="J184" s="35">
        <f t="shared" si="96"/>
        <v>115.69899735048064</v>
      </c>
      <c r="K184" s="35">
        <f t="shared" si="97"/>
        <v>269.80809779579812</v>
      </c>
      <c r="L184" s="44">
        <f t="shared" si="98"/>
        <v>1143.041258586755</v>
      </c>
    </row>
    <row r="185" spans="1:12">
      <c r="A185" s="5" t="str">
        <f t="shared" si="88"/>
        <v>2005</v>
      </c>
      <c r="B185" s="38"/>
      <c r="C185" s="35">
        <f t="shared" si="89"/>
        <v>187.93311025895599</v>
      </c>
      <c r="D185" s="35">
        <f t="shared" si="90"/>
        <v>89.473355357431018</v>
      </c>
      <c r="E185" s="35">
        <f t="shared" si="91"/>
        <v>285.864725836991</v>
      </c>
      <c r="F185" s="35">
        <f t="shared" si="92"/>
        <v>10.581766945585853</v>
      </c>
      <c r="G185" s="35">
        <f t="shared" si="93"/>
        <v>84.541544374482584</v>
      </c>
      <c r="H185" s="35">
        <f t="shared" si="94"/>
        <v>165.74122582586838</v>
      </c>
      <c r="I185" s="35">
        <f t="shared" si="95"/>
        <v>125.98996263818259</v>
      </c>
      <c r="J185" s="35">
        <f t="shared" si="96"/>
        <v>150.7275772662326</v>
      </c>
      <c r="K185" s="35">
        <f t="shared" si="97"/>
        <v>335.7650844398409</v>
      </c>
      <c r="L185" s="44">
        <f t="shared" si="98"/>
        <v>1436.6183529435707</v>
      </c>
    </row>
    <row r="186" spans="1:12">
      <c r="A186" s="5" t="str">
        <f t="shared" si="88"/>
        <v>2006</v>
      </c>
      <c r="B186" s="38"/>
      <c r="C186" s="35">
        <f t="shared" si="89"/>
        <v>207.72339912460046</v>
      </c>
      <c r="D186" s="35">
        <f t="shared" si="90"/>
        <v>109.28472133504516</v>
      </c>
      <c r="E186" s="35">
        <f t="shared" si="91"/>
        <v>343.4199355934868</v>
      </c>
      <c r="F186" s="35">
        <f t="shared" si="92"/>
        <v>12.735289056986215</v>
      </c>
      <c r="G186" s="35">
        <f t="shared" si="93"/>
        <v>117.3779171076587</v>
      </c>
      <c r="H186" s="35">
        <f t="shared" si="94"/>
        <v>215.50587545761761</v>
      </c>
      <c r="I186" s="35">
        <f t="shared" si="95"/>
        <v>153.19231792689177</v>
      </c>
      <c r="J186" s="35">
        <f t="shared" si="96"/>
        <v>193.02223627574313</v>
      </c>
      <c r="K186" s="35">
        <f t="shared" si="97"/>
        <v>402.53827061988142</v>
      </c>
      <c r="L186" s="44">
        <f t="shared" si="98"/>
        <v>1754.7999624979111</v>
      </c>
    </row>
    <row r="187" spans="1:12">
      <c r="A187" s="5" t="str">
        <f t="shared" si="88"/>
        <v>2007</v>
      </c>
      <c r="B187" s="38"/>
      <c r="C187" s="35">
        <f t="shared" si="89"/>
        <v>251.50562441914164</v>
      </c>
      <c r="D187" s="35">
        <f t="shared" si="90"/>
        <v>164.64380553814917</v>
      </c>
      <c r="E187" s="35">
        <f t="shared" si="91"/>
        <v>455.81783938247622</v>
      </c>
      <c r="F187" s="35">
        <f t="shared" si="92"/>
        <v>15.87178440829598</v>
      </c>
      <c r="G187" s="35">
        <f t="shared" si="93"/>
        <v>147.40805191828375</v>
      </c>
      <c r="H187" s="35">
        <f t="shared" si="94"/>
        <v>293.57099616942423</v>
      </c>
      <c r="I187" s="35">
        <f t="shared" si="95"/>
        <v>186.55839929822795</v>
      </c>
      <c r="J187" s="35">
        <f t="shared" si="96"/>
        <v>259.05811907122995</v>
      </c>
      <c r="K187" s="35">
        <f t="shared" si="97"/>
        <v>510.90279932317918</v>
      </c>
      <c r="L187" s="44">
        <f t="shared" si="98"/>
        <v>2285.3374195284082</v>
      </c>
    </row>
    <row r="188" spans="1:12">
      <c r="A188" s="5" t="str">
        <f t="shared" si="88"/>
        <v>2008</v>
      </c>
      <c r="B188" s="38"/>
      <c r="C188" s="35">
        <f t="shared" si="89"/>
        <v>251.62835927253926</v>
      </c>
      <c r="D188" s="35">
        <f t="shared" si="90"/>
        <v>161.05455097284459</v>
      </c>
      <c r="E188" s="35">
        <f t="shared" si="91"/>
        <v>420.53445259029252</v>
      </c>
      <c r="F188" s="35">
        <f t="shared" si="92"/>
        <v>15.112920763530418</v>
      </c>
      <c r="G188" s="35">
        <f t="shared" si="93"/>
        <v>140.03822463382184</v>
      </c>
      <c r="H188" s="35">
        <f t="shared" si="94"/>
        <v>279.05607134479806</v>
      </c>
      <c r="I188" s="35">
        <f t="shared" si="95"/>
        <v>169.01135547979027</v>
      </c>
      <c r="J188" s="35">
        <f t="shared" si="96"/>
        <v>261.56870341381972</v>
      </c>
      <c r="K188" s="35">
        <f t="shared" si="97"/>
        <v>504.69815081480232</v>
      </c>
      <c r="L188" s="44">
        <f t="shared" si="98"/>
        <v>2202.7027892862388</v>
      </c>
    </row>
    <row r="189" spans="1:12">
      <c r="A189" s="5" t="str">
        <f t="shared" si="88"/>
        <v>2009</v>
      </c>
      <c r="B189" s="38"/>
      <c r="C189" s="35">
        <f t="shared" si="89"/>
        <v>-141.89408222913519</v>
      </c>
      <c r="D189" s="35">
        <f t="shared" si="90"/>
        <v>-99.300216029734628</v>
      </c>
      <c r="E189" s="35">
        <f t="shared" si="91"/>
        <v>-262.49739221228816</v>
      </c>
      <c r="F189" s="35">
        <f t="shared" si="92"/>
        <v>-8.2996508843118431</v>
      </c>
      <c r="G189" s="35">
        <f t="shared" si="93"/>
        <v>-83.851576240227047</v>
      </c>
      <c r="H189" s="35">
        <f t="shared" si="94"/>
        <v>-160.17371364086415</v>
      </c>
      <c r="I189" s="35">
        <f t="shared" si="95"/>
        <v>-109.92711493216656</v>
      </c>
      <c r="J189" s="35">
        <f t="shared" si="96"/>
        <v>-160.36415893464815</v>
      </c>
      <c r="K189" s="35">
        <f t="shared" si="97"/>
        <v>-307.54563646896798</v>
      </c>
      <c r="L189" s="44">
        <f t="shared" si="98"/>
        <v>-1333.8535415723438</v>
      </c>
    </row>
    <row r="190" spans="1:12" ht="13.5" thickBot="1">
      <c r="A190" s="5" t="str">
        <f t="shared" si="88"/>
        <v>2010</v>
      </c>
      <c r="B190" s="38"/>
      <c r="C190" s="35">
        <f t="shared" si="89"/>
        <v>-48.372933822838959</v>
      </c>
      <c r="D190" s="35">
        <f t="shared" si="90"/>
        <v>-37.482876839927307</v>
      </c>
      <c r="E190" s="35">
        <f t="shared" si="91"/>
        <v>-97.930418562536815</v>
      </c>
      <c r="F190" s="35">
        <f t="shared" si="92"/>
        <v>-3.0997395605073153</v>
      </c>
      <c r="G190" s="35">
        <f t="shared" si="93"/>
        <v>-31.494100868481329</v>
      </c>
      <c r="H190" s="35">
        <f t="shared" si="94"/>
        <v>-58.877110484451912</v>
      </c>
      <c r="I190" s="35">
        <f t="shared" si="95"/>
        <v>-40.838369251054353</v>
      </c>
      <c r="J190" s="35">
        <f t="shared" si="96"/>
        <v>-63.635973465599889</v>
      </c>
      <c r="K190" s="35">
        <f t="shared" si="97"/>
        <v>-122.32967638718759</v>
      </c>
      <c r="L190" s="45">
        <f t="shared" si="98"/>
        <v>-504.06119924258547</v>
      </c>
    </row>
    <row r="191" spans="1:12">
      <c r="C191" s="35"/>
      <c r="D191" s="35"/>
      <c r="E191" s="35"/>
      <c r="F191" s="35"/>
      <c r="G191" s="35"/>
      <c r="H191" s="35"/>
      <c r="I191" s="35"/>
      <c r="J191" s="35"/>
      <c r="K191" s="35"/>
      <c r="L191" s="35"/>
    </row>
    <row r="192" spans="1:12">
      <c r="A192" s="21" t="s">
        <v>32</v>
      </c>
      <c r="B192" s="43"/>
      <c r="C192" s="35">
        <f>AVERAGE(C176:C190)</f>
        <v>96.949481642476826</v>
      </c>
      <c r="D192" s="35">
        <f t="shared" ref="D192:K192" si="99">AVERAGE(D176:D190)</f>
        <v>40.773170493196609</v>
      </c>
      <c r="E192" s="35">
        <f t="shared" si="99"/>
        <v>146.97753353741237</v>
      </c>
      <c r="F192" s="35">
        <f t="shared" si="99"/>
        <v>5.4764253005207504</v>
      </c>
      <c r="G192" s="35">
        <f t="shared" si="99"/>
        <v>41.338692211898163</v>
      </c>
      <c r="H192" s="35">
        <f t="shared" si="99"/>
        <v>84.588160446423203</v>
      </c>
      <c r="I192" s="35">
        <f t="shared" si="99"/>
        <v>62.842094966560772</v>
      </c>
      <c r="J192" s="35">
        <f t="shared" si="99"/>
        <v>73.673950696983283</v>
      </c>
      <c r="K192" s="35">
        <f t="shared" si="99"/>
        <v>162.50699586651075</v>
      </c>
      <c r="L192" s="35">
        <f>AVERAGE(L176:L190)</f>
        <v>715.12650516198278</v>
      </c>
    </row>
    <row r="193" spans="1:12">
      <c r="A193" s="21" t="s">
        <v>33</v>
      </c>
      <c r="B193" s="43"/>
      <c r="C193" s="35">
        <f>C190-C176</f>
        <v>-48.372933822838959</v>
      </c>
      <c r="D193" s="35">
        <f t="shared" ref="D193:K193" si="100">D190-D176</f>
        <v>-37.482876839927307</v>
      </c>
      <c r="E193" s="35">
        <f t="shared" si="100"/>
        <v>-97.930418562536815</v>
      </c>
      <c r="F193" s="35">
        <f t="shared" si="100"/>
        <v>-3.0997395605073153</v>
      </c>
      <c r="G193" s="35">
        <f t="shared" si="100"/>
        <v>-31.494100868481329</v>
      </c>
      <c r="H193" s="35">
        <f t="shared" si="100"/>
        <v>-58.877110484451912</v>
      </c>
      <c r="I193" s="35">
        <f t="shared" si="100"/>
        <v>-40.838369251054353</v>
      </c>
      <c r="J193" s="35">
        <f t="shared" si="100"/>
        <v>-63.635973465599889</v>
      </c>
      <c r="K193" s="35">
        <f t="shared" si="100"/>
        <v>-122.32967638718759</v>
      </c>
      <c r="L193" s="35">
        <f>L190-L176</f>
        <v>-504.06119924258547</v>
      </c>
    </row>
    <row r="194" spans="1:12">
      <c r="A194" s="21" t="s">
        <v>34</v>
      </c>
      <c r="B194" s="43"/>
      <c r="C194" s="35">
        <f>STDEV(C176:C190)</f>
        <v>115.42403010428085</v>
      </c>
      <c r="D194" s="35">
        <f t="shared" ref="D194:K194" si="101">STDEV(D176:D190)</f>
        <v>72.086152357045549</v>
      </c>
      <c r="E194" s="35">
        <f t="shared" si="101"/>
        <v>198.25606990291831</v>
      </c>
      <c r="F194" s="35">
        <f t="shared" si="101"/>
        <v>6.8941567474466945</v>
      </c>
      <c r="G194" s="35">
        <f t="shared" si="101"/>
        <v>64.644456110803787</v>
      </c>
      <c r="H194" s="35">
        <f t="shared" si="101"/>
        <v>125.88959598599826</v>
      </c>
      <c r="I194" s="35">
        <f t="shared" si="101"/>
        <v>82.821522288902386</v>
      </c>
      <c r="J194" s="35">
        <f t="shared" si="101"/>
        <v>117.65897707390376</v>
      </c>
      <c r="K194" s="35">
        <f t="shared" si="101"/>
        <v>232.31012648281251</v>
      </c>
      <c r="L194" s="35">
        <f>STDEV(L176:L190)</f>
        <v>1012.9646310258203</v>
      </c>
    </row>
    <row r="196" spans="1:12" ht="13.5" thickBot="1"/>
    <row r="197" spans="1:12" ht="51">
      <c r="A197" s="11" t="s">
        <v>48</v>
      </c>
      <c r="C197" s="3" t="s">
        <v>22</v>
      </c>
      <c r="D197" s="3" t="s">
        <v>23</v>
      </c>
      <c r="E197" s="3" t="s">
        <v>3</v>
      </c>
      <c r="F197" s="3" t="s">
        <v>24</v>
      </c>
      <c r="G197" s="3" t="s">
        <v>25</v>
      </c>
      <c r="H197" s="3" t="s">
        <v>26</v>
      </c>
      <c r="I197" s="3" t="s">
        <v>27</v>
      </c>
      <c r="J197" s="3" t="s">
        <v>28</v>
      </c>
      <c r="K197" s="14" t="s">
        <v>29</v>
      </c>
      <c r="L197" s="18" t="s">
        <v>47</v>
      </c>
    </row>
    <row r="198" spans="1:12">
      <c r="A198" s="5" t="str">
        <f>A176</f>
        <v>1996</v>
      </c>
      <c r="L198" s="41"/>
    </row>
    <row r="199" spans="1:12">
      <c r="A199" s="5" t="str">
        <f t="shared" ref="A199:A212" si="102">A177</f>
        <v>1997</v>
      </c>
      <c r="C199" s="46">
        <f>C4*((B5/B4)-($Y5/$Y4))</f>
        <v>-90.952486528454315</v>
      </c>
      <c r="D199" s="46">
        <f>E4*((D5/D4)-($Y5/$Y4))</f>
        <v>-51.716863413825877</v>
      </c>
      <c r="E199" s="46">
        <f>G4*((F5/F4)-($Y5/$Y4))</f>
        <v>-303.82400660936088</v>
      </c>
      <c r="F199" s="46">
        <f>I4*((H5/H4)-($Y5/$Y4))</f>
        <v>-2.1742712952831327</v>
      </c>
      <c r="G199" s="46">
        <f>K4*((J5/J4)-($Y5/$Y4))</f>
        <v>20.303821547750914</v>
      </c>
      <c r="H199" s="46">
        <f>M4*((L5/L4)-($Y5/$Y4))</f>
        <v>31.849896408458022</v>
      </c>
      <c r="I199" s="46">
        <f>O4*((N5/N4)-($Y5/$Y4))</f>
        <v>-0.20582070060169266</v>
      </c>
      <c r="J199" s="46">
        <f>Q4*((P5/P4)-($Y5/$Y4))</f>
        <v>53.639650217055092</v>
      </c>
      <c r="K199" s="46">
        <f>S4*((R5/R4)-($Y5/$Y4))</f>
        <v>254.86369302832682</v>
      </c>
      <c r="L199" s="44">
        <f>SUM(C199:K199)</f>
        <v>-88.216387345935033</v>
      </c>
    </row>
    <row r="200" spans="1:12">
      <c r="A200" s="5" t="str">
        <f t="shared" si="102"/>
        <v>1998</v>
      </c>
      <c r="C200" s="46">
        <f t="shared" ref="C200:C212" si="103">C5*((B6/B5)-($Y6/$Y5))</f>
        <v>-60.601384245294014</v>
      </c>
      <c r="D200" s="46">
        <f t="shared" ref="D200:D212" si="104">E5*((D6/D5)-($Y6/$Y5))</f>
        <v>-166.77112313485614</v>
      </c>
      <c r="E200" s="46">
        <f t="shared" ref="E200:E212" si="105">G5*((F6/F5)-($Y6/$Y5))</f>
        <v>-181.36931424004356</v>
      </c>
      <c r="F200" s="46">
        <f t="shared" ref="F200:F212" si="106">I5*((H6/H5)-($Y6/$Y5))</f>
        <v>-5.9202235119312325</v>
      </c>
      <c r="G200" s="46">
        <f t="shared" ref="G200:G212" si="107">K5*((J6/J5)-($Y6/$Y5))</f>
        <v>-72.402577022040134</v>
      </c>
      <c r="H200" s="46">
        <f t="shared" ref="H200:H212" si="108">M5*((L6/L5)-($Y6/$Y5))</f>
        <v>146.56717570670142</v>
      </c>
      <c r="I200" s="46">
        <f t="shared" ref="I200:I212" si="109">O5*((N6/N5)-($Y6/$Y5))</f>
        <v>-138.29525725547242</v>
      </c>
      <c r="J200" s="46">
        <f t="shared" ref="J200:J212" si="110">Q5*((P6/P5)-($Y6/$Y5))</f>
        <v>68.914237158244561</v>
      </c>
      <c r="K200" s="46">
        <f t="shared" ref="K200:K212" si="111">S5*((R6/R5)-($Y6/$Y5))</f>
        <v>300.03433115322173</v>
      </c>
      <c r="L200" s="44">
        <f t="shared" ref="L200:L212" si="112">SUM(C200:K200)</f>
        <v>-109.84413539146976</v>
      </c>
    </row>
    <row r="201" spans="1:12">
      <c r="A201" s="5" t="str">
        <f t="shared" si="102"/>
        <v>1999</v>
      </c>
      <c r="C201" s="46">
        <f t="shared" si="103"/>
        <v>-98.246191616651913</v>
      </c>
      <c r="D201" s="46">
        <f t="shared" si="104"/>
        <v>-95.553528430813572</v>
      </c>
      <c r="E201" s="46">
        <f t="shared" si="105"/>
        <v>-297.2308986141154</v>
      </c>
      <c r="F201" s="46">
        <f t="shared" si="106"/>
        <v>-7.590643561125991</v>
      </c>
      <c r="G201" s="46">
        <f t="shared" si="107"/>
        <v>-45.169033502493356</v>
      </c>
      <c r="H201" s="46">
        <f t="shared" si="108"/>
        <v>212.91125571201377</v>
      </c>
      <c r="I201" s="46">
        <f t="shared" si="109"/>
        <v>-48.98770918485026</v>
      </c>
      <c r="J201" s="46">
        <f t="shared" si="110"/>
        <v>64.351110042088422</v>
      </c>
      <c r="K201" s="46">
        <f t="shared" si="111"/>
        <v>96.630896212971621</v>
      </c>
      <c r="L201" s="44">
        <f t="shared" si="112"/>
        <v>-218.88474294297674</v>
      </c>
    </row>
    <row r="202" spans="1:12">
      <c r="A202" s="5" t="str">
        <f t="shared" si="102"/>
        <v>2000</v>
      </c>
      <c r="C202" s="46">
        <f t="shared" si="103"/>
        <v>-82.71637568918517</v>
      </c>
      <c r="D202" s="46">
        <f t="shared" si="104"/>
        <v>-56.141277117838598</v>
      </c>
      <c r="E202" s="46">
        <f t="shared" si="105"/>
        <v>-147.79852766927269</v>
      </c>
      <c r="F202" s="46">
        <f t="shared" si="106"/>
        <v>-1.7017766944453343</v>
      </c>
      <c r="G202" s="46">
        <f t="shared" si="107"/>
        <v>68.937625813925735</v>
      </c>
      <c r="H202" s="46">
        <f t="shared" si="108"/>
        <v>-41.53208547503872</v>
      </c>
      <c r="I202" s="46">
        <f t="shared" si="109"/>
        <v>-59.56870680937611</v>
      </c>
      <c r="J202" s="46">
        <f t="shared" si="110"/>
        <v>103.49886387848838</v>
      </c>
      <c r="K202" s="46">
        <f t="shared" si="111"/>
        <v>153.74489653401659</v>
      </c>
      <c r="L202" s="44">
        <f t="shared" si="112"/>
        <v>-63.27736322872596</v>
      </c>
    </row>
    <row r="203" spans="1:12">
      <c r="A203" s="5" t="str">
        <f t="shared" si="102"/>
        <v>2001</v>
      </c>
      <c r="C203" s="46">
        <f t="shared" si="103"/>
        <v>277.25182841772408</v>
      </c>
      <c r="D203" s="46">
        <f t="shared" si="104"/>
        <v>-40.351227211096834</v>
      </c>
      <c r="E203" s="46">
        <f t="shared" si="105"/>
        <v>-246.42480328826906</v>
      </c>
      <c r="F203" s="46">
        <f t="shared" si="106"/>
        <v>-2.9136270972105187</v>
      </c>
      <c r="G203" s="46">
        <f t="shared" si="107"/>
        <v>-77.690933061066175</v>
      </c>
      <c r="H203" s="46">
        <f t="shared" si="108"/>
        <v>18.981490066070542</v>
      </c>
      <c r="I203" s="46">
        <f t="shared" si="109"/>
        <v>-142.51449252114358</v>
      </c>
      <c r="J203" s="46">
        <f t="shared" si="110"/>
        <v>231.5039333582213</v>
      </c>
      <c r="K203" s="46">
        <f t="shared" si="111"/>
        <v>-115.69571935902967</v>
      </c>
      <c r="L203" s="44">
        <f t="shared" si="112"/>
        <v>-97.85355069579991</v>
      </c>
    </row>
    <row r="204" spans="1:12">
      <c r="A204" s="5" t="str">
        <f t="shared" si="102"/>
        <v>2002</v>
      </c>
      <c r="C204" s="46">
        <f t="shared" si="103"/>
        <v>-26.980318831419758</v>
      </c>
      <c r="D204" s="46">
        <f t="shared" si="104"/>
        <v>-1.6267159812633092</v>
      </c>
      <c r="E204" s="46">
        <f t="shared" si="105"/>
        <v>-130.93126029283653</v>
      </c>
      <c r="F204" s="46">
        <f t="shared" si="106"/>
        <v>-3.9484927463352784</v>
      </c>
      <c r="G204" s="46">
        <f t="shared" si="107"/>
        <v>-41.066401902644735</v>
      </c>
      <c r="H204" s="46">
        <f t="shared" si="108"/>
        <v>-86.015661669091912</v>
      </c>
      <c r="I204" s="46">
        <f t="shared" si="109"/>
        <v>-31.866047979577495</v>
      </c>
      <c r="J204" s="46">
        <f t="shared" si="110"/>
        <v>187.16044231602444</v>
      </c>
      <c r="K204" s="46">
        <f t="shared" si="111"/>
        <v>73.676364492528862</v>
      </c>
      <c r="L204" s="44">
        <f t="shared" si="112"/>
        <v>-61.598092594615721</v>
      </c>
    </row>
    <row r="205" spans="1:12">
      <c r="A205" s="5" t="str">
        <f t="shared" si="102"/>
        <v>2003</v>
      </c>
      <c r="C205" s="46">
        <f t="shared" si="103"/>
        <v>-298.73598041207873</v>
      </c>
      <c r="D205" s="46">
        <f t="shared" si="104"/>
        <v>27.551355281610313</v>
      </c>
      <c r="E205" s="46">
        <f t="shared" si="105"/>
        <v>-374.24773308107439</v>
      </c>
      <c r="F205" s="46">
        <f t="shared" si="106"/>
        <v>-18.373282755301094</v>
      </c>
      <c r="G205" s="46">
        <f t="shared" si="107"/>
        <v>147.60494181710516</v>
      </c>
      <c r="H205" s="46">
        <f t="shared" si="108"/>
        <v>182.50415328960329</v>
      </c>
      <c r="I205" s="46">
        <f t="shared" si="109"/>
        <v>-234.93375945976629</v>
      </c>
      <c r="J205" s="46">
        <f t="shared" si="110"/>
        <v>-22.227316549799305</v>
      </c>
      <c r="K205" s="46">
        <f t="shared" si="111"/>
        <v>234.92938292807054</v>
      </c>
      <c r="L205" s="44">
        <f t="shared" si="112"/>
        <v>-355.92823894163047</v>
      </c>
    </row>
    <row r="206" spans="1:12">
      <c r="A206" s="5" t="str">
        <f t="shared" si="102"/>
        <v>2004</v>
      </c>
      <c r="C206" s="46">
        <f t="shared" si="103"/>
        <v>-683.77323742882766</v>
      </c>
      <c r="D206" s="46">
        <f t="shared" si="104"/>
        <v>36.79863709035012</v>
      </c>
      <c r="E206" s="46">
        <f t="shared" si="105"/>
        <v>114.45407331874551</v>
      </c>
      <c r="F206" s="46">
        <f t="shared" si="106"/>
        <v>-6.1802241396810214</v>
      </c>
      <c r="G206" s="46">
        <f t="shared" si="107"/>
        <v>317.16219675135136</v>
      </c>
      <c r="H206" s="46">
        <f t="shared" si="108"/>
        <v>100.12318814795371</v>
      </c>
      <c r="I206" s="46">
        <f t="shared" si="109"/>
        <v>4.4576463152149817</v>
      </c>
      <c r="J206" s="46">
        <f t="shared" si="110"/>
        <v>192.59750315584284</v>
      </c>
      <c r="K206" s="46">
        <f t="shared" si="111"/>
        <v>-273.45818729801016</v>
      </c>
      <c r="L206" s="44">
        <f t="shared" si="112"/>
        <v>-197.8184040870604</v>
      </c>
    </row>
    <row r="207" spans="1:12">
      <c r="A207" s="5" t="str">
        <f t="shared" si="102"/>
        <v>2005</v>
      </c>
      <c r="C207" s="46">
        <f t="shared" si="103"/>
        <v>-501.48881187373604</v>
      </c>
      <c r="D207" s="46">
        <f t="shared" si="104"/>
        <v>-157.03560364046157</v>
      </c>
      <c r="E207" s="46">
        <f t="shared" si="105"/>
        <v>-160.73880325642193</v>
      </c>
      <c r="F207" s="46">
        <f t="shared" si="106"/>
        <v>-3.6115858534001499</v>
      </c>
      <c r="G207" s="46">
        <f t="shared" si="107"/>
        <v>348.50037003887104</v>
      </c>
      <c r="H207" s="46">
        <f t="shared" si="108"/>
        <v>316.46389269300886</v>
      </c>
      <c r="I207" s="46">
        <f t="shared" si="109"/>
        <v>-29.126408344835014</v>
      </c>
      <c r="J207" s="46">
        <f t="shared" si="110"/>
        <v>226.96634018807396</v>
      </c>
      <c r="K207" s="46">
        <f t="shared" si="111"/>
        <v>-410.84402854393892</v>
      </c>
      <c r="L207" s="44">
        <f t="shared" si="112"/>
        <v>-370.91463859283965</v>
      </c>
    </row>
    <row r="208" spans="1:12">
      <c r="A208" s="5" t="str">
        <f t="shared" si="102"/>
        <v>2006</v>
      </c>
      <c r="C208" s="46">
        <f t="shared" si="103"/>
        <v>-317.1103158995262</v>
      </c>
      <c r="D208" s="46">
        <f t="shared" si="104"/>
        <v>-15.88618742295882</v>
      </c>
      <c r="E208" s="46">
        <f t="shared" si="105"/>
        <v>22.919917028631296</v>
      </c>
      <c r="F208" s="46">
        <f t="shared" si="106"/>
        <v>-7.6340794130675658</v>
      </c>
      <c r="G208" s="46">
        <f t="shared" si="107"/>
        <v>-80.918308515818453</v>
      </c>
      <c r="H208" s="46">
        <f t="shared" si="108"/>
        <v>290.24132762452098</v>
      </c>
      <c r="I208" s="46">
        <f t="shared" si="109"/>
        <v>-202.95177465506504</v>
      </c>
      <c r="J208" s="46">
        <f t="shared" si="110"/>
        <v>187.08416580632672</v>
      </c>
      <c r="K208" s="46">
        <f t="shared" si="111"/>
        <v>-241.69291708689914</v>
      </c>
      <c r="L208" s="44">
        <f t="shared" si="112"/>
        <v>-365.94817253385622</v>
      </c>
    </row>
    <row r="209" spans="1:12">
      <c r="A209" s="5" t="str">
        <f t="shared" si="102"/>
        <v>2007</v>
      </c>
      <c r="C209" s="46">
        <f t="shared" si="103"/>
        <v>167.11089065562803</v>
      </c>
      <c r="D209" s="46">
        <f t="shared" si="104"/>
        <v>111.94276365565938</v>
      </c>
      <c r="E209" s="46">
        <f t="shared" si="105"/>
        <v>-269.96355039542459</v>
      </c>
      <c r="F209" s="46">
        <f t="shared" si="106"/>
        <v>-6.0007004451488664</v>
      </c>
      <c r="G209" s="46">
        <f t="shared" si="107"/>
        <v>-57.683736893030058</v>
      </c>
      <c r="H209" s="46">
        <f t="shared" si="108"/>
        <v>-127.72561651011212</v>
      </c>
      <c r="I209" s="46">
        <f t="shared" si="109"/>
        <v>-177.03857735631951</v>
      </c>
      <c r="J209" s="46">
        <f t="shared" si="110"/>
        <v>242.84242285136378</v>
      </c>
      <c r="K209" s="46">
        <f t="shared" si="111"/>
        <v>53.305389879817518</v>
      </c>
      <c r="L209" s="44">
        <f t="shared" si="112"/>
        <v>-63.210714557566426</v>
      </c>
    </row>
    <row r="210" spans="1:12">
      <c r="A210" s="5" t="str">
        <f t="shared" si="102"/>
        <v>2008</v>
      </c>
      <c r="C210" s="46">
        <f t="shared" si="103"/>
        <v>-323.47427788769812</v>
      </c>
      <c r="D210" s="46">
        <f t="shared" si="104"/>
        <v>-8.4907753870018201</v>
      </c>
      <c r="E210" s="46">
        <f t="shared" si="105"/>
        <v>78.941775339469231</v>
      </c>
      <c r="F210" s="46">
        <f t="shared" si="106"/>
        <v>-29.835928727787255</v>
      </c>
      <c r="G210" s="46">
        <f t="shared" si="107"/>
        <v>20.431254963737924</v>
      </c>
      <c r="H210" s="46">
        <f t="shared" si="108"/>
        <v>-241.64289730457557</v>
      </c>
      <c r="I210" s="46">
        <f t="shared" si="109"/>
        <v>336.68160832382097</v>
      </c>
      <c r="J210" s="46">
        <f t="shared" si="110"/>
        <v>182.23030542830188</v>
      </c>
      <c r="K210" s="46">
        <f t="shared" si="111"/>
        <v>141.7083312102566</v>
      </c>
      <c r="L210" s="44">
        <f t="shared" si="112"/>
        <v>156.54939595852386</v>
      </c>
    </row>
    <row r="211" spans="1:12">
      <c r="A211" s="5" t="str">
        <f t="shared" si="102"/>
        <v>2009</v>
      </c>
      <c r="C211" s="46">
        <f t="shared" si="103"/>
        <v>-534.27964564758975</v>
      </c>
      <c r="D211" s="46">
        <f t="shared" si="104"/>
        <v>-86.908465908084509</v>
      </c>
      <c r="E211" s="46">
        <f t="shared" si="105"/>
        <v>-25.565511945183044</v>
      </c>
      <c r="F211" s="46">
        <f t="shared" si="106"/>
        <v>-7.5420244447250973</v>
      </c>
      <c r="G211" s="46">
        <f t="shared" si="107"/>
        <v>-34.1351728763211</v>
      </c>
      <c r="H211" s="46">
        <f t="shared" si="108"/>
        <v>-199.34108935217643</v>
      </c>
      <c r="I211" s="46">
        <f t="shared" si="109"/>
        <v>3.2089174384622652</v>
      </c>
      <c r="J211" s="46">
        <f t="shared" si="110"/>
        <v>303.17546974984714</v>
      </c>
      <c r="K211" s="46">
        <f t="shared" si="111"/>
        <v>449.13891947557596</v>
      </c>
      <c r="L211" s="44">
        <f t="shared" si="112"/>
        <v>-132.24860351019453</v>
      </c>
    </row>
    <row r="212" spans="1:12" ht="13.5" thickBot="1">
      <c r="A212" s="5" t="str">
        <f t="shared" si="102"/>
        <v>2010</v>
      </c>
      <c r="C212" s="46">
        <f t="shared" si="103"/>
        <v>-50.488573066806829</v>
      </c>
      <c r="D212" s="46">
        <f t="shared" si="104"/>
        <v>85.12586367695431</v>
      </c>
      <c r="E212" s="46">
        <f t="shared" si="105"/>
        <v>-148.5525573510559</v>
      </c>
      <c r="F212" s="46">
        <f t="shared" si="106"/>
        <v>-21.573843913688641</v>
      </c>
      <c r="G212" s="46">
        <f t="shared" si="107"/>
        <v>5.8597304076173327</v>
      </c>
      <c r="H212" s="46">
        <f t="shared" si="108"/>
        <v>-16.607811551240562</v>
      </c>
      <c r="I212" s="46">
        <f t="shared" si="109"/>
        <v>73.820933294290867</v>
      </c>
      <c r="J212" s="46">
        <f t="shared" si="110"/>
        <v>-39.798979897986456</v>
      </c>
      <c r="K212" s="46">
        <f t="shared" si="111"/>
        <v>146.24562590834239</v>
      </c>
      <c r="L212" s="45">
        <f t="shared" si="112"/>
        <v>34.030387506426507</v>
      </c>
    </row>
    <row r="213" spans="1:12">
      <c r="C213" s="46"/>
      <c r="D213" s="46"/>
      <c r="E213" s="46"/>
      <c r="F213" s="46"/>
      <c r="G213" s="46"/>
      <c r="H213" s="46"/>
      <c r="I213" s="46"/>
      <c r="J213" s="46"/>
      <c r="K213" s="46"/>
      <c r="L213" s="46"/>
    </row>
    <row r="214" spans="1:12">
      <c r="A214" s="21" t="s">
        <v>32</v>
      </c>
      <c r="C214" s="35">
        <f>AVERAGE(C198:C212)</f>
        <v>-187.46320571813689</v>
      </c>
      <c r="D214" s="35">
        <f t="shared" ref="D214:K214" si="113">AVERAGE(D198:D212)</f>
        <v>-29.933081995973357</v>
      </c>
      <c r="E214" s="35">
        <f t="shared" si="113"/>
        <v>-147.88080007544372</v>
      </c>
      <c r="F214" s="35">
        <f t="shared" si="113"/>
        <v>-8.9286217570807995</v>
      </c>
      <c r="G214" s="35">
        <f t="shared" si="113"/>
        <v>37.123841254781823</v>
      </c>
      <c r="H214" s="35">
        <f t="shared" si="113"/>
        <v>41.912658413292526</v>
      </c>
      <c r="I214" s="35">
        <f t="shared" si="113"/>
        <v>-46.237103492515594</v>
      </c>
      <c r="J214" s="35">
        <f t="shared" si="113"/>
        <v>141.56701055014946</v>
      </c>
      <c r="K214" s="35">
        <f t="shared" si="113"/>
        <v>61.613355609660744</v>
      </c>
      <c r="L214" s="35">
        <f>AVERAGE(L198:L212)</f>
        <v>-138.22594721126572</v>
      </c>
    </row>
    <row r="215" spans="1:12">
      <c r="A215" s="21" t="s">
        <v>33</v>
      </c>
      <c r="C215" s="35">
        <f>C212-C198</f>
        <v>-50.488573066806829</v>
      </c>
      <c r="D215" s="35">
        <f t="shared" ref="D215:K215" si="114">D212-D198</f>
        <v>85.12586367695431</v>
      </c>
      <c r="E215" s="35">
        <f t="shared" si="114"/>
        <v>-148.5525573510559</v>
      </c>
      <c r="F215" s="35">
        <f t="shared" si="114"/>
        <v>-21.573843913688641</v>
      </c>
      <c r="G215" s="35">
        <f t="shared" si="114"/>
        <v>5.8597304076173327</v>
      </c>
      <c r="H215" s="35">
        <f t="shared" si="114"/>
        <v>-16.607811551240562</v>
      </c>
      <c r="I215" s="35">
        <f t="shared" si="114"/>
        <v>73.820933294290867</v>
      </c>
      <c r="J215" s="35">
        <f t="shared" si="114"/>
        <v>-39.798979897986456</v>
      </c>
      <c r="K215" s="35">
        <f t="shared" si="114"/>
        <v>146.24562590834239</v>
      </c>
      <c r="L215" s="35">
        <f>L212-L198</f>
        <v>34.030387506426507</v>
      </c>
    </row>
    <row r="216" spans="1:12">
      <c r="A216" s="21" t="s">
        <v>34</v>
      </c>
      <c r="C216" s="35">
        <f>STDEV(C198:C212)</f>
        <v>269.39331578130964</v>
      </c>
      <c r="D216" s="35">
        <f t="shared" ref="D216:K216" si="115">STDEV(D198:D212)</f>
        <v>81.469728112947962</v>
      </c>
      <c r="E216" s="35">
        <f t="shared" si="115"/>
        <v>148.9598235439816</v>
      </c>
      <c r="F216" s="35">
        <f t="shared" si="115"/>
        <v>8.338444588794955</v>
      </c>
      <c r="G216" s="35">
        <f t="shared" si="115"/>
        <v>140.38370138183089</v>
      </c>
      <c r="H216" s="35">
        <f t="shared" si="115"/>
        <v>174.34663139058182</v>
      </c>
      <c r="I216" s="35">
        <f t="shared" si="115"/>
        <v>142.47212934126961</v>
      </c>
      <c r="J216" s="35">
        <f t="shared" si="115"/>
        <v>103.88870350877002</v>
      </c>
      <c r="K216" s="35">
        <f t="shared" si="115"/>
        <v>241.28401682074099</v>
      </c>
      <c r="L216" s="35">
        <f>STDEV(L198:L212)</f>
        <v>152.44321078720711</v>
      </c>
    </row>
    <row r="218" spans="1:12" ht="13.5" thickBot="1"/>
    <row r="219" spans="1:12" ht="51">
      <c r="A219" s="11" t="s">
        <v>49</v>
      </c>
      <c r="C219" s="3" t="s">
        <v>22</v>
      </c>
      <c r="D219" s="3" t="s">
        <v>23</v>
      </c>
      <c r="E219" s="3" t="s">
        <v>3</v>
      </c>
      <c r="F219" s="3" t="s">
        <v>24</v>
      </c>
      <c r="G219" s="3" t="s">
        <v>25</v>
      </c>
      <c r="H219" s="3" t="s">
        <v>26</v>
      </c>
      <c r="I219" s="3" t="s">
        <v>27</v>
      </c>
      <c r="J219" s="3" t="s">
        <v>28</v>
      </c>
      <c r="K219" s="14" t="s">
        <v>29</v>
      </c>
      <c r="L219" s="18" t="s">
        <v>47</v>
      </c>
    </row>
    <row r="220" spans="1:12">
      <c r="A220" s="5" t="str">
        <f>A198</f>
        <v>1996</v>
      </c>
      <c r="L220" s="41"/>
    </row>
    <row r="221" spans="1:12">
      <c r="A221" s="5" t="str">
        <f t="shared" ref="A221:A234" si="116">A199</f>
        <v>1997</v>
      </c>
      <c r="C221" s="35">
        <f>C4*((C5/C4)-(B5/B4))</f>
        <v>164.38174369155502</v>
      </c>
      <c r="D221" s="35">
        <f>E4*((E5/E4)-(D5/D4))</f>
        <v>-61.004523877657221</v>
      </c>
      <c r="E221" s="35">
        <f>G4*((G5/G4)-(F5/F4))</f>
        <v>745.91464035430045</v>
      </c>
      <c r="F221" s="35">
        <f>I4*((I5/I4)-(H5/H4))</f>
        <v>8.7046553073200013</v>
      </c>
      <c r="G221" s="35">
        <f>K4*((K5/K4)-(J5/J4))</f>
        <v>152.27064452553034</v>
      </c>
      <c r="H221" s="35">
        <f>M4*((M5/M4)-(L5/L4))</f>
        <v>282.44270869407245</v>
      </c>
      <c r="I221" s="35">
        <f>O4*((O5/O4)-(N5/N4))</f>
        <v>311.6623766947481</v>
      </c>
      <c r="J221" s="35">
        <f>Q4*((Q5/Q4)-(P5/P4))</f>
        <v>240.96221510253503</v>
      </c>
      <c r="K221" s="35">
        <f>S4*((S5/S4)-(R5/R4))</f>
        <v>239.86264015902626</v>
      </c>
      <c r="L221" s="44">
        <f>SUM(C221:K221)</f>
        <v>2085.1971006514304</v>
      </c>
    </row>
    <row r="222" spans="1:12">
      <c r="A222" s="5" t="str">
        <f t="shared" si="116"/>
        <v>1998</v>
      </c>
      <c r="C222" s="35">
        <f t="shared" ref="C222:C234" si="117">C5*((C6/C5)-(B6/B5))</f>
        <v>181.31461328555599</v>
      </c>
      <c r="D222" s="35">
        <f t="shared" ref="D222:D234" si="118">E5*((E6/E5)-(D6/D5))</f>
        <v>223.08716977930891</v>
      </c>
      <c r="E222" s="35">
        <f t="shared" ref="E222:E234" si="119">G5*((G6/G5)-(F6/F5))</f>
        <v>696.27202512294264</v>
      </c>
      <c r="F222" s="35">
        <f t="shared" ref="F222:F234" si="120">I5*((I6/I5)-(H6/H5))</f>
        <v>7.5809847989185313</v>
      </c>
      <c r="G222" s="35">
        <f t="shared" ref="G222:G234" si="121">K5*((K6/K5)-(J6/J5))</f>
        <v>121.96560408775602</v>
      </c>
      <c r="H222" s="35">
        <f t="shared" ref="H222:H234" si="122">M5*((M6/M5)-(L6/L5))</f>
        <v>251.23307100924248</v>
      </c>
      <c r="I222" s="35">
        <f t="shared" ref="I222:I234" si="123">O5*((O6/O5)-(N6/N5))</f>
        <v>265.78895200352287</v>
      </c>
      <c r="J222" s="35">
        <f t="shared" ref="J222:J234" si="124">Q5*((Q6/Q5)-(P6/P5))</f>
        <v>193.64326571877803</v>
      </c>
      <c r="K222" s="35">
        <f t="shared" ref="K222:K234" si="125">S5*((S6/S5)-(R6/R5))</f>
        <v>303.34958865288377</v>
      </c>
      <c r="L222" s="44">
        <f t="shared" ref="L222:L234" si="126">SUM(C222:K222)</f>
        <v>2244.2352744589089</v>
      </c>
    </row>
    <row r="223" spans="1:12">
      <c r="A223" s="5" t="str">
        <f t="shared" si="116"/>
        <v>1999</v>
      </c>
      <c r="C223" s="35">
        <f t="shared" si="117"/>
        <v>137.60432491375562</v>
      </c>
      <c r="D223" s="35">
        <f t="shared" si="118"/>
        <v>70.42936789449702</v>
      </c>
      <c r="E223" s="35">
        <f t="shared" si="119"/>
        <v>526.10588768238597</v>
      </c>
      <c r="F223" s="35">
        <f t="shared" si="120"/>
        <v>5.7673847494576913</v>
      </c>
      <c r="G223" s="35">
        <f t="shared" si="121"/>
        <v>104.83388940678169</v>
      </c>
      <c r="H223" s="35">
        <f t="shared" si="122"/>
        <v>243.29887303055807</v>
      </c>
      <c r="I223" s="35">
        <f t="shared" si="123"/>
        <v>214.17453385156566</v>
      </c>
      <c r="J223" s="35">
        <f t="shared" si="124"/>
        <v>175.51851157113049</v>
      </c>
      <c r="K223" s="35">
        <f t="shared" si="125"/>
        <v>252.85451241534028</v>
      </c>
      <c r="L223" s="44">
        <f t="shared" si="126"/>
        <v>1730.5872855154726</v>
      </c>
    </row>
    <row r="224" spans="1:12">
      <c r="A224" s="5" t="str">
        <f t="shared" si="116"/>
        <v>2000</v>
      </c>
      <c r="C224" s="35">
        <f t="shared" si="117"/>
        <v>150.09182631928047</v>
      </c>
      <c r="D224" s="35">
        <f t="shared" si="118"/>
        <v>50.092593330797712</v>
      </c>
      <c r="E224" s="35">
        <f t="shared" si="119"/>
        <v>428.7387938205278</v>
      </c>
      <c r="F224" s="35">
        <f t="shared" si="120"/>
        <v>7.3833618435804373</v>
      </c>
      <c r="G224" s="35">
        <f t="shared" si="121"/>
        <v>94.081208781790608</v>
      </c>
      <c r="H224" s="35">
        <f t="shared" si="122"/>
        <v>195.34852641352484</v>
      </c>
      <c r="I224" s="35">
        <f t="shared" si="123"/>
        <v>128.72727996521513</v>
      </c>
      <c r="J224" s="35">
        <f t="shared" si="124"/>
        <v>183.93886926428229</v>
      </c>
      <c r="K224" s="35">
        <f t="shared" si="125"/>
        <v>289.5475891950307</v>
      </c>
      <c r="L224" s="44">
        <f t="shared" si="126"/>
        <v>1527.9500489340301</v>
      </c>
    </row>
    <row r="225" spans="1:12">
      <c r="A225" s="5" t="str">
        <f t="shared" si="116"/>
        <v>2001</v>
      </c>
      <c r="C225" s="35">
        <f t="shared" si="117"/>
        <v>131.51386876651347</v>
      </c>
      <c r="D225" s="35">
        <f t="shared" si="118"/>
        <v>167.76768004782787</v>
      </c>
      <c r="E225" s="35">
        <f t="shared" si="119"/>
        <v>307.08597405571561</v>
      </c>
      <c r="F225" s="35">
        <f t="shared" si="120"/>
        <v>8.978430678160036</v>
      </c>
      <c r="G225" s="35">
        <f t="shared" si="121"/>
        <v>74.640530819340952</v>
      </c>
      <c r="H225" s="35">
        <f t="shared" si="122"/>
        <v>163.06806128750853</v>
      </c>
      <c r="I225" s="35">
        <f t="shared" si="123"/>
        <v>95.519395606275125</v>
      </c>
      <c r="J225" s="35">
        <f t="shared" si="124"/>
        <v>111.60704656492949</v>
      </c>
      <c r="K225" s="35">
        <f t="shared" si="125"/>
        <v>254.99315183608445</v>
      </c>
      <c r="L225" s="44">
        <f t="shared" si="126"/>
        <v>1315.1741396623556</v>
      </c>
    </row>
    <row r="226" spans="1:12">
      <c r="A226" s="5" t="str">
        <f t="shared" si="116"/>
        <v>2002</v>
      </c>
      <c r="C226" s="35">
        <f t="shared" si="117"/>
        <v>263.29673727677846</v>
      </c>
      <c r="D226" s="35">
        <f t="shared" si="118"/>
        <v>243.64623358119053</v>
      </c>
      <c r="E226" s="35">
        <f t="shared" si="119"/>
        <v>398.65018504226583</v>
      </c>
      <c r="F226" s="35">
        <f t="shared" si="120"/>
        <v>17.772718075241976</v>
      </c>
      <c r="G226" s="35">
        <f t="shared" si="121"/>
        <v>87.636932460915844</v>
      </c>
      <c r="H226" s="35">
        <f t="shared" si="122"/>
        <v>205.98717262814324</v>
      </c>
      <c r="I226" s="35">
        <f t="shared" si="123"/>
        <v>70.810898563602962</v>
      </c>
      <c r="J226" s="35">
        <f t="shared" si="124"/>
        <v>178.06483143441338</v>
      </c>
      <c r="K226" s="35">
        <f t="shared" si="125"/>
        <v>360.09655430904508</v>
      </c>
      <c r="L226" s="44">
        <f t="shared" si="126"/>
        <v>1825.9622633715974</v>
      </c>
    </row>
    <row r="227" spans="1:12">
      <c r="A227" s="5" t="str">
        <f t="shared" si="116"/>
        <v>2003</v>
      </c>
      <c r="C227" s="35">
        <f t="shared" si="117"/>
        <v>478.9077258941162</v>
      </c>
      <c r="D227" s="35">
        <f t="shared" si="118"/>
        <v>244.99211557258468</v>
      </c>
      <c r="E227" s="35">
        <f t="shared" si="119"/>
        <v>332.66832416083275</v>
      </c>
      <c r="F227" s="35">
        <f t="shared" si="120"/>
        <v>20.416672238542695</v>
      </c>
      <c r="G227" s="35">
        <f t="shared" si="121"/>
        <v>98.099201429298446</v>
      </c>
      <c r="H227" s="35">
        <f t="shared" si="122"/>
        <v>226.08411198417238</v>
      </c>
      <c r="I227" s="35">
        <f t="shared" si="123"/>
        <v>218.38391199582966</v>
      </c>
      <c r="J227" s="35">
        <f t="shared" si="124"/>
        <v>189.35441509700846</v>
      </c>
      <c r="K227" s="35">
        <f t="shared" si="125"/>
        <v>612.20135931895766</v>
      </c>
      <c r="L227" s="44">
        <f t="shared" si="126"/>
        <v>2421.1078376913433</v>
      </c>
    </row>
    <row r="228" spans="1:12">
      <c r="A228" s="5" t="str">
        <f t="shared" si="116"/>
        <v>2004</v>
      </c>
      <c r="C228" s="35">
        <f t="shared" si="117"/>
        <v>145.9364414781584</v>
      </c>
      <c r="D228" s="35">
        <f t="shared" si="118"/>
        <v>596.30914648572957</v>
      </c>
      <c r="E228" s="35">
        <f t="shared" si="119"/>
        <v>27.451081363307555</v>
      </c>
      <c r="F228" s="35">
        <f t="shared" si="120"/>
        <v>12.492616192616495</v>
      </c>
      <c r="G228" s="35">
        <f t="shared" si="121"/>
        <v>72.43575622805109</v>
      </c>
      <c r="H228" s="35">
        <f t="shared" si="122"/>
        <v>158.58692215498181</v>
      </c>
      <c r="I228" s="35">
        <f t="shared" si="123"/>
        <v>183.71554263037851</v>
      </c>
      <c r="J228" s="35">
        <f t="shared" si="124"/>
        <v>131.87547454153591</v>
      </c>
      <c r="K228" s="35">
        <f t="shared" si="125"/>
        <v>583.15450760541273</v>
      </c>
      <c r="L228" s="44">
        <f t="shared" si="126"/>
        <v>1911.957488680172</v>
      </c>
    </row>
    <row r="229" spans="1:12">
      <c r="A229" s="5" t="str">
        <f t="shared" si="116"/>
        <v>2005</v>
      </c>
      <c r="C229" s="35">
        <f t="shared" si="117"/>
        <v>105.19835758562066</v>
      </c>
      <c r="D229" s="35">
        <f t="shared" si="118"/>
        <v>225.04899822153664</v>
      </c>
      <c r="E229" s="35">
        <f t="shared" si="119"/>
        <v>236.18744214900437</v>
      </c>
      <c r="F229" s="35">
        <f t="shared" si="120"/>
        <v>6.9731500545633134</v>
      </c>
      <c r="G229" s="35">
        <f t="shared" si="121"/>
        <v>64.544499838356089</v>
      </c>
      <c r="H229" s="35">
        <f t="shared" si="122"/>
        <v>132.33584810267448</v>
      </c>
      <c r="I229" s="35">
        <f t="shared" si="123"/>
        <v>107.7372000911905</v>
      </c>
      <c r="J229" s="35">
        <f t="shared" si="124"/>
        <v>107.99700589462066</v>
      </c>
      <c r="K229" s="35">
        <f t="shared" si="125"/>
        <v>478.98571295531667</v>
      </c>
      <c r="L229" s="44">
        <f t="shared" si="126"/>
        <v>1465.0082148928834</v>
      </c>
    </row>
    <row r="230" spans="1:12">
      <c r="A230" s="5" t="str">
        <f t="shared" si="116"/>
        <v>2006</v>
      </c>
      <c r="C230" s="35">
        <f t="shared" si="117"/>
        <v>231.98491850990246</v>
      </c>
      <c r="D230" s="35">
        <f t="shared" si="118"/>
        <v>646.46429926834071</v>
      </c>
      <c r="E230" s="35">
        <f t="shared" si="119"/>
        <v>672.37022742301315</v>
      </c>
      <c r="F230" s="35">
        <f t="shared" si="120"/>
        <v>11.864095382663871</v>
      </c>
      <c r="G230" s="35">
        <f t="shared" si="121"/>
        <v>143.34414786545995</v>
      </c>
      <c r="H230" s="35">
        <f t="shared" si="122"/>
        <v>303.44313911052114</v>
      </c>
      <c r="I230" s="35">
        <f t="shared" si="123"/>
        <v>162.6847711750749</v>
      </c>
      <c r="J230" s="35">
        <f t="shared" si="124"/>
        <v>263.4979005458498</v>
      </c>
      <c r="K230" s="35">
        <f t="shared" si="125"/>
        <v>568.15129700426587</v>
      </c>
      <c r="L230" s="44">
        <f t="shared" si="126"/>
        <v>3003.8047962850919</v>
      </c>
    </row>
    <row r="231" spans="1:12">
      <c r="A231" s="5" t="str">
        <f t="shared" si="116"/>
        <v>2007</v>
      </c>
      <c r="C231" s="35">
        <f t="shared" si="117"/>
        <v>158.50380115349176</v>
      </c>
      <c r="D231" s="35">
        <f t="shared" si="118"/>
        <v>16.167533731573709</v>
      </c>
      <c r="E231" s="35">
        <f t="shared" si="119"/>
        <v>37.200168956369716</v>
      </c>
      <c r="F231" s="35">
        <f t="shared" si="120"/>
        <v>8.7821381464242663</v>
      </c>
      <c r="G231" s="35">
        <f t="shared" si="121"/>
        <v>76.054857957296406</v>
      </c>
      <c r="H231" s="35">
        <f t="shared" si="122"/>
        <v>168.07834905660746</v>
      </c>
      <c r="I231" s="35">
        <f t="shared" si="123"/>
        <v>9.7832547365311378</v>
      </c>
      <c r="J231" s="35">
        <f t="shared" si="124"/>
        <v>147.80626379593417</v>
      </c>
      <c r="K231" s="35">
        <f t="shared" si="125"/>
        <v>458.56182772554598</v>
      </c>
      <c r="L231" s="44">
        <f t="shared" si="126"/>
        <v>1080.9381952597746</v>
      </c>
    </row>
    <row r="232" spans="1:12">
      <c r="A232" s="5" t="str">
        <f t="shared" si="116"/>
        <v>2008</v>
      </c>
      <c r="C232" s="35">
        <f t="shared" si="117"/>
        <v>77.85502641457586</v>
      </c>
      <c r="D232" s="35">
        <f t="shared" si="118"/>
        <v>200.20892940373002</v>
      </c>
      <c r="E232" s="35">
        <f t="shared" si="119"/>
        <v>553.78999963426725</v>
      </c>
      <c r="F232" s="35">
        <f t="shared" si="120"/>
        <v>5.9266650845419093</v>
      </c>
      <c r="G232" s="35">
        <f t="shared" si="121"/>
        <v>43.794181172630765</v>
      </c>
      <c r="H232" s="35">
        <f t="shared" si="122"/>
        <v>84.985793779747397</v>
      </c>
      <c r="I232" s="35">
        <f t="shared" si="123"/>
        <v>99.883483776568639</v>
      </c>
      <c r="J232" s="35">
        <f t="shared" si="124"/>
        <v>91.727561487367041</v>
      </c>
      <c r="K232" s="35">
        <f t="shared" si="125"/>
        <v>309.63697618626003</v>
      </c>
      <c r="L232" s="44">
        <f t="shared" si="126"/>
        <v>1467.8086169396888</v>
      </c>
    </row>
    <row r="233" spans="1:12">
      <c r="A233" s="5" t="str">
        <f t="shared" si="116"/>
        <v>2009</v>
      </c>
      <c r="C233" s="35">
        <f t="shared" si="117"/>
        <v>24.179956695883462</v>
      </c>
      <c r="D233" s="35">
        <f t="shared" si="118"/>
        <v>119.14601996558552</v>
      </c>
      <c r="E233" s="35">
        <f t="shared" si="119"/>
        <v>-12.987616545177341</v>
      </c>
      <c r="F233" s="35">
        <f t="shared" si="120"/>
        <v>6.6845971358902201</v>
      </c>
      <c r="G233" s="35">
        <f t="shared" si="121"/>
        <v>44.486052176788256</v>
      </c>
      <c r="H233" s="35">
        <f t="shared" si="122"/>
        <v>81.560254293820691</v>
      </c>
      <c r="I233" s="35">
        <f t="shared" si="123"/>
        <v>-37.83139551050904</v>
      </c>
      <c r="J233" s="35">
        <f t="shared" si="124"/>
        <v>81.573356594833768</v>
      </c>
      <c r="K233" s="35">
        <f t="shared" si="125"/>
        <v>319.70248266722075</v>
      </c>
      <c r="L233" s="44">
        <f t="shared" si="126"/>
        <v>626.51370747433634</v>
      </c>
    </row>
    <row r="234" spans="1:12" ht="13.5" thickBot="1">
      <c r="A234" s="5" t="str">
        <f t="shared" si="116"/>
        <v>2010</v>
      </c>
      <c r="C234" s="35">
        <f t="shared" si="117"/>
        <v>26.120740187157431</v>
      </c>
      <c r="D234" s="35">
        <f t="shared" si="118"/>
        <v>140.58882546412633</v>
      </c>
      <c r="E234" s="35">
        <f t="shared" si="119"/>
        <v>371.96096009156179</v>
      </c>
      <c r="F234" s="35">
        <f t="shared" si="120"/>
        <v>5.9937125539021094</v>
      </c>
      <c r="G234" s="35">
        <f t="shared" si="121"/>
        <v>84.413913221023705</v>
      </c>
      <c r="H234" s="35">
        <f t="shared" si="122"/>
        <v>142.8057528942127</v>
      </c>
      <c r="I234" s="35">
        <f t="shared" si="123"/>
        <v>111.68718597316749</v>
      </c>
      <c r="J234" s="35">
        <f t="shared" si="124"/>
        <v>159.94633907741778</v>
      </c>
      <c r="K234" s="35">
        <f t="shared" si="125"/>
        <v>190.00834915246713</v>
      </c>
      <c r="L234" s="45">
        <f t="shared" si="126"/>
        <v>1233.5257786150364</v>
      </c>
    </row>
    <row r="235" spans="1:12">
      <c r="C235" s="35"/>
      <c r="D235" s="35"/>
      <c r="E235" s="35"/>
      <c r="F235" s="35"/>
      <c r="G235" s="35"/>
      <c r="H235" s="35"/>
      <c r="I235" s="35"/>
      <c r="J235" s="35"/>
      <c r="K235" s="35"/>
      <c r="L235" s="35"/>
    </row>
    <row r="236" spans="1:12">
      <c r="A236" s="21" t="s">
        <v>32</v>
      </c>
      <c r="C236" s="35">
        <f>AVERAGE(C220:C234)</f>
        <v>162.63500586945324</v>
      </c>
      <c r="D236" s="35">
        <f t="shared" ref="D236:K236" si="127">AVERAGE(D220:D234)</f>
        <v>205.92459920494085</v>
      </c>
      <c r="E236" s="35">
        <f t="shared" si="127"/>
        <v>380.10057809366555</v>
      </c>
      <c r="F236" s="35">
        <f t="shared" si="127"/>
        <v>9.6657987315588265</v>
      </c>
      <c r="G236" s="35">
        <f t="shared" si="127"/>
        <v>90.185815712215714</v>
      </c>
      <c r="H236" s="35">
        <f t="shared" si="127"/>
        <v>188.51847031712768</v>
      </c>
      <c r="I236" s="35">
        <f t="shared" si="127"/>
        <v>138.76624225379726</v>
      </c>
      <c r="J236" s="35">
        <f t="shared" si="127"/>
        <v>161.25093262075976</v>
      </c>
      <c r="K236" s="35">
        <f t="shared" si="127"/>
        <v>372.93618208448976</v>
      </c>
      <c r="L236" s="35">
        <f>AVERAGE(L220:L234)</f>
        <v>1709.9836248880088</v>
      </c>
    </row>
    <row r="237" spans="1:12">
      <c r="A237" s="21" t="s">
        <v>33</v>
      </c>
      <c r="C237" s="35">
        <f>C234-C220</f>
        <v>26.120740187157431</v>
      </c>
      <c r="D237" s="35">
        <f t="shared" ref="D237:K237" si="128">D234-D220</f>
        <v>140.58882546412633</v>
      </c>
      <c r="E237" s="35">
        <f t="shared" si="128"/>
        <v>371.96096009156179</v>
      </c>
      <c r="F237" s="35">
        <f t="shared" si="128"/>
        <v>5.9937125539021094</v>
      </c>
      <c r="G237" s="35">
        <f t="shared" si="128"/>
        <v>84.413913221023705</v>
      </c>
      <c r="H237" s="35">
        <f t="shared" si="128"/>
        <v>142.8057528942127</v>
      </c>
      <c r="I237" s="35">
        <f t="shared" si="128"/>
        <v>111.68718597316749</v>
      </c>
      <c r="J237" s="35">
        <f t="shared" si="128"/>
        <v>159.94633907741778</v>
      </c>
      <c r="K237" s="35">
        <f t="shared" si="128"/>
        <v>190.00834915246713</v>
      </c>
      <c r="L237" s="35">
        <f>L234-L220</f>
        <v>1233.5257786150364</v>
      </c>
    </row>
    <row r="238" spans="1:12">
      <c r="A238" s="21" t="s">
        <v>34</v>
      </c>
      <c r="C238" s="35">
        <f>STDEV(C220:C234)</f>
        <v>112.88641878254562</v>
      </c>
      <c r="D238" s="35">
        <f t="shared" ref="D238:K238" si="129">STDEV(D220:D234)</f>
        <v>198.70236497459896</v>
      </c>
      <c r="E238" s="35">
        <f t="shared" si="129"/>
        <v>247.79334932456237</v>
      </c>
      <c r="F238" s="35">
        <f t="shared" si="129"/>
        <v>4.5120421022344734</v>
      </c>
      <c r="G238" s="35">
        <f t="shared" si="129"/>
        <v>32.435730970257517</v>
      </c>
      <c r="H238" s="35">
        <f t="shared" si="129"/>
        <v>67.989293549232968</v>
      </c>
      <c r="I238" s="35">
        <f t="shared" si="129"/>
        <v>95.380228210269976</v>
      </c>
      <c r="J238" s="35">
        <f t="shared" si="129"/>
        <v>53.476309246556632</v>
      </c>
      <c r="K238" s="35">
        <f t="shared" si="129"/>
        <v>140.44695515849006</v>
      </c>
      <c r="L238" s="35">
        <f>STDEV(L220:L234)</f>
        <v>605.41400813839175</v>
      </c>
    </row>
    <row r="240" spans="1:12" ht="13.5" thickBot="1"/>
    <row r="241" spans="1:3" ht="16.5" thickBot="1">
      <c r="A241" s="284" t="s">
        <v>50</v>
      </c>
      <c r="B241" s="285"/>
      <c r="C241" s="286"/>
    </row>
    <row r="243" spans="1:3">
      <c r="A243" s="5" t="str">
        <f>A220</f>
        <v>1996</v>
      </c>
    </row>
    <row r="244" spans="1:3">
      <c r="A244" s="5" t="str">
        <f t="shared" ref="A244:A257" si="130">A221</f>
        <v>1997</v>
      </c>
      <c r="B244" s="35">
        <f>L177+L199+L221</f>
        <v>2350.0871320468414</v>
      </c>
      <c r="C244" s="35">
        <f>Z5-Z4</f>
        <v>2350.0871320468432</v>
      </c>
    </row>
    <row r="245" spans="1:3">
      <c r="A245" s="5" t="str">
        <f t="shared" si="130"/>
        <v>1998</v>
      </c>
      <c r="B245" s="35">
        <f t="shared" ref="B245:B257" si="131">L178+L200+L222</f>
        <v>2093.4393104351593</v>
      </c>
      <c r="C245" s="35">
        <f t="shared" ref="C245:C257" si="132">Z6-Z5</f>
        <v>2093.4393104351584</v>
      </c>
    </row>
    <row r="246" spans="1:3">
      <c r="A246" s="5" t="str">
        <f t="shared" si="130"/>
        <v>1999</v>
      </c>
      <c r="B246" s="35">
        <f t="shared" si="131"/>
        <v>2080.4193764618863</v>
      </c>
      <c r="C246" s="35">
        <f t="shared" si="132"/>
        <v>2080.4193764618867</v>
      </c>
    </row>
    <row r="247" spans="1:3">
      <c r="A247" s="5" t="str">
        <f t="shared" si="130"/>
        <v>2000</v>
      </c>
      <c r="B247" s="35">
        <f t="shared" si="131"/>
        <v>1674.92495872479</v>
      </c>
      <c r="C247" s="35">
        <f t="shared" si="132"/>
        <v>1674.9249587247868</v>
      </c>
    </row>
    <row r="248" spans="1:3">
      <c r="A248" s="5" t="str">
        <f t="shared" si="130"/>
        <v>2001</v>
      </c>
      <c r="B248" s="35">
        <f t="shared" si="131"/>
        <v>1500.7310292782931</v>
      </c>
      <c r="C248" s="35">
        <f t="shared" si="132"/>
        <v>1500.7310292782968</v>
      </c>
    </row>
    <row r="249" spans="1:3">
      <c r="A249" s="5" t="str">
        <f t="shared" si="130"/>
        <v>2002</v>
      </c>
      <c r="B249" s="35">
        <f t="shared" si="131"/>
        <v>2564.7722037308586</v>
      </c>
      <c r="C249" s="35">
        <f t="shared" si="132"/>
        <v>2564.7722037308595</v>
      </c>
    </row>
    <row r="250" spans="1:3">
      <c r="A250" s="5" t="str">
        <f t="shared" si="130"/>
        <v>2003</v>
      </c>
      <c r="B250" s="35">
        <f t="shared" si="131"/>
        <v>2917.4234587059586</v>
      </c>
      <c r="C250" s="35">
        <f t="shared" si="132"/>
        <v>2917.4234587059618</v>
      </c>
    </row>
    <row r="251" spans="1:3">
      <c r="A251" s="5" t="str">
        <f t="shared" si="130"/>
        <v>2004</v>
      </c>
      <c r="B251" s="35">
        <f t="shared" si="131"/>
        <v>2857.1803431798667</v>
      </c>
      <c r="C251" s="35">
        <f t="shared" si="132"/>
        <v>2857.1803431798689</v>
      </c>
    </row>
    <row r="252" spans="1:3">
      <c r="A252" s="5" t="str">
        <f t="shared" si="130"/>
        <v>2005</v>
      </c>
      <c r="B252" s="35">
        <f t="shared" si="131"/>
        <v>2530.7119292436146</v>
      </c>
      <c r="C252" s="35">
        <f t="shared" si="132"/>
        <v>2530.7119292436109</v>
      </c>
    </row>
    <row r="253" spans="1:3">
      <c r="A253" s="5" t="str">
        <f t="shared" si="130"/>
        <v>2006</v>
      </c>
      <c r="B253" s="35">
        <f t="shared" si="131"/>
        <v>4392.656586249147</v>
      </c>
      <c r="C253" s="35">
        <f t="shared" si="132"/>
        <v>4392.6565862491479</v>
      </c>
    </row>
    <row r="254" spans="1:3">
      <c r="A254" s="5" t="str">
        <f t="shared" si="130"/>
        <v>2007</v>
      </c>
      <c r="B254" s="35">
        <f t="shared" si="131"/>
        <v>3303.0649002306163</v>
      </c>
      <c r="C254" s="35">
        <f t="shared" si="132"/>
        <v>3303.0649002306309</v>
      </c>
    </row>
    <row r="255" spans="1:3">
      <c r="A255" s="5" t="str">
        <f t="shared" si="130"/>
        <v>2008</v>
      </c>
      <c r="B255" s="35">
        <f t="shared" si="131"/>
        <v>3827.0608021844514</v>
      </c>
      <c r="C255" s="35">
        <f t="shared" si="132"/>
        <v>3827.0608021844309</v>
      </c>
    </row>
    <row r="256" spans="1:3">
      <c r="A256" s="5" t="str">
        <f t="shared" si="130"/>
        <v>2009</v>
      </c>
      <c r="B256" s="35">
        <f t="shared" si="131"/>
        <v>-839.58843760820196</v>
      </c>
      <c r="C256" s="35">
        <f t="shared" si="132"/>
        <v>-839.58843760819582</v>
      </c>
    </row>
    <row r="257" spans="1:12">
      <c r="A257" s="5" t="str">
        <f t="shared" si="130"/>
        <v>2010</v>
      </c>
      <c r="B257" s="35">
        <f t="shared" si="131"/>
        <v>763.49496687887745</v>
      </c>
      <c r="C257" s="35">
        <f t="shared" si="132"/>
        <v>763.49496687887586</v>
      </c>
    </row>
    <row r="259" spans="1:12" ht="13.5" thickBot="1"/>
    <row r="260" spans="1:12" ht="13.5" thickBot="1">
      <c r="A260" s="2" t="s">
        <v>51</v>
      </c>
    </row>
    <row r="261" spans="1:12" ht="51">
      <c r="A261" s="11" t="s">
        <v>52</v>
      </c>
      <c r="C261" s="3" t="s">
        <v>22</v>
      </c>
      <c r="D261" s="3" t="s">
        <v>23</v>
      </c>
      <c r="E261" s="3" t="s">
        <v>3</v>
      </c>
      <c r="F261" s="3" t="s">
        <v>24</v>
      </c>
      <c r="G261" s="3" t="s">
        <v>25</v>
      </c>
      <c r="H261" s="3" t="s">
        <v>26</v>
      </c>
      <c r="I261" s="3" t="s">
        <v>27</v>
      </c>
      <c r="J261" s="3" t="s">
        <v>28</v>
      </c>
      <c r="K261" s="14" t="s">
        <v>29</v>
      </c>
      <c r="L261" s="18" t="s">
        <v>32</v>
      </c>
    </row>
    <row r="262" spans="1:12">
      <c r="A262" s="5" t="str">
        <f>A243</f>
        <v>1996</v>
      </c>
      <c r="C262" s="3"/>
      <c r="D262" s="38"/>
      <c r="E262" s="38"/>
      <c r="F262" s="38"/>
      <c r="G262" s="38"/>
      <c r="H262" s="38"/>
      <c r="I262" s="38"/>
      <c r="J262" s="38"/>
      <c r="K262" s="38"/>
      <c r="L262" s="41"/>
    </row>
    <row r="263" spans="1:12">
      <c r="A263" s="5" t="str">
        <f t="shared" ref="A263:A276" si="133">A244</f>
        <v>1997</v>
      </c>
      <c r="C263" s="38">
        <f>LOG(C5/C$4)-LOG(B5/B$4)</f>
        <v>1.7170669579028457E-2</v>
      </c>
      <c r="D263" s="38">
        <f>LOG(E5/E$4)-LOG(D5/D$4)</f>
        <v>-2.3921314578724796E-2</v>
      </c>
      <c r="E263" s="38">
        <f>LOG(G5/G$4)-LOG(F5/F$4)</f>
        <v>5.9348553084263331E-2</v>
      </c>
      <c r="F263" s="38">
        <f>LOG(I5/I$4)-LOG(H5/H$4)</f>
        <v>1.627365592731355E-2</v>
      </c>
      <c r="G263" s="38">
        <f>LOG(K5/K$4)-LOG(J5/J$4)</f>
        <v>5.5783273831170106E-2</v>
      </c>
      <c r="H263" s="38">
        <f>LOG(M5/M$4)-LOG(L5/L$4)</f>
        <v>5.6539874738584621E-2</v>
      </c>
      <c r="I263" s="38">
        <f>LOG(O5/O$4)-LOG(N5/N$4)</f>
        <v>5.3364930399219912E-2</v>
      </c>
      <c r="J263" s="38">
        <f>LOG(Q5/Q$4)-LOG(P5/P$4)</f>
        <v>5.8006518286028874E-2</v>
      </c>
      <c r="K263" s="38">
        <f>LOG(S5/S$4)-LOG(R5/R$4)</f>
        <v>1.921823426064229E-2</v>
      </c>
      <c r="L263" s="47">
        <f>AVERAGE(C263:K263)</f>
        <v>3.4642710614169597E-2</v>
      </c>
    </row>
    <row r="264" spans="1:12">
      <c r="A264" s="5" t="str">
        <f t="shared" si="133"/>
        <v>1998</v>
      </c>
      <c r="C264" s="38">
        <f t="shared" ref="C264:C276" si="134">LOG(C6/C$4)-LOG(B6/B$4)</f>
        <v>3.5642529683110893E-2</v>
      </c>
      <c r="D264" s="38">
        <f t="shared" ref="D264:D276" si="135">LOG(E6/E$4)-LOG(D6/D$4)</f>
        <v>7.1413862694440208E-2</v>
      </c>
      <c r="E264" s="38">
        <f t="shared" ref="E264:E276" si="136">LOG(G6/G$4)-LOG(F6/F$4)</f>
        <v>0.10982773497875886</v>
      </c>
      <c r="F264" s="38">
        <f t="shared" ref="F264:F276" si="137">LOG(I6/I$4)-LOG(H6/H$4)</f>
        <v>3.033496994034212E-2</v>
      </c>
      <c r="G264" s="38">
        <f t="shared" ref="G264:G276" si="138">LOG(K6/K$4)-LOG(J6/J$4)</f>
        <v>9.8199847352826719E-2</v>
      </c>
      <c r="H264" s="38">
        <f t="shared" ref="H264:H276" si="139">LOG(M6/M$4)-LOG(L6/L$4)</f>
        <v>9.8827593675463121E-2</v>
      </c>
      <c r="I264" s="38">
        <f t="shared" ref="I264:I276" si="140">LOG(O6/O$4)-LOG(N6/N$4)</f>
        <v>9.6381396467393396E-2</v>
      </c>
      <c r="J264" s="38">
        <f t="shared" ref="J264:J276" si="141">LOG(Q6/Q$4)-LOG(P6/P$4)</f>
        <v>9.8276783415536736E-2</v>
      </c>
      <c r="K264" s="38">
        <f t="shared" ref="K264:K276" si="142">LOG(S6/S$4)-LOG(R6/R$4)</f>
        <v>4.1239118674978682E-2</v>
      </c>
      <c r="L264" s="47">
        <f t="shared" ref="L264:L276" si="143">AVERAGE(C264:K264)</f>
        <v>7.5571537431427846E-2</v>
      </c>
    </row>
    <row r="265" spans="1:12">
      <c r="A265" s="5" t="str">
        <f t="shared" si="133"/>
        <v>1999</v>
      </c>
      <c r="C265" s="38">
        <f t="shared" si="134"/>
        <v>4.9177289727341471E-2</v>
      </c>
      <c r="D265" s="38">
        <f t="shared" si="135"/>
        <v>9.9352164243655422E-2</v>
      </c>
      <c r="E265" s="38">
        <f t="shared" si="136"/>
        <v>0.1453068473977801</v>
      </c>
      <c r="F265" s="38">
        <f t="shared" si="137"/>
        <v>4.0849955764829755E-2</v>
      </c>
      <c r="G265" s="38">
        <f t="shared" si="138"/>
        <v>0.13205778986397324</v>
      </c>
      <c r="H265" s="38">
        <f t="shared" si="139"/>
        <v>0.13294179997326128</v>
      </c>
      <c r="I265" s="38">
        <f t="shared" si="140"/>
        <v>0.12808205106005116</v>
      </c>
      <c r="J265" s="38">
        <f t="shared" si="141"/>
        <v>0.13025955509346049</v>
      </c>
      <c r="K265" s="38">
        <f t="shared" si="142"/>
        <v>5.8169975204595395E-2</v>
      </c>
      <c r="L265" s="47">
        <f t="shared" si="143"/>
        <v>0.10179971425877203</v>
      </c>
    </row>
    <row r="266" spans="1:12">
      <c r="A266" s="5" t="str">
        <f t="shared" si="133"/>
        <v>2000</v>
      </c>
      <c r="C266" s="38">
        <f t="shared" si="134"/>
        <v>6.3635003965753945E-2</v>
      </c>
      <c r="D266" s="38">
        <f t="shared" si="135"/>
        <v>0.11900031219129611</v>
      </c>
      <c r="E266" s="38">
        <f t="shared" si="136"/>
        <v>0.17261253026826748</v>
      </c>
      <c r="F266" s="38">
        <f t="shared" si="137"/>
        <v>5.3948446205248683E-2</v>
      </c>
      <c r="G266" s="38">
        <f t="shared" si="138"/>
        <v>0.15888010231587563</v>
      </c>
      <c r="H266" s="38">
        <f t="shared" si="139"/>
        <v>0.15865936661486618</v>
      </c>
      <c r="I266" s="38">
        <f t="shared" si="140"/>
        <v>0.146299911789465</v>
      </c>
      <c r="J266" s="38">
        <f t="shared" si="141"/>
        <v>0.16001849855625633</v>
      </c>
      <c r="K266" s="38">
        <f t="shared" si="142"/>
        <v>7.6242044529479247E-2</v>
      </c>
      <c r="L266" s="47">
        <f t="shared" si="143"/>
        <v>0.12325513515961203</v>
      </c>
    </row>
    <row r="267" spans="1:12">
      <c r="A267" s="5" t="str">
        <f t="shared" si="133"/>
        <v>2001</v>
      </c>
      <c r="C267" s="38">
        <f t="shared" si="134"/>
        <v>7.5130086114506417E-2</v>
      </c>
      <c r="D267" s="38">
        <f t="shared" si="135"/>
        <v>0.18051860741230125</v>
      </c>
      <c r="E267" s="38">
        <f t="shared" si="136"/>
        <v>0.19164840781797787</v>
      </c>
      <c r="F267" s="38">
        <f t="shared" si="137"/>
        <v>6.9401209937263411E-2</v>
      </c>
      <c r="G267" s="38">
        <f t="shared" si="138"/>
        <v>0.17986754131057264</v>
      </c>
      <c r="H267" s="38">
        <f t="shared" si="139"/>
        <v>0.17873027539384612</v>
      </c>
      <c r="I267" s="38">
        <f t="shared" si="140"/>
        <v>0.15982482385877406</v>
      </c>
      <c r="J267" s="38">
        <f t="shared" si="141"/>
        <v>0.17570594089902142</v>
      </c>
      <c r="K267" s="38">
        <f t="shared" si="142"/>
        <v>9.1665747187449922E-2</v>
      </c>
      <c r="L267" s="47">
        <f t="shared" si="143"/>
        <v>0.14472140443685702</v>
      </c>
    </row>
    <row r="268" spans="1:12">
      <c r="A268" s="5" t="str">
        <f t="shared" si="133"/>
        <v>2002</v>
      </c>
      <c r="C268" s="38">
        <f t="shared" si="134"/>
        <v>9.6859465685771556E-2</v>
      </c>
      <c r="D268" s="38">
        <f t="shared" si="135"/>
        <v>0.2551279153143981</v>
      </c>
      <c r="E268" s="38">
        <f t="shared" si="136"/>
        <v>0.21503279164047992</v>
      </c>
      <c r="F268" s="38">
        <f t="shared" si="137"/>
        <v>9.8199799613238312E-2</v>
      </c>
      <c r="G268" s="38">
        <f t="shared" si="138"/>
        <v>0.20331080732308918</v>
      </c>
      <c r="H268" s="38">
        <f t="shared" si="139"/>
        <v>0.20280676202481113</v>
      </c>
      <c r="I268" s="38">
        <f t="shared" si="140"/>
        <v>0.16944899715430048</v>
      </c>
      <c r="J268" s="38">
        <f t="shared" si="141"/>
        <v>0.19780826355990233</v>
      </c>
      <c r="K268" s="38">
        <f t="shared" si="142"/>
        <v>0.11186921767442409</v>
      </c>
      <c r="L268" s="47">
        <f t="shared" si="143"/>
        <v>0.17227377999893501</v>
      </c>
    </row>
    <row r="269" spans="1:12">
      <c r="A269" s="5" t="str">
        <f t="shared" si="133"/>
        <v>2003</v>
      </c>
      <c r="C269" s="38">
        <f t="shared" si="134"/>
        <v>0.13492767647006187</v>
      </c>
      <c r="D269" s="38">
        <f t="shared" si="135"/>
        <v>0.3166926954651863</v>
      </c>
      <c r="E269" s="38">
        <f t="shared" si="136"/>
        <v>0.23409138028318441</v>
      </c>
      <c r="F269" s="38">
        <f t="shared" si="137"/>
        <v>0.13039034247666567</v>
      </c>
      <c r="G269" s="38">
        <f t="shared" si="138"/>
        <v>0.22568093535677583</v>
      </c>
      <c r="H269" s="38">
        <f t="shared" si="139"/>
        <v>0.22614588345786268</v>
      </c>
      <c r="I269" s="38">
        <f t="shared" si="140"/>
        <v>0.19925061842589842</v>
      </c>
      <c r="J269" s="38">
        <f t="shared" si="141"/>
        <v>0.21975212717229162</v>
      </c>
      <c r="K269" s="38">
        <f t="shared" si="142"/>
        <v>0.14259868049229657</v>
      </c>
      <c r="L269" s="47">
        <f t="shared" si="143"/>
        <v>0.20328114884446927</v>
      </c>
    </row>
    <row r="270" spans="1:12">
      <c r="A270" s="5" t="str">
        <f t="shared" si="133"/>
        <v>2004</v>
      </c>
      <c r="C270" s="38">
        <f t="shared" si="134"/>
        <v>0.14696064457127711</v>
      </c>
      <c r="D270" s="38">
        <f t="shared" si="135"/>
        <v>0.43276597727137611</v>
      </c>
      <c r="E270" s="38">
        <f t="shared" si="136"/>
        <v>0.23556146866963873</v>
      </c>
      <c r="F270" s="38">
        <f t="shared" si="137"/>
        <v>0.14881869544959125</v>
      </c>
      <c r="G270" s="38">
        <f t="shared" si="138"/>
        <v>0.2389770154481374</v>
      </c>
      <c r="H270" s="38">
        <f t="shared" si="139"/>
        <v>0.24102108705919498</v>
      </c>
      <c r="I270" s="38">
        <f t="shared" si="140"/>
        <v>0.22212809939529513</v>
      </c>
      <c r="J270" s="38">
        <f t="shared" si="141"/>
        <v>0.2333338290184406</v>
      </c>
      <c r="K270" s="38">
        <f t="shared" si="142"/>
        <v>0.16998795270474823</v>
      </c>
      <c r="L270" s="47">
        <f t="shared" si="143"/>
        <v>0.22995052995418883</v>
      </c>
    </row>
    <row r="271" spans="1:12">
      <c r="A271" s="5" t="str">
        <f t="shared" si="133"/>
        <v>2005</v>
      </c>
      <c r="C271" s="38">
        <f t="shared" si="134"/>
        <v>0.15595537906485124</v>
      </c>
      <c r="D271" s="38">
        <f t="shared" si="135"/>
        <v>0.47056270036030429</v>
      </c>
      <c r="E271" s="38">
        <f t="shared" si="136"/>
        <v>0.24782237387757589</v>
      </c>
      <c r="F271" s="38">
        <f t="shared" si="137"/>
        <v>0.15855183362463865</v>
      </c>
      <c r="G271" s="38">
        <f t="shared" si="138"/>
        <v>0.24875223425627513</v>
      </c>
      <c r="H271" s="38">
        <f t="shared" si="139"/>
        <v>0.25195177447817219</v>
      </c>
      <c r="I271" s="38">
        <f t="shared" si="140"/>
        <v>0.23466989469921889</v>
      </c>
      <c r="J271" s="38">
        <f t="shared" si="141"/>
        <v>0.24328202146803243</v>
      </c>
      <c r="K271" s="38">
        <f t="shared" si="142"/>
        <v>0.19142500286465652</v>
      </c>
      <c r="L271" s="47">
        <f t="shared" si="143"/>
        <v>0.24477480163263618</v>
      </c>
    </row>
    <row r="272" spans="1:12">
      <c r="A272" s="5" t="str">
        <f t="shared" si="133"/>
        <v>2006</v>
      </c>
      <c r="C272" s="38">
        <f t="shared" si="134"/>
        <v>0.17556479634382716</v>
      </c>
      <c r="D272" s="38">
        <f t="shared" si="135"/>
        <v>0.56097005418014534</v>
      </c>
      <c r="E272" s="38">
        <f t="shared" si="136"/>
        <v>0.27962069058941752</v>
      </c>
      <c r="F272" s="38">
        <f t="shared" si="137"/>
        <v>0.17437454962946011</v>
      </c>
      <c r="G272" s="38">
        <f t="shared" si="138"/>
        <v>0.26945136173980544</v>
      </c>
      <c r="H272" s="38">
        <f t="shared" si="139"/>
        <v>0.27398713149154974</v>
      </c>
      <c r="I272" s="38">
        <f t="shared" si="140"/>
        <v>0.25318567040204282</v>
      </c>
      <c r="J272" s="38">
        <f t="shared" si="141"/>
        <v>0.26495692388362146</v>
      </c>
      <c r="K272" s="38">
        <f t="shared" si="142"/>
        <v>0.21517881481669515</v>
      </c>
      <c r="L272" s="47">
        <f t="shared" si="143"/>
        <v>0.27414333256406276</v>
      </c>
    </row>
    <row r="273" spans="1:12">
      <c r="A273" s="5" t="str">
        <f t="shared" si="133"/>
        <v>2007</v>
      </c>
      <c r="C273" s="38">
        <f t="shared" si="134"/>
        <v>0.18753193574046581</v>
      </c>
      <c r="D273" s="38">
        <f t="shared" si="135"/>
        <v>0.5628552368942793</v>
      </c>
      <c r="E273" s="38">
        <f t="shared" si="136"/>
        <v>0.28128147738715648</v>
      </c>
      <c r="F273" s="38">
        <f t="shared" si="137"/>
        <v>0.18540249453643357</v>
      </c>
      <c r="G273" s="38">
        <f t="shared" si="138"/>
        <v>0.27974952312366785</v>
      </c>
      <c r="H273" s="38">
        <f t="shared" si="139"/>
        <v>0.28542291878237036</v>
      </c>
      <c r="I273" s="38">
        <f t="shared" si="140"/>
        <v>0.2542717228884937</v>
      </c>
      <c r="J273" s="38">
        <f t="shared" si="141"/>
        <v>0.2756769656934609</v>
      </c>
      <c r="K273" s="38">
        <f t="shared" si="142"/>
        <v>0.23254729872879648</v>
      </c>
      <c r="L273" s="47">
        <f t="shared" si="143"/>
        <v>0.28274884153056939</v>
      </c>
    </row>
    <row r="274" spans="1:12">
      <c r="A274" s="5" t="str">
        <f t="shared" si="133"/>
        <v>2008</v>
      </c>
      <c r="C274" s="38">
        <f t="shared" si="134"/>
        <v>0.19336279278599688</v>
      </c>
      <c r="D274" s="38">
        <f t="shared" si="135"/>
        <v>0.58467733308867287</v>
      </c>
      <c r="E274" s="38">
        <f t="shared" si="136"/>
        <v>0.30414264528310647</v>
      </c>
      <c r="F274" s="38">
        <f t="shared" si="137"/>
        <v>0.19300654328821643</v>
      </c>
      <c r="G274" s="38">
        <f t="shared" si="138"/>
        <v>0.28529800692442642</v>
      </c>
      <c r="H274" s="38">
        <f t="shared" si="139"/>
        <v>0.29106018479297768</v>
      </c>
      <c r="I274" s="38">
        <f t="shared" si="140"/>
        <v>0.26397072788634918</v>
      </c>
      <c r="J274" s="38">
        <f t="shared" si="141"/>
        <v>0.28175729370839619</v>
      </c>
      <c r="K274" s="38">
        <f t="shared" si="142"/>
        <v>0.24330724161785325</v>
      </c>
      <c r="L274" s="47">
        <f t="shared" si="143"/>
        <v>0.2933980854862217</v>
      </c>
    </row>
    <row r="275" spans="1:12">
      <c r="A275" s="5" t="str">
        <f t="shared" si="133"/>
        <v>2009</v>
      </c>
      <c r="C275" s="38">
        <f t="shared" si="134"/>
        <v>0.19539251352813986</v>
      </c>
      <c r="D275" s="38">
        <f t="shared" si="135"/>
        <v>0.59774911688594179</v>
      </c>
      <c r="E275" s="38">
        <f t="shared" si="136"/>
        <v>0.30360572217932968</v>
      </c>
      <c r="F275" s="38">
        <f t="shared" si="137"/>
        <v>0.2018317297011458</v>
      </c>
      <c r="G275" s="38">
        <f t="shared" si="138"/>
        <v>0.29105824351970566</v>
      </c>
      <c r="H275" s="38">
        <f t="shared" si="139"/>
        <v>0.29670853913414214</v>
      </c>
      <c r="I275" s="38">
        <f t="shared" si="140"/>
        <v>0.26023407258399456</v>
      </c>
      <c r="J275" s="38">
        <f t="shared" si="141"/>
        <v>0.28698154286557093</v>
      </c>
      <c r="K275" s="38">
        <f t="shared" si="142"/>
        <v>0.25402566994579112</v>
      </c>
      <c r="L275" s="47">
        <f t="shared" si="143"/>
        <v>0.29862079448264023</v>
      </c>
    </row>
    <row r="276" spans="1:12" ht="13.5" thickBot="1">
      <c r="A276" s="5" t="str">
        <f t="shared" si="133"/>
        <v>2010</v>
      </c>
      <c r="B276" s="38"/>
      <c r="C276" s="38">
        <f t="shared" si="134"/>
        <v>0.19761683923562567</v>
      </c>
      <c r="D276" s="38">
        <f t="shared" si="135"/>
        <v>0.6125118072720892</v>
      </c>
      <c r="E276" s="38">
        <f t="shared" si="136"/>
        <v>0.3190833527453516</v>
      </c>
      <c r="F276" s="38">
        <f t="shared" si="137"/>
        <v>0.2102118168595894</v>
      </c>
      <c r="G276" s="38">
        <f t="shared" si="138"/>
        <v>0.30186385762272622</v>
      </c>
      <c r="H276" s="38">
        <f t="shared" si="139"/>
        <v>0.30654111842958576</v>
      </c>
      <c r="I276" s="38">
        <f t="shared" si="140"/>
        <v>0.2710934065151514</v>
      </c>
      <c r="J276" s="38">
        <f t="shared" si="141"/>
        <v>0.29719932240562574</v>
      </c>
      <c r="K276" s="38">
        <f t="shared" si="142"/>
        <v>0.2602615341856217</v>
      </c>
      <c r="L276" s="48">
        <f t="shared" si="143"/>
        <v>0.30848700614126295</v>
      </c>
    </row>
    <row r="278" spans="1:12" ht="13.5" thickBot="1">
      <c r="A278" s="11" t="s">
        <v>53</v>
      </c>
    </row>
    <row r="279" spans="1:12">
      <c r="A279" s="5" t="str">
        <f>A262</f>
        <v>1996</v>
      </c>
      <c r="L279" s="49">
        <f>LOG(Z4/'[3]Land Use'!B$4)</f>
        <v>1.4717239121459142</v>
      </c>
    </row>
    <row r="280" spans="1:12">
      <c r="A280" s="5" t="str">
        <f t="shared" ref="A280:A293" si="144">A263</f>
        <v>1997</v>
      </c>
      <c r="L280" s="47">
        <f>LOG(Z5/'[3]Land Use'!B$4)</f>
        <v>1.514355160320924</v>
      </c>
    </row>
    <row r="281" spans="1:12">
      <c r="A281" s="5" t="str">
        <f t="shared" si="144"/>
        <v>1998</v>
      </c>
      <c r="L281" s="47">
        <f>LOG(Z6/'[3]Land Use'!B$4)</f>
        <v>1.5490988190511046</v>
      </c>
    </row>
    <row r="282" spans="1:12">
      <c r="A282" s="5" t="str">
        <f t="shared" si="144"/>
        <v>1999</v>
      </c>
      <c r="L282" s="47">
        <f>LOG(Z7/'[3]Land Use'!B$4)</f>
        <v>1.5810748059427597</v>
      </c>
    </row>
    <row r="283" spans="1:12">
      <c r="A283" s="5" t="str">
        <f t="shared" si="144"/>
        <v>2000</v>
      </c>
      <c r="L283" s="47">
        <f>LOG(Z8/'[3]Land Use'!B$4)</f>
        <v>1.6052102293507715</v>
      </c>
    </row>
    <row r="284" spans="1:12">
      <c r="A284" s="5" t="str">
        <f t="shared" si="144"/>
        <v>2001</v>
      </c>
      <c r="L284" s="47">
        <f>LOG(Z9/'[3]Land Use'!B$4)</f>
        <v>1.6257520628320337</v>
      </c>
    </row>
    <row r="285" spans="1:12">
      <c r="A285" s="5" t="str">
        <f t="shared" si="144"/>
        <v>2002</v>
      </c>
      <c r="L285" s="47">
        <f>LOG(Z10/'[3]Land Use'!B$4)</f>
        <v>1.6587547184483673</v>
      </c>
    </row>
    <row r="286" spans="1:12">
      <c r="A286" s="5" t="str">
        <f t="shared" si="144"/>
        <v>2003</v>
      </c>
      <c r="L286" s="47">
        <f>LOG(Z11/'[3]Land Use'!B$4)</f>
        <v>1.6934783573620442</v>
      </c>
    </row>
    <row r="287" spans="1:12">
      <c r="A287" s="5" t="str">
        <f t="shared" si="144"/>
        <v>2004</v>
      </c>
      <c r="L287" s="47">
        <f>LOG(Z12/'[3]Land Use'!B$4)</f>
        <v>1.7249896598623851</v>
      </c>
    </row>
    <row r="288" spans="1:12">
      <c r="A288" s="5" t="str">
        <f t="shared" si="144"/>
        <v>2005</v>
      </c>
      <c r="L288" s="47">
        <f>LOG(Z13/'[3]Land Use'!B$4)</f>
        <v>1.7511103834966899</v>
      </c>
    </row>
    <row r="289" spans="1:13">
      <c r="A289" s="5" t="str">
        <f t="shared" si="144"/>
        <v>2006</v>
      </c>
      <c r="L289" s="47">
        <f>LOG(Z14/'[3]Land Use'!B$4)</f>
        <v>1.7930234815639885</v>
      </c>
    </row>
    <row r="290" spans="1:13">
      <c r="A290" s="5" t="str">
        <f t="shared" si="144"/>
        <v>2007</v>
      </c>
      <c r="L290" s="47">
        <f>LOG(Z15/'[3]Land Use'!B$4)</f>
        <v>1.8220734491058737</v>
      </c>
    </row>
    <row r="291" spans="1:13">
      <c r="A291" s="5" t="str">
        <f t="shared" si="144"/>
        <v>2008</v>
      </c>
      <c r="L291" s="47">
        <f>LOG(Z16/'[3]Land Use'!B$4)</f>
        <v>1.8534682634142401</v>
      </c>
    </row>
    <row r="292" spans="1:13">
      <c r="A292" s="5" t="str">
        <f t="shared" si="144"/>
        <v>2009</v>
      </c>
      <c r="L292" s="47">
        <f>LOG(Z17/'[3]Land Use'!B$4)</f>
        <v>1.846772505632637</v>
      </c>
    </row>
    <row r="293" spans="1:13" ht="13.5" thickBot="1">
      <c r="A293" s="5" t="str">
        <f t="shared" si="144"/>
        <v>2010</v>
      </c>
      <c r="L293" s="48">
        <f>LOG(Z18/'[3]Land Use'!B$4)</f>
        <v>1.8528656505854133</v>
      </c>
    </row>
    <row r="295" spans="1:13" ht="13.5" thickBot="1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39" thickBot="1"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  <c r="F296" s="1"/>
      <c r="G296" s="1"/>
      <c r="H296" s="1"/>
      <c r="I296" s="1"/>
      <c r="J296" s="1"/>
      <c r="K296" s="1"/>
      <c r="L296" s="1"/>
      <c r="M296" s="1"/>
    </row>
    <row r="297" spans="1:13">
      <c r="A297" s="1">
        <v>1996</v>
      </c>
      <c r="B297" s="15">
        <f t="shared" ref="B297:B311" si="145">AVERAGE(C40:K40)</f>
        <v>1.0096265325982481</v>
      </c>
      <c r="C297" s="15">
        <f t="shared" ref="C297:C311" si="146">L93</f>
        <v>0.11545014694740839</v>
      </c>
      <c r="D297" s="15">
        <f t="shared" ref="D297:D311" si="147">L134</f>
        <v>1.9974374384589264</v>
      </c>
      <c r="E297" s="15">
        <f t="shared" ref="E297:E311" si="148">V40/1000</f>
        <v>2.5356940400802438E-2</v>
      </c>
      <c r="F297" s="1"/>
      <c r="G297" s="1"/>
      <c r="H297" s="1"/>
      <c r="I297" s="1"/>
      <c r="J297" s="1"/>
      <c r="K297" s="1"/>
      <c r="L297" s="1"/>
      <c r="M297" s="1"/>
    </row>
    <row r="298" spans="1:13">
      <c r="A298" s="1">
        <f>A297+1</f>
        <v>1997</v>
      </c>
      <c r="B298" s="15">
        <f t="shared" si="145"/>
        <v>1.0161997527029405</v>
      </c>
      <c r="C298" s="15">
        <f t="shared" si="146"/>
        <v>0.11644334622701054</v>
      </c>
      <c r="D298" s="15">
        <f t="shared" si="147"/>
        <v>1.9607949794453619</v>
      </c>
      <c r="E298" s="15">
        <f t="shared" si="148"/>
        <v>4.1793102882376164E-2</v>
      </c>
      <c r="F298" s="1"/>
      <c r="G298" s="1"/>
      <c r="H298" s="1"/>
      <c r="I298" s="1"/>
      <c r="J298" s="1"/>
      <c r="K298" s="1"/>
      <c r="L298" s="1"/>
      <c r="M298" s="1"/>
    </row>
    <row r="299" spans="1:13">
      <c r="A299" s="1">
        <f t="shared" ref="A299:A311" si="149">A298+1</f>
        <v>1998</v>
      </c>
      <c r="B299" s="15">
        <f t="shared" si="145"/>
        <v>1.0279776170139434</v>
      </c>
      <c r="C299" s="15">
        <f t="shared" si="146"/>
        <v>0.11729909894799911</v>
      </c>
      <c r="D299" s="15">
        <f t="shared" si="147"/>
        <v>1.8745380623095125</v>
      </c>
      <c r="E299" s="15">
        <f t="shared" si="148"/>
        <v>5.8514653742748654E-2</v>
      </c>
      <c r="F299" s="1"/>
      <c r="G299" s="1"/>
      <c r="H299" s="1"/>
      <c r="I299" s="1"/>
      <c r="J299" s="1"/>
      <c r="K299" s="1"/>
      <c r="L299" s="1"/>
      <c r="M299" s="1"/>
    </row>
    <row r="300" spans="1:13">
      <c r="A300" s="1">
        <f t="shared" si="149"/>
        <v>1999</v>
      </c>
      <c r="B300" s="15">
        <f t="shared" si="145"/>
        <v>1.0381260826848744</v>
      </c>
      <c r="C300" s="15">
        <f t="shared" si="146"/>
        <v>0.11784434593361011</v>
      </c>
      <c r="D300" s="15">
        <f t="shared" si="147"/>
        <v>1.7894564819547663</v>
      </c>
      <c r="E300" s="15">
        <f t="shared" si="148"/>
        <v>6.9982732411397464E-2</v>
      </c>
      <c r="F300" s="1"/>
      <c r="G300" s="1"/>
      <c r="H300" s="1"/>
      <c r="I300" s="1"/>
      <c r="J300" s="1"/>
      <c r="K300" s="1"/>
      <c r="L300" s="1"/>
      <c r="M300" s="1"/>
    </row>
    <row r="301" spans="1:13">
      <c r="A301" s="1">
        <f t="shared" si="149"/>
        <v>2000</v>
      </c>
      <c r="B301" s="15">
        <f t="shared" si="145"/>
        <v>1.0395559081179238</v>
      </c>
      <c r="C301" s="15">
        <f t="shared" si="146"/>
        <v>0.11838133217319791</v>
      </c>
      <c r="D301" s="15">
        <f t="shared" si="147"/>
        <v>1.7340843729998445</v>
      </c>
      <c r="E301" s="15">
        <f t="shared" si="148"/>
        <v>7.7894688984770408E-2</v>
      </c>
      <c r="F301" s="1"/>
      <c r="G301" s="1"/>
      <c r="H301" s="1"/>
      <c r="I301" s="1"/>
      <c r="J301" s="1"/>
      <c r="K301" s="1"/>
      <c r="L301" s="1"/>
      <c r="M301" s="1"/>
    </row>
    <row r="302" spans="1:13">
      <c r="A302" s="1">
        <f t="shared" si="149"/>
        <v>2001</v>
      </c>
      <c r="B302" s="15">
        <f t="shared" si="145"/>
        <v>1.0464804536495018</v>
      </c>
      <c r="C302" s="15">
        <f t="shared" si="146"/>
        <v>0.11842038404566603</v>
      </c>
      <c r="D302" s="15">
        <f t="shared" si="147"/>
        <v>1.6240988057852037</v>
      </c>
      <c r="E302" s="15">
        <f t="shared" si="148"/>
        <v>8.1195394084557768E-2</v>
      </c>
      <c r="F302" s="1"/>
      <c r="G302" s="1"/>
      <c r="H302" s="1"/>
      <c r="I302" s="1"/>
      <c r="J302" s="1"/>
      <c r="K302" s="1"/>
      <c r="L302" s="1"/>
      <c r="M302" s="1"/>
    </row>
    <row r="303" spans="1:13">
      <c r="A303" s="1">
        <f t="shared" si="149"/>
        <v>2002</v>
      </c>
      <c r="B303" s="15">
        <f t="shared" si="145"/>
        <v>1.0525113637658787</v>
      </c>
      <c r="C303" s="15">
        <f t="shared" si="146"/>
        <v>0.1185662866227099</v>
      </c>
      <c r="D303" s="15">
        <f t="shared" si="147"/>
        <v>1.4197841510920761</v>
      </c>
      <c r="E303" s="15">
        <f t="shared" si="148"/>
        <v>8.5792326252161599E-2</v>
      </c>
      <c r="F303" s="1"/>
      <c r="G303" s="1"/>
      <c r="H303" s="1"/>
      <c r="I303" s="1"/>
      <c r="J303" s="1"/>
      <c r="K303" s="1"/>
      <c r="L303" s="1"/>
      <c r="M303" s="1"/>
    </row>
    <row r="304" spans="1:13">
      <c r="A304" s="1">
        <f t="shared" si="149"/>
        <v>2003</v>
      </c>
      <c r="B304" s="15">
        <f t="shared" si="145"/>
        <v>1.0654192397652511</v>
      </c>
      <c r="C304" s="15">
        <f t="shared" si="146"/>
        <v>0.11793176974233857</v>
      </c>
      <c r="D304" s="15">
        <f t="shared" si="147"/>
        <v>1.3029948607413693</v>
      </c>
      <c r="E304" s="15">
        <f t="shared" si="148"/>
        <v>8.2515604013903704E-2</v>
      </c>
      <c r="F304" s="1"/>
      <c r="G304" s="1"/>
      <c r="H304" s="1"/>
      <c r="I304" s="1"/>
      <c r="J304" s="1"/>
      <c r="K304" s="1"/>
      <c r="L304" s="1"/>
      <c r="M304" s="1"/>
    </row>
    <row r="305" spans="1:13">
      <c r="A305" s="1">
        <f t="shared" si="149"/>
        <v>2004</v>
      </c>
      <c r="B305" s="15">
        <f t="shared" si="145"/>
        <v>1.0814016447455508</v>
      </c>
      <c r="C305" s="15">
        <f t="shared" si="146"/>
        <v>0.11796182369345942</v>
      </c>
      <c r="D305" s="15">
        <f t="shared" si="147"/>
        <v>1.2245915783821557</v>
      </c>
      <c r="E305" s="15">
        <f t="shared" si="148"/>
        <v>7.9584118265430395E-2</v>
      </c>
      <c r="F305" s="1"/>
      <c r="G305" s="1"/>
      <c r="H305" s="1"/>
      <c r="I305" s="1"/>
      <c r="J305" s="1"/>
      <c r="K305" s="1"/>
      <c r="L305" s="1"/>
      <c r="M305" s="1"/>
    </row>
    <row r="306" spans="1:13">
      <c r="A306" s="1">
        <f t="shared" si="149"/>
        <v>2005</v>
      </c>
      <c r="B306" s="15">
        <f t="shared" si="145"/>
        <v>1.089665787487438</v>
      </c>
      <c r="C306" s="15">
        <f t="shared" si="146"/>
        <v>0.11789124264827396</v>
      </c>
      <c r="D306" s="15">
        <f t="shared" si="147"/>
        <v>1.1788242512638267</v>
      </c>
      <c r="E306" s="15">
        <f t="shared" si="148"/>
        <v>7.7311997611822489E-2</v>
      </c>
      <c r="F306" s="1"/>
      <c r="G306" s="1"/>
      <c r="H306" s="1"/>
      <c r="I306" s="1"/>
      <c r="J306" s="1"/>
      <c r="K306" s="1"/>
      <c r="L306" s="1"/>
      <c r="M306" s="1"/>
    </row>
    <row r="307" spans="1:13">
      <c r="A307" s="1">
        <f t="shared" si="149"/>
        <v>2006</v>
      </c>
      <c r="B307" s="15">
        <f t="shared" si="145"/>
        <v>1.1055645933061586</v>
      </c>
      <c r="C307" s="15">
        <f t="shared" si="146"/>
        <v>0.11795075986736518</v>
      </c>
      <c r="D307" s="15">
        <f t="shared" si="147"/>
        <v>1.1135711104795294</v>
      </c>
      <c r="E307" s="15">
        <f t="shared" si="148"/>
        <v>8.5922137340998031E-2</v>
      </c>
      <c r="F307" s="1"/>
      <c r="G307" s="1"/>
      <c r="H307" s="1"/>
      <c r="I307" s="1"/>
      <c r="J307" s="1"/>
      <c r="K307" s="1"/>
      <c r="L307" s="1"/>
      <c r="M307" s="1"/>
    </row>
    <row r="308" spans="1:13">
      <c r="A308" s="1">
        <f t="shared" si="149"/>
        <v>2007</v>
      </c>
      <c r="B308" s="15">
        <f t="shared" si="145"/>
        <v>1.1020153170783831</v>
      </c>
      <c r="C308" s="15">
        <f t="shared" si="146"/>
        <v>0.11712622149001178</v>
      </c>
      <c r="D308" s="15">
        <f t="shared" si="147"/>
        <v>1.1195899458301581</v>
      </c>
      <c r="E308" s="15">
        <f t="shared" si="148"/>
        <v>8.9101687871616861E-2</v>
      </c>
      <c r="F308" s="1"/>
      <c r="G308" s="1"/>
      <c r="H308" s="1"/>
      <c r="I308" s="1"/>
      <c r="J308" s="1"/>
      <c r="K308" s="1"/>
      <c r="L308" s="1"/>
      <c r="M308" s="1"/>
    </row>
    <row r="309" spans="1:13">
      <c r="A309" s="1">
        <f t="shared" si="149"/>
        <v>2008</v>
      </c>
      <c r="B309" s="15">
        <f t="shared" si="145"/>
        <v>1.0998285160189825</v>
      </c>
      <c r="C309" s="15">
        <f t="shared" si="146"/>
        <v>0.11683958555837276</v>
      </c>
      <c r="D309" s="15">
        <f t="shared" si="147"/>
        <v>1.078057319936774</v>
      </c>
      <c r="E309" s="15">
        <f t="shared" si="148"/>
        <v>0.10440997563328568</v>
      </c>
      <c r="F309" s="1"/>
      <c r="G309" s="1"/>
      <c r="H309" s="1"/>
      <c r="I309" s="1"/>
      <c r="J309" s="1"/>
      <c r="K309" s="1"/>
      <c r="L309" s="1"/>
      <c r="M309" s="1"/>
    </row>
    <row r="310" spans="1:13">
      <c r="A310" s="1">
        <f t="shared" si="149"/>
        <v>2009</v>
      </c>
      <c r="B310" s="15">
        <f t="shared" si="145"/>
        <v>1.1000654037438926</v>
      </c>
      <c r="C310" s="15">
        <f t="shared" si="146"/>
        <v>0.11713411538557178</v>
      </c>
      <c r="D310" s="15">
        <f t="shared" si="147"/>
        <v>1.1045370773307051</v>
      </c>
      <c r="E310" s="15">
        <f t="shared" si="148"/>
        <v>9.4724907044852424E-2</v>
      </c>
      <c r="F310" s="1"/>
      <c r="G310" s="1"/>
      <c r="H310" s="1"/>
      <c r="I310" s="1"/>
      <c r="J310" s="1"/>
      <c r="K310" s="1"/>
      <c r="L310" s="1"/>
      <c r="M310" s="1"/>
    </row>
    <row r="311" spans="1:13">
      <c r="A311" s="1">
        <f t="shared" si="149"/>
        <v>2010</v>
      </c>
      <c r="B311" s="15">
        <f t="shared" si="145"/>
        <v>1.1001661133215856</v>
      </c>
      <c r="C311" s="15">
        <f t="shared" si="146"/>
        <v>0.11738704286450415</v>
      </c>
      <c r="D311" s="15">
        <f t="shared" si="147"/>
        <v>1.0873935012382072</v>
      </c>
      <c r="E311" s="15">
        <f t="shared" si="148"/>
        <v>9.6931349068393305E-2</v>
      </c>
      <c r="F311" s="1"/>
      <c r="G311" s="1"/>
      <c r="H311" s="1"/>
      <c r="I311" s="1"/>
      <c r="J311" s="1"/>
      <c r="K311" s="1"/>
      <c r="L311" s="1"/>
      <c r="M311" s="1"/>
    </row>
    <row r="312" spans="1:13" ht="13.5" thickBot="1">
      <c r="B312" s="15"/>
      <c r="C312" s="15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39" thickBot="1"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  <c r="F313" s="1"/>
      <c r="G313" s="1"/>
      <c r="H313" s="1"/>
      <c r="I313" s="1"/>
      <c r="J313" s="1"/>
      <c r="K313" s="1"/>
      <c r="L313" s="1"/>
      <c r="M313" s="1"/>
    </row>
    <row r="314" spans="1:13">
      <c r="A314" s="1">
        <f t="shared" ref="A314:A327" si="150">A298</f>
        <v>1997</v>
      </c>
      <c r="B314" s="15">
        <f t="shared" ref="B314:B327" si="151">L177</f>
        <v>353.10641874134603</v>
      </c>
      <c r="C314" s="15">
        <f t="shared" ref="C314:C327" si="152">L199</f>
        <v>-88.216387345935033</v>
      </c>
      <c r="D314" s="8">
        <f t="shared" ref="D314:D327" si="153">L221</f>
        <v>2085.1971006514304</v>
      </c>
      <c r="E314" s="8">
        <f t="shared" ref="E314:E327" si="154">C244</f>
        <v>2350.0871320468432</v>
      </c>
      <c r="F314" s="1"/>
      <c r="G314" s="1"/>
      <c r="H314" s="1"/>
      <c r="I314" s="1"/>
      <c r="J314" s="1"/>
      <c r="K314" s="1"/>
      <c r="L314" s="1"/>
      <c r="M314" s="1"/>
    </row>
    <row r="315" spans="1:13">
      <c r="A315" s="1">
        <f t="shared" si="150"/>
        <v>1998</v>
      </c>
      <c r="B315" s="15">
        <f t="shared" si="151"/>
        <v>-40.951828632280019</v>
      </c>
      <c r="C315" s="15">
        <f t="shared" si="152"/>
        <v>-109.84413539146976</v>
      </c>
      <c r="D315" s="8">
        <f t="shared" si="153"/>
        <v>2244.2352744589089</v>
      </c>
      <c r="E315" s="8">
        <f t="shared" si="154"/>
        <v>2093.4393104351584</v>
      </c>
      <c r="F315" s="1"/>
      <c r="G315" s="1"/>
      <c r="H315" s="1"/>
      <c r="I315" s="1"/>
      <c r="J315" s="1"/>
      <c r="K315" s="1"/>
      <c r="L315" s="1"/>
      <c r="M315" s="1"/>
    </row>
    <row r="316" spans="1:13">
      <c r="A316" s="1">
        <f t="shared" si="150"/>
        <v>1999</v>
      </c>
      <c r="B316" s="15">
        <f t="shared" si="151"/>
        <v>568.7168338893905</v>
      </c>
      <c r="C316" s="15">
        <f t="shared" si="152"/>
        <v>-218.88474294297674</v>
      </c>
      <c r="D316" s="8">
        <f t="shared" si="153"/>
        <v>1730.5872855154726</v>
      </c>
      <c r="E316" s="8">
        <f t="shared" si="154"/>
        <v>2080.4193764618867</v>
      </c>
      <c r="F316" s="1"/>
      <c r="G316" s="1"/>
      <c r="H316" s="1"/>
      <c r="I316" s="1"/>
      <c r="J316" s="1"/>
      <c r="K316" s="1"/>
      <c r="L316" s="1"/>
      <c r="M316" s="1"/>
    </row>
    <row r="317" spans="1:13">
      <c r="A317" s="1">
        <f t="shared" si="150"/>
        <v>2000</v>
      </c>
      <c r="B317" s="15">
        <f t="shared" si="151"/>
        <v>210.2522730194859</v>
      </c>
      <c r="C317" s="15">
        <f t="shared" si="152"/>
        <v>-63.27736322872596</v>
      </c>
      <c r="D317" s="8">
        <f t="shared" si="153"/>
        <v>1527.9500489340301</v>
      </c>
      <c r="E317" s="8">
        <f t="shared" si="154"/>
        <v>1674.9249587247868</v>
      </c>
      <c r="F317" s="1"/>
      <c r="G317" s="1"/>
      <c r="H317" s="1"/>
      <c r="I317" s="1"/>
      <c r="J317" s="1"/>
      <c r="K317" s="1"/>
      <c r="L317" s="1"/>
      <c r="M317" s="1"/>
    </row>
    <row r="318" spans="1:13">
      <c r="A318" s="1">
        <f t="shared" si="150"/>
        <v>2001</v>
      </c>
      <c r="B318" s="15">
        <f t="shared" si="151"/>
        <v>283.41044031173749</v>
      </c>
      <c r="C318" s="15">
        <f t="shared" si="152"/>
        <v>-97.85355069579991</v>
      </c>
      <c r="D318" s="8">
        <f t="shared" si="153"/>
        <v>1315.1741396623556</v>
      </c>
      <c r="E318" s="8">
        <f t="shared" si="154"/>
        <v>1500.7310292782968</v>
      </c>
      <c r="F318" s="1"/>
      <c r="G318" s="1"/>
      <c r="H318" s="1"/>
      <c r="I318" s="1"/>
      <c r="J318" s="1"/>
      <c r="K318" s="1"/>
      <c r="L318" s="1"/>
      <c r="M318" s="1"/>
    </row>
    <row r="319" spans="1:13">
      <c r="A319" s="1">
        <f t="shared" si="150"/>
        <v>2002</v>
      </c>
      <c r="B319" s="15">
        <f t="shared" si="151"/>
        <v>800.40803295387718</v>
      </c>
      <c r="C319" s="15">
        <f t="shared" si="152"/>
        <v>-61.598092594615721</v>
      </c>
      <c r="D319" s="8">
        <f t="shared" si="153"/>
        <v>1825.9622633715974</v>
      </c>
      <c r="E319" s="8">
        <f t="shared" si="154"/>
        <v>2564.7722037308595</v>
      </c>
      <c r="F319" s="1"/>
      <c r="G319" s="1"/>
      <c r="H319" s="1"/>
      <c r="I319" s="1"/>
      <c r="J319" s="1"/>
      <c r="K319" s="1"/>
      <c r="L319" s="1"/>
      <c r="M319" s="1"/>
    </row>
    <row r="320" spans="1:13">
      <c r="A320" s="1">
        <f t="shared" si="150"/>
        <v>2003</v>
      </c>
      <c r="B320" s="15">
        <f t="shared" si="151"/>
        <v>852.24385995624561</v>
      </c>
      <c r="C320" s="15">
        <f t="shared" si="152"/>
        <v>-355.92823894163047</v>
      </c>
      <c r="D320" s="8">
        <f t="shared" si="153"/>
        <v>2421.1078376913433</v>
      </c>
      <c r="E320" s="8">
        <f t="shared" si="154"/>
        <v>2917.4234587059618</v>
      </c>
      <c r="F320" s="1"/>
      <c r="G320" s="1"/>
      <c r="H320" s="1"/>
      <c r="I320" s="1"/>
      <c r="J320" s="1"/>
      <c r="K320" s="1"/>
      <c r="L320" s="1"/>
      <c r="M320" s="1"/>
    </row>
    <row r="321" spans="1:13">
      <c r="A321" s="1">
        <f t="shared" si="150"/>
        <v>2004</v>
      </c>
      <c r="B321" s="15">
        <f t="shared" si="151"/>
        <v>1143.041258586755</v>
      </c>
      <c r="C321" s="15">
        <f t="shared" si="152"/>
        <v>-197.8184040870604</v>
      </c>
      <c r="D321" s="8">
        <f t="shared" si="153"/>
        <v>1911.957488680172</v>
      </c>
      <c r="E321" s="8">
        <f t="shared" si="154"/>
        <v>2857.1803431798689</v>
      </c>
      <c r="F321" s="1"/>
      <c r="G321" s="1"/>
      <c r="H321" s="1"/>
      <c r="I321" s="1"/>
      <c r="J321" s="1"/>
      <c r="K321" s="1"/>
      <c r="L321" s="1"/>
      <c r="M321" s="1"/>
    </row>
    <row r="322" spans="1:13">
      <c r="A322" s="1">
        <f t="shared" si="150"/>
        <v>2005</v>
      </c>
      <c r="B322" s="15">
        <f t="shared" si="151"/>
        <v>1436.6183529435707</v>
      </c>
      <c r="C322" s="15">
        <f t="shared" si="152"/>
        <v>-370.91463859283965</v>
      </c>
      <c r="D322" s="8">
        <f t="shared" si="153"/>
        <v>1465.0082148928834</v>
      </c>
      <c r="E322" s="8">
        <f t="shared" si="154"/>
        <v>2530.7119292436109</v>
      </c>
      <c r="F322" s="1"/>
      <c r="G322" s="1"/>
      <c r="H322" s="1"/>
      <c r="I322" s="1"/>
      <c r="J322" s="1"/>
      <c r="K322" s="1"/>
      <c r="L322" s="1"/>
      <c r="M322" s="1"/>
    </row>
    <row r="323" spans="1:13">
      <c r="A323" s="1">
        <f t="shared" si="150"/>
        <v>2006</v>
      </c>
      <c r="B323" s="15">
        <f t="shared" si="151"/>
        <v>1754.7999624979111</v>
      </c>
      <c r="C323" s="15">
        <f t="shared" si="152"/>
        <v>-365.94817253385622</v>
      </c>
      <c r="D323" s="8">
        <f t="shared" si="153"/>
        <v>3003.8047962850919</v>
      </c>
      <c r="E323" s="8">
        <f t="shared" si="154"/>
        <v>4392.6565862491479</v>
      </c>
      <c r="F323" s="1"/>
      <c r="G323" s="1"/>
      <c r="H323" s="1"/>
      <c r="I323" s="1"/>
      <c r="J323" s="1"/>
      <c r="K323" s="1"/>
      <c r="L323" s="1"/>
      <c r="M323" s="1"/>
    </row>
    <row r="324" spans="1:13">
      <c r="A324" s="1">
        <f t="shared" si="150"/>
        <v>2007</v>
      </c>
      <c r="B324" s="15">
        <f t="shared" si="151"/>
        <v>2285.3374195284082</v>
      </c>
      <c r="C324" s="15">
        <f t="shared" si="152"/>
        <v>-63.210714557566426</v>
      </c>
      <c r="D324" s="8">
        <f t="shared" si="153"/>
        <v>1080.9381952597746</v>
      </c>
      <c r="E324" s="8">
        <f t="shared" si="154"/>
        <v>3303.0649002306309</v>
      </c>
      <c r="F324" s="1"/>
      <c r="G324" s="1"/>
      <c r="H324" s="1"/>
      <c r="I324" s="1"/>
      <c r="J324" s="1"/>
      <c r="K324" s="1"/>
      <c r="L324" s="1"/>
      <c r="M324" s="1"/>
    </row>
    <row r="325" spans="1:13">
      <c r="A325" s="1">
        <f t="shared" si="150"/>
        <v>2008</v>
      </c>
      <c r="B325" s="15">
        <f t="shared" si="151"/>
        <v>2202.7027892862388</v>
      </c>
      <c r="C325" s="15">
        <f t="shared" si="152"/>
        <v>156.54939595852386</v>
      </c>
      <c r="D325" s="8">
        <f t="shared" si="153"/>
        <v>1467.8086169396888</v>
      </c>
      <c r="E325" s="8">
        <f t="shared" si="154"/>
        <v>3827.0608021844309</v>
      </c>
      <c r="F325" s="1"/>
      <c r="G325" s="1"/>
      <c r="H325" s="1"/>
      <c r="I325" s="1"/>
      <c r="J325" s="1"/>
      <c r="K325" s="1"/>
      <c r="L325" s="1"/>
      <c r="M325" s="1"/>
    </row>
    <row r="326" spans="1:13">
      <c r="A326" s="1">
        <f t="shared" si="150"/>
        <v>2009</v>
      </c>
      <c r="B326" s="15">
        <f t="shared" si="151"/>
        <v>-1333.8535415723438</v>
      </c>
      <c r="C326" s="15">
        <f t="shared" si="152"/>
        <v>-132.24860351019453</v>
      </c>
      <c r="D326" s="8">
        <f t="shared" si="153"/>
        <v>626.51370747433634</v>
      </c>
      <c r="E326" s="8">
        <f t="shared" si="154"/>
        <v>-839.58843760819582</v>
      </c>
      <c r="F326" s="1"/>
      <c r="G326" s="1"/>
      <c r="H326" s="1"/>
      <c r="I326" s="1"/>
      <c r="J326" s="1"/>
      <c r="K326" s="1"/>
      <c r="L326" s="1"/>
      <c r="M326" s="1"/>
    </row>
    <row r="327" spans="1:13">
      <c r="A327" s="1">
        <f t="shared" si="150"/>
        <v>2010</v>
      </c>
      <c r="B327" s="15">
        <f t="shared" si="151"/>
        <v>-504.06119924258547</v>
      </c>
      <c r="C327" s="15">
        <f t="shared" si="152"/>
        <v>34.030387506426507</v>
      </c>
      <c r="D327" s="8">
        <f t="shared" si="153"/>
        <v>1233.5257786150364</v>
      </c>
      <c r="E327" s="8">
        <f t="shared" si="154"/>
        <v>763.49496687887586</v>
      </c>
      <c r="F327" s="1"/>
      <c r="G327" s="1"/>
      <c r="H327" s="1"/>
      <c r="I327" s="1"/>
      <c r="J327" s="1"/>
      <c r="K327" s="1"/>
      <c r="L327" s="1"/>
      <c r="M327" s="1"/>
    </row>
    <row r="328" spans="1:13">
      <c r="B328" s="97">
        <f>SUM(B314:B327)</f>
        <v>10011.771072267758</v>
      </c>
      <c r="C328" s="97">
        <f>SUM(C314:C327)</f>
        <v>-1935.1632609577202</v>
      </c>
      <c r="D328" s="97">
        <f>SUM(D314:D327)</f>
        <v>23939.770748432122</v>
      </c>
      <c r="E328" s="97">
        <f>SUM(E314:E327)</f>
        <v>32016.378559742163</v>
      </c>
      <c r="F328" s="1"/>
      <c r="G328" s="1"/>
      <c r="H328" s="1"/>
      <c r="I328" s="1"/>
      <c r="J328" s="1"/>
      <c r="K328" s="1"/>
      <c r="L328" s="1"/>
      <c r="M328" s="1"/>
    </row>
    <row r="329" spans="1:13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33"/>
  <sheetViews>
    <sheetView zoomScaleNormal="100" workbookViewId="0">
      <selection activeCell="E29" sqref="E29"/>
    </sheetView>
  </sheetViews>
  <sheetFormatPr defaultRowHeight="12.75"/>
  <cols>
    <col min="1" max="1" width="21.140625" style="50" customWidth="1"/>
    <col min="2" max="2" width="14.140625" style="50" bestFit="1" customWidth="1"/>
    <col min="3" max="3" width="11.85546875" style="50" customWidth="1"/>
    <col min="4" max="4" width="12" style="50" bestFit="1" customWidth="1"/>
    <col min="5" max="5" width="12.7109375" style="50" bestFit="1" customWidth="1"/>
    <col min="6" max="6" width="12" style="50" bestFit="1" customWidth="1"/>
    <col min="7" max="7" width="11.7109375" style="50" bestFit="1" customWidth="1"/>
    <col min="8" max="8" width="12" style="50" customWidth="1"/>
    <col min="9" max="9" width="15.42578125" style="50" bestFit="1" customWidth="1"/>
    <col min="10" max="10" width="12" style="50" customWidth="1"/>
    <col min="11" max="11" width="12.7109375" style="50" bestFit="1" customWidth="1"/>
    <col min="12" max="12" width="12.42578125" style="50" customWidth="1"/>
    <col min="13" max="13" width="12.7109375" style="50" bestFit="1" customWidth="1"/>
    <col min="14" max="14" width="11.42578125" style="50" bestFit="1" customWidth="1"/>
    <col min="15" max="15" width="12.5703125" style="50" customWidth="1"/>
    <col min="16" max="16" width="11.42578125" style="50" bestFit="1" customWidth="1"/>
    <col min="17" max="17" width="12.7109375" style="50" bestFit="1" customWidth="1"/>
    <col min="18" max="18" width="11.42578125" style="50" bestFit="1" customWidth="1"/>
    <col min="19" max="19" width="13.7109375" style="50" customWidth="1"/>
    <col min="20" max="20" width="10.5703125" style="50" customWidth="1"/>
    <col min="21" max="21" width="12.140625" style="50" customWidth="1"/>
    <col min="22" max="22" width="13.85546875" style="50" bestFit="1" customWidth="1"/>
    <col min="23" max="23" width="11.140625" style="50" bestFit="1" customWidth="1"/>
    <col min="24" max="26" width="12.85546875" style="50" customWidth="1"/>
    <col min="27" max="27" width="9.140625" style="50"/>
    <col min="28" max="28" width="14.28515625" style="50" customWidth="1"/>
    <col min="29" max="29" width="15.85546875" style="50" customWidth="1"/>
    <col min="30" max="30" width="12.28515625" style="50" customWidth="1"/>
    <col min="31" max="31" width="13.5703125" style="50" customWidth="1"/>
    <col min="32" max="258" width="9.140625" style="50"/>
    <col min="259" max="259" width="18.28515625" style="50" customWidth="1"/>
    <col min="260" max="260" width="14.140625" style="50" bestFit="1" customWidth="1"/>
    <col min="261" max="261" width="11.85546875" style="50" customWidth="1"/>
    <col min="262" max="262" width="12" style="50" bestFit="1" customWidth="1"/>
    <col min="263" max="263" width="12.7109375" style="50" bestFit="1" customWidth="1"/>
    <col min="264" max="264" width="11.42578125" style="50" bestFit="1" customWidth="1"/>
    <col min="265" max="265" width="11.7109375" style="50" bestFit="1" customWidth="1"/>
    <col min="266" max="266" width="12" style="50" customWidth="1"/>
    <col min="267" max="267" width="15.42578125" style="50" bestFit="1" customWidth="1"/>
    <col min="268" max="268" width="12" style="50" customWidth="1"/>
    <col min="269" max="269" width="12.7109375" style="50" bestFit="1" customWidth="1"/>
    <col min="270" max="270" width="12.42578125" style="50" customWidth="1"/>
    <col min="271" max="271" width="12.7109375" style="50" bestFit="1" customWidth="1"/>
    <col min="272" max="272" width="11.42578125" style="50" bestFit="1" customWidth="1"/>
    <col min="273" max="273" width="12.5703125" style="50" customWidth="1"/>
    <col min="274" max="274" width="11.42578125" style="50" bestFit="1" customWidth="1"/>
    <col min="275" max="275" width="12.7109375" style="50" bestFit="1" customWidth="1"/>
    <col min="276" max="276" width="11.42578125" style="50" bestFit="1" customWidth="1"/>
    <col min="277" max="277" width="13.7109375" style="50" customWidth="1"/>
    <col min="278" max="278" width="10.5703125" style="50" customWidth="1"/>
    <col min="279" max="279" width="12.140625" style="50" customWidth="1"/>
    <col min="280" max="280" width="13.85546875" style="50" bestFit="1" customWidth="1"/>
    <col min="281" max="281" width="11.140625" style="50" bestFit="1" customWidth="1"/>
    <col min="282" max="282" width="12.85546875" style="50" customWidth="1"/>
    <col min="283" max="283" width="9.140625" style="50"/>
    <col min="284" max="284" width="14.28515625" style="50" customWidth="1"/>
    <col min="285" max="285" width="15.85546875" style="50" customWidth="1"/>
    <col min="286" max="286" width="12.28515625" style="50" customWidth="1"/>
    <col min="287" max="287" width="13.5703125" style="50" customWidth="1"/>
    <col min="288" max="514" width="9.140625" style="50"/>
    <col min="515" max="515" width="18.28515625" style="50" customWidth="1"/>
    <col min="516" max="516" width="14.140625" style="50" bestFit="1" customWidth="1"/>
    <col min="517" max="517" width="11.85546875" style="50" customWidth="1"/>
    <col min="518" max="518" width="12" style="50" bestFit="1" customWidth="1"/>
    <col min="519" max="519" width="12.7109375" style="50" bestFit="1" customWidth="1"/>
    <col min="520" max="520" width="11.42578125" style="50" bestFit="1" customWidth="1"/>
    <col min="521" max="521" width="11.7109375" style="50" bestFit="1" customWidth="1"/>
    <col min="522" max="522" width="12" style="50" customWidth="1"/>
    <col min="523" max="523" width="15.42578125" style="50" bestFit="1" customWidth="1"/>
    <col min="524" max="524" width="12" style="50" customWidth="1"/>
    <col min="525" max="525" width="12.7109375" style="50" bestFit="1" customWidth="1"/>
    <col min="526" max="526" width="12.42578125" style="50" customWidth="1"/>
    <col min="527" max="527" width="12.7109375" style="50" bestFit="1" customWidth="1"/>
    <col min="528" max="528" width="11.42578125" style="50" bestFit="1" customWidth="1"/>
    <col min="529" max="529" width="12.5703125" style="50" customWidth="1"/>
    <col min="530" max="530" width="11.42578125" style="50" bestFit="1" customWidth="1"/>
    <col min="531" max="531" width="12.7109375" style="50" bestFit="1" customWidth="1"/>
    <col min="532" max="532" width="11.42578125" style="50" bestFit="1" customWidth="1"/>
    <col min="533" max="533" width="13.7109375" style="50" customWidth="1"/>
    <col min="534" max="534" width="10.5703125" style="50" customWidth="1"/>
    <col min="535" max="535" width="12.140625" style="50" customWidth="1"/>
    <col min="536" max="536" width="13.85546875" style="50" bestFit="1" customWidth="1"/>
    <col min="537" max="537" width="11.140625" style="50" bestFit="1" customWidth="1"/>
    <col min="538" max="538" width="12.85546875" style="50" customWidth="1"/>
    <col min="539" max="539" width="9.140625" style="50"/>
    <col min="540" max="540" width="14.28515625" style="50" customWidth="1"/>
    <col min="541" max="541" width="15.85546875" style="50" customWidth="1"/>
    <col min="542" max="542" width="12.28515625" style="50" customWidth="1"/>
    <col min="543" max="543" width="13.5703125" style="50" customWidth="1"/>
    <col min="544" max="770" width="9.140625" style="50"/>
    <col min="771" max="771" width="18.28515625" style="50" customWidth="1"/>
    <col min="772" max="772" width="14.140625" style="50" bestFit="1" customWidth="1"/>
    <col min="773" max="773" width="11.85546875" style="50" customWidth="1"/>
    <col min="774" max="774" width="12" style="50" bestFit="1" customWidth="1"/>
    <col min="775" max="775" width="12.7109375" style="50" bestFit="1" customWidth="1"/>
    <col min="776" max="776" width="11.42578125" style="50" bestFit="1" customWidth="1"/>
    <col min="777" max="777" width="11.7109375" style="50" bestFit="1" customWidth="1"/>
    <col min="778" max="778" width="12" style="50" customWidth="1"/>
    <col min="779" max="779" width="15.42578125" style="50" bestFit="1" customWidth="1"/>
    <col min="780" max="780" width="12" style="50" customWidth="1"/>
    <col min="781" max="781" width="12.7109375" style="50" bestFit="1" customWidth="1"/>
    <col min="782" max="782" width="12.42578125" style="50" customWidth="1"/>
    <col min="783" max="783" width="12.7109375" style="50" bestFit="1" customWidth="1"/>
    <col min="784" max="784" width="11.42578125" style="50" bestFit="1" customWidth="1"/>
    <col min="785" max="785" width="12.5703125" style="50" customWidth="1"/>
    <col min="786" max="786" width="11.42578125" style="50" bestFit="1" customWidth="1"/>
    <col min="787" max="787" width="12.7109375" style="50" bestFit="1" customWidth="1"/>
    <col min="788" max="788" width="11.42578125" style="50" bestFit="1" customWidth="1"/>
    <col min="789" max="789" width="13.7109375" style="50" customWidth="1"/>
    <col min="790" max="790" width="10.5703125" style="50" customWidth="1"/>
    <col min="791" max="791" width="12.140625" style="50" customWidth="1"/>
    <col min="792" max="792" width="13.85546875" style="50" bestFit="1" customWidth="1"/>
    <col min="793" max="793" width="11.140625" style="50" bestFit="1" customWidth="1"/>
    <col min="794" max="794" width="12.85546875" style="50" customWidth="1"/>
    <col min="795" max="795" width="9.140625" style="50"/>
    <col min="796" max="796" width="14.28515625" style="50" customWidth="1"/>
    <col min="797" max="797" width="15.85546875" style="50" customWidth="1"/>
    <col min="798" max="798" width="12.28515625" style="50" customWidth="1"/>
    <col min="799" max="799" width="13.5703125" style="50" customWidth="1"/>
    <col min="800" max="1026" width="9.140625" style="50"/>
    <col min="1027" max="1027" width="18.28515625" style="50" customWidth="1"/>
    <col min="1028" max="1028" width="14.140625" style="50" bestFit="1" customWidth="1"/>
    <col min="1029" max="1029" width="11.85546875" style="50" customWidth="1"/>
    <col min="1030" max="1030" width="12" style="50" bestFit="1" customWidth="1"/>
    <col min="1031" max="1031" width="12.7109375" style="50" bestFit="1" customWidth="1"/>
    <col min="1032" max="1032" width="11.42578125" style="50" bestFit="1" customWidth="1"/>
    <col min="1033" max="1033" width="11.7109375" style="50" bestFit="1" customWidth="1"/>
    <col min="1034" max="1034" width="12" style="50" customWidth="1"/>
    <col min="1035" max="1035" width="15.42578125" style="50" bestFit="1" customWidth="1"/>
    <col min="1036" max="1036" width="12" style="50" customWidth="1"/>
    <col min="1037" max="1037" width="12.7109375" style="50" bestFit="1" customWidth="1"/>
    <col min="1038" max="1038" width="12.42578125" style="50" customWidth="1"/>
    <col min="1039" max="1039" width="12.7109375" style="50" bestFit="1" customWidth="1"/>
    <col min="1040" max="1040" width="11.42578125" style="50" bestFit="1" customWidth="1"/>
    <col min="1041" max="1041" width="12.5703125" style="50" customWidth="1"/>
    <col min="1042" max="1042" width="11.42578125" style="50" bestFit="1" customWidth="1"/>
    <col min="1043" max="1043" width="12.7109375" style="50" bestFit="1" customWidth="1"/>
    <col min="1044" max="1044" width="11.42578125" style="50" bestFit="1" customWidth="1"/>
    <col min="1045" max="1045" width="13.7109375" style="50" customWidth="1"/>
    <col min="1046" max="1046" width="10.5703125" style="50" customWidth="1"/>
    <col min="1047" max="1047" width="12.140625" style="50" customWidth="1"/>
    <col min="1048" max="1048" width="13.85546875" style="50" bestFit="1" customWidth="1"/>
    <col min="1049" max="1049" width="11.140625" style="50" bestFit="1" customWidth="1"/>
    <col min="1050" max="1050" width="12.85546875" style="50" customWidth="1"/>
    <col min="1051" max="1051" width="9.140625" style="50"/>
    <col min="1052" max="1052" width="14.28515625" style="50" customWidth="1"/>
    <col min="1053" max="1053" width="15.85546875" style="50" customWidth="1"/>
    <col min="1054" max="1054" width="12.28515625" style="50" customWidth="1"/>
    <col min="1055" max="1055" width="13.5703125" style="50" customWidth="1"/>
    <col min="1056" max="1282" width="9.140625" style="50"/>
    <col min="1283" max="1283" width="18.28515625" style="50" customWidth="1"/>
    <col min="1284" max="1284" width="14.140625" style="50" bestFit="1" customWidth="1"/>
    <col min="1285" max="1285" width="11.85546875" style="50" customWidth="1"/>
    <col min="1286" max="1286" width="12" style="50" bestFit="1" customWidth="1"/>
    <col min="1287" max="1287" width="12.7109375" style="50" bestFit="1" customWidth="1"/>
    <col min="1288" max="1288" width="11.42578125" style="50" bestFit="1" customWidth="1"/>
    <col min="1289" max="1289" width="11.7109375" style="50" bestFit="1" customWidth="1"/>
    <col min="1290" max="1290" width="12" style="50" customWidth="1"/>
    <col min="1291" max="1291" width="15.42578125" style="50" bestFit="1" customWidth="1"/>
    <col min="1292" max="1292" width="12" style="50" customWidth="1"/>
    <col min="1293" max="1293" width="12.7109375" style="50" bestFit="1" customWidth="1"/>
    <col min="1294" max="1294" width="12.42578125" style="50" customWidth="1"/>
    <col min="1295" max="1295" width="12.7109375" style="50" bestFit="1" customWidth="1"/>
    <col min="1296" max="1296" width="11.42578125" style="50" bestFit="1" customWidth="1"/>
    <col min="1297" max="1297" width="12.5703125" style="50" customWidth="1"/>
    <col min="1298" max="1298" width="11.42578125" style="50" bestFit="1" customWidth="1"/>
    <col min="1299" max="1299" width="12.7109375" style="50" bestFit="1" customWidth="1"/>
    <col min="1300" max="1300" width="11.42578125" style="50" bestFit="1" customWidth="1"/>
    <col min="1301" max="1301" width="13.7109375" style="50" customWidth="1"/>
    <col min="1302" max="1302" width="10.5703125" style="50" customWidth="1"/>
    <col min="1303" max="1303" width="12.140625" style="50" customWidth="1"/>
    <col min="1304" max="1304" width="13.85546875" style="50" bestFit="1" customWidth="1"/>
    <col min="1305" max="1305" width="11.140625" style="50" bestFit="1" customWidth="1"/>
    <col min="1306" max="1306" width="12.85546875" style="50" customWidth="1"/>
    <col min="1307" max="1307" width="9.140625" style="50"/>
    <col min="1308" max="1308" width="14.28515625" style="50" customWidth="1"/>
    <col min="1309" max="1309" width="15.85546875" style="50" customWidth="1"/>
    <col min="1310" max="1310" width="12.28515625" style="50" customWidth="1"/>
    <col min="1311" max="1311" width="13.5703125" style="50" customWidth="1"/>
    <col min="1312" max="1538" width="9.140625" style="50"/>
    <col min="1539" max="1539" width="18.28515625" style="50" customWidth="1"/>
    <col min="1540" max="1540" width="14.140625" style="50" bestFit="1" customWidth="1"/>
    <col min="1541" max="1541" width="11.85546875" style="50" customWidth="1"/>
    <col min="1542" max="1542" width="12" style="50" bestFit="1" customWidth="1"/>
    <col min="1543" max="1543" width="12.7109375" style="50" bestFit="1" customWidth="1"/>
    <col min="1544" max="1544" width="11.42578125" style="50" bestFit="1" customWidth="1"/>
    <col min="1545" max="1545" width="11.7109375" style="50" bestFit="1" customWidth="1"/>
    <col min="1546" max="1546" width="12" style="50" customWidth="1"/>
    <col min="1547" max="1547" width="15.42578125" style="50" bestFit="1" customWidth="1"/>
    <col min="1548" max="1548" width="12" style="50" customWidth="1"/>
    <col min="1549" max="1549" width="12.7109375" style="50" bestFit="1" customWidth="1"/>
    <col min="1550" max="1550" width="12.42578125" style="50" customWidth="1"/>
    <col min="1551" max="1551" width="12.7109375" style="50" bestFit="1" customWidth="1"/>
    <col min="1552" max="1552" width="11.42578125" style="50" bestFit="1" customWidth="1"/>
    <col min="1553" max="1553" width="12.5703125" style="50" customWidth="1"/>
    <col min="1554" max="1554" width="11.42578125" style="50" bestFit="1" customWidth="1"/>
    <col min="1555" max="1555" width="12.7109375" style="50" bestFit="1" customWidth="1"/>
    <col min="1556" max="1556" width="11.42578125" style="50" bestFit="1" customWidth="1"/>
    <col min="1557" max="1557" width="13.7109375" style="50" customWidth="1"/>
    <col min="1558" max="1558" width="10.5703125" style="50" customWidth="1"/>
    <col min="1559" max="1559" width="12.140625" style="50" customWidth="1"/>
    <col min="1560" max="1560" width="13.85546875" style="50" bestFit="1" customWidth="1"/>
    <col min="1561" max="1561" width="11.140625" style="50" bestFit="1" customWidth="1"/>
    <col min="1562" max="1562" width="12.85546875" style="50" customWidth="1"/>
    <col min="1563" max="1563" width="9.140625" style="50"/>
    <col min="1564" max="1564" width="14.28515625" style="50" customWidth="1"/>
    <col min="1565" max="1565" width="15.85546875" style="50" customWidth="1"/>
    <col min="1566" max="1566" width="12.28515625" style="50" customWidth="1"/>
    <col min="1567" max="1567" width="13.5703125" style="50" customWidth="1"/>
    <col min="1568" max="1794" width="9.140625" style="50"/>
    <col min="1795" max="1795" width="18.28515625" style="50" customWidth="1"/>
    <col min="1796" max="1796" width="14.140625" style="50" bestFit="1" customWidth="1"/>
    <col min="1797" max="1797" width="11.85546875" style="50" customWidth="1"/>
    <col min="1798" max="1798" width="12" style="50" bestFit="1" customWidth="1"/>
    <col min="1799" max="1799" width="12.7109375" style="50" bestFit="1" customWidth="1"/>
    <col min="1800" max="1800" width="11.42578125" style="50" bestFit="1" customWidth="1"/>
    <col min="1801" max="1801" width="11.7109375" style="50" bestFit="1" customWidth="1"/>
    <col min="1802" max="1802" width="12" style="50" customWidth="1"/>
    <col min="1803" max="1803" width="15.42578125" style="50" bestFit="1" customWidth="1"/>
    <col min="1804" max="1804" width="12" style="50" customWidth="1"/>
    <col min="1805" max="1805" width="12.7109375" style="50" bestFit="1" customWidth="1"/>
    <col min="1806" max="1806" width="12.42578125" style="50" customWidth="1"/>
    <col min="1807" max="1807" width="12.7109375" style="50" bestFit="1" customWidth="1"/>
    <col min="1808" max="1808" width="11.42578125" style="50" bestFit="1" customWidth="1"/>
    <col min="1809" max="1809" width="12.5703125" style="50" customWidth="1"/>
    <col min="1810" max="1810" width="11.42578125" style="50" bestFit="1" customWidth="1"/>
    <col min="1811" max="1811" width="12.7109375" style="50" bestFit="1" customWidth="1"/>
    <col min="1812" max="1812" width="11.42578125" style="50" bestFit="1" customWidth="1"/>
    <col min="1813" max="1813" width="13.7109375" style="50" customWidth="1"/>
    <col min="1814" max="1814" width="10.5703125" style="50" customWidth="1"/>
    <col min="1815" max="1815" width="12.140625" style="50" customWidth="1"/>
    <col min="1816" max="1816" width="13.85546875" style="50" bestFit="1" customWidth="1"/>
    <col min="1817" max="1817" width="11.140625" style="50" bestFit="1" customWidth="1"/>
    <col min="1818" max="1818" width="12.85546875" style="50" customWidth="1"/>
    <col min="1819" max="1819" width="9.140625" style="50"/>
    <col min="1820" max="1820" width="14.28515625" style="50" customWidth="1"/>
    <col min="1821" max="1821" width="15.85546875" style="50" customWidth="1"/>
    <col min="1822" max="1822" width="12.28515625" style="50" customWidth="1"/>
    <col min="1823" max="1823" width="13.5703125" style="50" customWidth="1"/>
    <col min="1824" max="2050" width="9.140625" style="50"/>
    <col min="2051" max="2051" width="18.28515625" style="50" customWidth="1"/>
    <col min="2052" max="2052" width="14.140625" style="50" bestFit="1" customWidth="1"/>
    <col min="2053" max="2053" width="11.85546875" style="50" customWidth="1"/>
    <col min="2054" max="2054" width="12" style="50" bestFit="1" customWidth="1"/>
    <col min="2055" max="2055" width="12.7109375" style="50" bestFit="1" customWidth="1"/>
    <col min="2056" max="2056" width="11.42578125" style="50" bestFit="1" customWidth="1"/>
    <col min="2057" max="2057" width="11.7109375" style="50" bestFit="1" customWidth="1"/>
    <col min="2058" max="2058" width="12" style="50" customWidth="1"/>
    <col min="2059" max="2059" width="15.42578125" style="50" bestFit="1" customWidth="1"/>
    <col min="2060" max="2060" width="12" style="50" customWidth="1"/>
    <col min="2061" max="2061" width="12.7109375" style="50" bestFit="1" customWidth="1"/>
    <col min="2062" max="2062" width="12.42578125" style="50" customWidth="1"/>
    <col min="2063" max="2063" width="12.7109375" style="50" bestFit="1" customWidth="1"/>
    <col min="2064" max="2064" width="11.42578125" style="50" bestFit="1" customWidth="1"/>
    <col min="2065" max="2065" width="12.5703125" style="50" customWidth="1"/>
    <col min="2066" max="2066" width="11.42578125" style="50" bestFit="1" customWidth="1"/>
    <col min="2067" max="2067" width="12.7109375" style="50" bestFit="1" customWidth="1"/>
    <col min="2068" max="2068" width="11.42578125" style="50" bestFit="1" customWidth="1"/>
    <col min="2069" max="2069" width="13.7109375" style="50" customWidth="1"/>
    <col min="2070" max="2070" width="10.5703125" style="50" customWidth="1"/>
    <col min="2071" max="2071" width="12.140625" style="50" customWidth="1"/>
    <col min="2072" max="2072" width="13.85546875" style="50" bestFit="1" customWidth="1"/>
    <col min="2073" max="2073" width="11.140625" style="50" bestFit="1" customWidth="1"/>
    <col min="2074" max="2074" width="12.85546875" style="50" customWidth="1"/>
    <col min="2075" max="2075" width="9.140625" style="50"/>
    <col min="2076" max="2076" width="14.28515625" style="50" customWidth="1"/>
    <col min="2077" max="2077" width="15.85546875" style="50" customWidth="1"/>
    <col min="2078" max="2078" width="12.28515625" style="50" customWidth="1"/>
    <col min="2079" max="2079" width="13.5703125" style="50" customWidth="1"/>
    <col min="2080" max="2306" width="9.140625" style="50"/>
    <col min="2307" max="2307" width="18.28515625" style="50" customWidth="1"/>
    <col min="2308" max="2308" width="14.140625" style="50" bestFit="1" customWidth="1"/>
    <col min="2309" max="2309" width="11.85546875" style="50" customWidth="1"/>
    <col min="2310" max="2310" width="12" style="50" bestFit="1" customWidth="1"/>
    <col min="2311" max="2311" width="12.7109375" style="50" bestFit="1" customWidth="1"/>
    <col min="2312" max="2312" width="11.42578125" style="50" bestFit="1" customWidth="1"/>
    <col min="2313" max="2313" width="11.7109375" style="50" bestFit="1" customWidth="1"/>
    <col min="2314" max="2314" width="12" style="50" customWidth="1"/>
    <col min="2315" max="2315" width="15.42578125" style="50" bestFit="1" customWidth="1"/>
    <col min="2316" max="2316" width="12" style="50" customWidth="1"/>
    <col min="2317" max="2317" width="12.7109375" style="50" bestFit="1" customWidth="1"/>
    <col min="2318" max="2318" width="12.42578125" style="50" customWidth="1"/>
    <col min="2319" max="2319" width="12.7109375" style="50" bestFit="1" customWidth="1"/>
    <col min="2320" max="2320" width="11.42578125" style="50" bestFit="1" customWidth="1"/>
    <col min="2321" max="2321" width="12.5703125" style="50" customWidth="1"/>
    <col min="2322" max="2322" width="11.42578125" style="50" bestFit="1" customWidth="1"/>
    <col min="2323" max="2323" width="12.7109375" style="50" bestFit="1" customWidth="1"/>
    <col min="2324" max="2324" width="11.42578125" style="50" bestFit="1" customWidth="1"/>
    <col min="2325" max="2325" width="13.7109375" style="50" customWidth="1"/>
    <col min="2326" max="2326" width="10.5703125" style="50" customWidth="1"/>
    <col min="2327" max="2327" width="12.140625" style="50" customWidth="1"/>
    <col min="2328" max="2328" width="13.85546875" style="50" bestFit="1" customWidth="1"/>
    <col min="2329" max="2329" width="11.140625" style="50" bestFit="1" customWidth="1"/>
    <col min="2330" max="2330" width="12.85546875" style="50" customWidth="1"/>
    <col min="2331" max="2331" width="9.140625" style="50"/>
    <col min="2332" max="2332" width="14.28515625" style="50" customWidth="1"/>
    <col min="2333" max="2333" width="15.85546875" style="50" customWidth="1"/>
    <col min="2334" max="2334" width="12.28515625" style="50" customWidth="1"/>
    <col min="2335" max="2335" width="13.5703125" style="50" customWidth="1"/>
    <col min="2336" max="2562" width="9.140625" style="50"/>
    <col min="2563" max="2563" width="18.28515625" style="50" customWidth="1"/>
    <col min="2564" max="2564" width="14.140625" style="50" bestFit="1" customWidth="1"/>
    <col min="2565" max="2565" width="11.85546875" style="50" customWidth="1"/>
    <col min="2566" max="2566" width="12" style="50" bestFit="1" customWidth="1"/>
    <col min="2567" max="2567" width="12.7109375" style="50" bestFit="1" customWidth="1"/>
    <col min="2568" max="2568" width="11.42578125" style="50" bestFit="1" customWidth="1"/>
    <col min="2569" max="2569" width="11.7109375" style="50" bestFit="1" customWidth="1"/>
    <col min="2570" max="2570" width="12" style="50" customWidth="1"/>
    <col min="2571" max="2571" width="15.42578125" style="50" bestFit="1" customWidth="1"/>
    <col min="2572" max="2572" width="12" style="50" customWidth="1"/>
    <col min="2573" max="2573" width="12.7109375" style="50" bestFit="1" customWidth="1"/>
    <col min="2574" max="2574" width="12.42578125" style="50" customWidth="1"/>
    <col min="2575" max="2575" width="12.7109375" style="50" bestFit="1" customWidth="1"/>
    <col min="2576" max="2576" width="11.42578125" style="50" bestFit="1" customWidth="1"/>
    <col min="2577" max="2577" width="12.5703125" style="50" customWidth="1"/>
    <col min="2578" max="2578" width="11.42578125" style="50" bestFit="1" customWidth="1"/>
    <col min="2579" max="2579" width="12.7109375" style="50" bestFit="1" customWidth="1"/>
    <col min="2580" max="2580" width="11.42578125" style="50" bestFit="1" customWidth="1"/>
    <col min="2581" max="2581" width="13.7109375" style="50" customWidth="1"/>
    <col min="2582" max="2582" width="10.5703125" style="50" customWidth="1"/>
    <col min="2583" max="2583" width="12.140625" style="50" customWidth="1"/>
    <col min="2584" max="2584" width="13.85546875" style="50" bestFit="1" customWidth="1"/>
    <col min="2585" max="2585" width="11.140625" style="50" bestFit="1" customWidth="1"/>
    <col min="2586" max="2586" width="12.85546875" style="50" customWidth="1"/>
    <col min="2587" max="2587" width="9.140625" style="50"/>
    <col min="2588" max="2588" width="14.28515625" style="50" customWidth="1"/>
    <col min="2589" max="2589" width="15.85546875" style="50" customWidth="1"/>
    <col min="2590" max="2590" width="12.28515625" style="50" customWidth="1"/>
    <col min="2591" max="2591" width="13.5703125" style="50" customWidth="1"/>
    <col min="2592" max="2818" width="9.140625" style="50"/>
    <col min="2819" max="2819" width="18.28515625" style="50" customWidth="1"/>
    <col min="2820" max="2820" width="14.140625" style="50" bestFit="1" customWidth="1"/>
    <col min="2821" max="2821" width="11.85546875" style="50" customWidth="1"/>
    <col min="2822" max="2822" width="12" style="50" bestFit="1" customWidth="1"/>
    <col min="2823" max="2823" width="12.7109375" style="50" bestFit="1" customWidth="1"/>
    <col min="2824" max="2824" width="11.42578125" style="50" bestFit="1" customWidth="1"/>
    <col min="2825" max="2825" width="11.7109375" style="50" bestFit="1" customWidth="1"/>
    <col min="2826" max="2826" width="12" style="50" customWidth="1"/>
    <col min="2827" max="2827" width="15.42578125" style="50" bestFit="1" customWidth="1"/>
    <col min="2828" max="2828" width="12" style="50" customWidth="1"/>
    <col min="2829" max="2829" width="12.7109375" style="50" bestFit="1" customWidth="1"/>
    <col min="2830" max="2830" width="12.42578125" style="50" customWidth="1"/>
    <col min="2831" max="2831" width="12.7109375" style="50" bestFit="1" customWidth="1"/>
    <col min="2832" max="2832" width="11.42578125" style="50" bestFit="1" customWidth="1"/>
    <col min="2833" max="2833" width="12.5703125" style="50" customWidth="1"/>
    <col min="2834" max="2834" width="11.42578125" style="50" bestFit="1" customWidth="1"/>
    <col min="2835" max="2835" width="12.7109375" style="50" bestFit="1" customWidth="1"/>
    <col min="2836" max="2836" width="11.42578125" style="50" bestFit="1" customWidth="1"/>
    <col min="2837" max="2837" width="13.7109375" style="50" customWidth="1"/>
    <col min="2838" max="2838" width="10.5703125" style="50" customWidth="1"/>
    <col min="2839" max="2839" width="12.140625" style="50" customWidth="1"/>
    <col min="2840" max="2840" width="13.85546875" style="50" bestFit="1" customWidth="1"/>
    <col min="2841" max="2841" width="11.140625" style="50" bestFit="1" customWidth="1"/>
    <col min="2842" max="2842" width="12.85546875" style="50" customWidth="1"/>
    <col min="2843" max="2843" width="9.140625" style="50"/>
    <col min="2844" max="2844" width="14.28515625" style="50" customWidth="1"/>
    <col min="2845" max="2845" width="15.85546875" style="50" customWidth="1"/>
    <col min="2846" max="2846" width="12.28515625" style="50" customWidth="1"/>
    <col min="2847" max="2847" width="13.5703125" style="50" customWidth="1"/>
    <col min="2848" max="3074" width="9.140625" style="50"/>
    <col min="3075" max="3075" width="18.28515625" style="50" customWidth="1"/>
    <col min="3076" max="3076" width="14.140625" style="50" bestFit="1" customWidth="1"/>
    <col min="3077" max="3077" width="11.85546875" style="50" customWidth="1"/>
    <col min="3078" max="3078" width="12" style="50" bestFit="1" customWidth="1"/>
    <col min="3079" max="3079" width="12.7109375" style="50" bestFit="1" customWidth="1"/>
    <col min="3080" max="3080" width="11.42578125" style="50" bestFit="1" customWidth="1"/>
    <col min="3081" max="3081" width="11.7109375" style="50" bestFit="1" customWidth="1"/>
    <col min="3082" max="3082" width="12" style="50" customWidth="1"/>
    <col min="3083" max="3083" width="15.42578125" style="50" bestFit="1" customWidth="1"/>
    <col min="3084" max="3084" width="12" style="50" customWidth="1"/>
    <col min="3085" max="3085" width="12.7109375" style="50" bestFit="1" customWidth="1"/>
    <col min="3086" max="3086" width="12.42578125" style="50" customWidth="1"/>
    <col min="3087" max="3087" width="12.7109375" style="50" bestFit="1" customWidth="1"/>
    <col min="3088" max="3088" width="11.42578125" style="50" bestFit="1" customWidth="1"/>
    <col min="3089" max="3089" width="12.5703125" style="50" customWidth="1"/>
    <col min="3090" max="3090" width="11.42578125" style="50" bestFit="1" customWidth="1"/>
    <col min="3091" max="3091" width="12.7109375" style="50" bestFit="1" customWidth="1"/>
    <col min="3092" max="3092" width="11.42578125" style="50" bestFit="1" customWidth="1"/>
    <col min="3093" max="3093" width="13.7109375" style="50" customWidth="1"/>
    <col min="3094" max="3094" width="10.5703125" style="50" customWidth="1"/>
    <col min="3095" max="3095" width="12.140625" style="50" customWidth="1"/>
    <col min="3096" max="3096" width="13.85546875" style="50" bestFit="1" customWidth="1"/>
    <col min="3097" max="3097" width="11.140625" style="50" bestFit="1" customWidth="1"/>
    <col min="3098" max="3098" width="12.85546875" style="50" customWidth="1"/>
    <col min="3099" max="3099" width="9.140625" style="50"/>
    <col min="3100" max="3100" width="14.28515625" style="50" customWidth="1"/>
    <col min="3101" max="3101" width="15.85546875" style="50" customWidth="1"/>
    <col min="3102" max="3102" width="12.28515625" style="50" customWidth="1"/>
    <col min="3103" max="3103" width="13.5703125" style="50" customWidth="1"/>
    <col min="3104" max="3330" width="9.140625" style="50"/>
    <col min="3331" max="3331" width="18.28515625" style="50" customWidth="1"/>
    <col min="3332" max="3332" width="14.140625" style="50" bestFit="1" customWidth="1"/>
    <col min="3333" max="3333" width="11.85546875" style="50" customWidth="1"/>
    <col min="3334" max="3334" width="12" style="50" bestFit="1" customWidth="1"/>
    <col min="3335" max="3335" width="12.7109375" style="50" bestFit="1" customWidth="1"/>
    <col min="3336" max="3336" width="11.42578125" style="50" bestFit="1" customWidth="1"/>
    <col min="3337" max="3337" width="11.7109375" style="50" bestFit="1" customWidth="1"/>
    <col min="3338" max="3338" width="12" style="50" customWidth="1"/>
    <col min="3339" max="3339" width="15.42578125" style="50" bestFit="1" customWidth="1"/>
    <col min="3340" max="3340" width="12" style="50" customWidth="1"/>
    <col min="3341" max="3341" width="12.7109375" style="50" bestFit="1" customWidth="1"/>
    <col min="3342" max="3342" width="12.42578125" style="50" customWidth="1"/>
    <col min="3343" max="3343" width="12.7109375" style="50" bestFit="1" customWidth="1"/>
    <col min="3344" max="3344" width="11.42578125" style="50" bestFit="1" customWidth="1"/>
    <col min="3345" max="3345" width="12.5703125" style="50" customWidth="1"/>
    <col min="3346" max="3346" width="11.42578125" style="50" bestFit="1" customWidth="1"/>
    <col min="3347" max="3347" width="12.7109375" style="50" bestFit="1" customWidth="1"/>
    <col min="3348" max="3348" width="11.42578125" style="50" bestFit="1" customWidth="1"/>
    <col min="3349" max="3349" width="13.7109375" style="50" customWidth="1"/>
    <col min="3350" max="3350" width="10.5703125" style="50" customWidth="1"/>
    <col min="3351" max="3351" width="12.140625" style="50" customWidth="1"/>
    <col min="3352" max="3352" width="13.85546875" style="50" bestFit="1" customWidth="1"/>
    <col min="3353" max="3353" width="11.140625" style="50" bestFit="1" customWidth="1"/>
    <col min="3354" max="3354" width="12.85546875" style="50" customWidth="1"/>
    <col min="3355" max="3355" width="9.140625" style="50"/>
    <col min="3356" max="3356" width="14.28515625" style="50" customWidth="1"/>
    <col min="3357" max="3357" width="15.85546875" style="50" customWidth="1"/>
    <col min="3358" max="3358" width="12.28515625" style="50" customWidth="1"/>
    <col min="3359" max="3359" width="13.5703125" style="50" customWidth="1"/>
    <col min="3360" max="3586" width="9.140625" style="50"/>
    <col min="3587" max="3587" width="18.28515625" style="50" customWidth="1"/>
    <col min="3588" max="3588" width="14.140625" style="50" bestFit="1" customWidth="1"/>
    <col min="3589" max="3589" width="11.85546875" style="50" customWidth="1"/>
    <col min="3590" max="3590" width="12" style="50" bestFit="1" customWidth="1"/>
    <col min="3591" max="3591" width="12.7109375" style="50" bestFit="1" customWidth="1"/>
    <col min="3592" max="3592" width="11.42578125" style="50" bestFit="1" customWidth="1"/>
    <col min="3593" max="3593" width="11.7109375" style="50" bestFit="1" customWidth="1"/>
    <col min="3594" max="3594" width="12" style="50" customWidth="1"/>
    <col min="3595" max="3595" width="15.42578125" style="50" bestFit="1" customWidth="1"/>
    <col min="3596" max="3596" width="12" style="50" customWidth="1"/>
    <col min="3597" max="3597" width="12.7109375" style="50" bestFit="1" customWidth="1"/>
    <col min="3598" max="3598" width="12.42578125" style="50" customWidth="1"/>
    <col min="3599" max="3599" width="12.7109375" style="50" bestFit="1" customWidth="1"/>
    <col min="3600" max="3600" width="11.42578125" style="50" bestFit="1" customWidth="1"/>
    <col min="3601" max="3601" width="12.5703125" style="50" customWidth="1"/>
    <col min="3602" max="3602" width="11.42578125" style="50" bestFit="1" customWidth="1"/>
    <col min="3603" max="3603" width="12.7109375" style="50" bestFit="1" customWidth="1"/>
    <col min="3604" max="3604" width="11.42578125" style="50" bestFit="1" customWidth="1"/>
    <col min="3605" max="3605" width="13.7109375" style="50" customWidth="1"/>
    <col min="3606" max="3606" width="10.5703125" style="50" customWidth="1"/>
    <col min="3607" max="3607" width="12.140625" style="50" customWidth="1"/>
    <col min="3608" max="3608" width="13.85546875" style="50" bestFit="1" customWidth="1"/>
    <col min="3609" max="3609" width="11.140625" style="50" bestFit="1" customWidth="1"/>
    <col min="3610" max="3610" width="12.85546875" style="50" customWidth="1"/>
    <col min="3611" max="3611" width="9.140625" style="50"/>
    <col min="3612" max="3612" width="14.28515625" style="50" customWidth="1"/>
    <col min="3613" max="3613" width="15.85546875" style="50" customWidth="1"/>
    <col min="3614" max="3614" width="12.28515625" style="50" customWidth="1"/>
    <col min="3615" max="3615" width="13.5703125" style="50" customWidth="1"/>
    <col min="3616" max="3842" width="9.140625" style="50"/>
    <col min="3843" max="3843" width="18.28515625" style="50" customWidth="1"/>
    <col min="3844" max="3844" width="14.140625" style="50" bestFit="1" customWidth="1"/>
    <col min="3845" max="3845" width="11.85546875" style="50" customWidth="1"/>
    <col min="3846" max="3846" width="12" style="50" bestFit="1" customWidth="1"/>
    <col min="3847" max="3847" width="12.7109375" style="50" bestFit="1" customWidth="1"/>
    <col min="3848" max="3848" width="11.42578125" style="50" bestFit="1" customWidth="1"/>
    <col min="3849" max="3849" width="11.7109375" style="50" bestFit="1" customWidth="1"/>
    <col min="3850" max="3850" width="12" style="50" customWidth="1"/>
    <col min="3851" max="3851" width="15.42578125" style="50" bestFit="1" customWidth="1"/>
    <col min="3852" max="3852" width="12" style="50" customWidth="1"/>
    <col min="3853" max="3853" width="12.7109375" style="50" bestFit="1" customWidth="1"/>
    <col min="3854" max="3854" width="12.42578125" style="50" customWidth="1"/>
    <col min="3855" max="3855" width="12.7109375" style="50" bestFit="1" customWidth="1"/>
    <col min="3856" max="3856" width="11.42578125" style="50" bestFit="1" customWidth="1"/>
    <col min="3857" max="3857" width="12.5703125" style="50" customWidth="1"/>
    <col min="3858" max="3858" width="11.42578125" style="50" bestFit="1" customWidth="1"/>
    <col min="3859" max="3859" width="12.7109375" style="50" bestFit="1" customWidth="1"/>
    <col min="3860" max="3860" width="11.42578125" style="50" bestFit="1" customWidth="1"/>
    <col min="3861" max="3861" width="13.7109375" style="50" customWidth="1"/>
    <col min="3862" max="3862" width="10.5703125" style="50" customWidth="1"/>
    <col min="3863" max="3863" width="12.140625" style="50" customWidth="1"/>
    <col min="3864" max="3864" width="13.85546875" style="50" bestFit="1" customWidth="1"/>
    <col min="3865" max="3865" width="11.140625" style="50" bestFit="1" customWidth="1"/>
    <col min="3866" max="3866" width="12.85546875" style="50" customWidth="1"/>
    <col min="3867" max="3867" width="9.140625" style="50"/>
    <col min="3868" max="3868" width="14.28515625" style="50" customWidth="1"/>
    <col min="3869" max="3869" width="15.85546875" style="50" customWidth="1"/>
    <col min="3870" max="3870" width="12.28515625" style="50" customWidth="1"/>
    <col min="3871" max="3871" width="13.5703125" style="50" customWidth="1"/>
    <col min="3872" max="4098" width="9.140625" style="50"/>
    <col min="4099" max="4099" width="18.28515625" style="50" customWidth="1"/>
    <col min="4100" max="4100" width="14.140625" style="50" bestFit="1" customWidth="1"/>
    <col min="4101" max="4101" width="11.85546875" style="50" customWidth="1"/>
    <col min="4102" max="4102" width="12" style="50" bestFit="1" customWidth="1"/>
    <col min="4103" max="4103" width="12.7109375" style="50" bestFit="1" customWidth="1"/>
    <col min="4104" max="4104" width="11.42578125" style="50" bestFit="1" customWidth="1"/>
    <col min="4105" max="4105" width="11.7109375" style="50" bestFit="1" customWidth="1"/>
    <col min="4106" max="4106" width="12" style="50" customWidth="1"/>
    <col min="4107" max="4107" width="15.42578125" style="50" bestFit="1" customWidth="1"/>
    <col min="4108" max="4108" width="12" style="50" customWidth="1"/>
    <col min="4109" max="4109" width="12.7109375" style="50" bestFit="1" customWidth="1"/>
    <col min="4110" max="4110" width="12.42578125" style="50" customWidth="1"/>
    <col min="4111" max="4111" width="12.7109375" style="50" bestFit="1" customWidth="1"/>
    <col min="4112" max="4112" width="11.42578125" style="50" bestFit="1" customWidth="1"/>
    <col min="4113" max="4113" width="12.5703125" style="50" customWidth="1"/>
    <col min="4114" max="4114" width="11.42578125" style="50" bestFit="1" customWidth="1"/>
    <col min="4115" max="4115" width="12.7109375" style="50" bestFit="1" customWidth="1"/>
    <col min="4116" max="4116" width="11.42578125" style="50" bestFit="1" customWidth="1"/>
    <col min="4117" max="4117" width="13.7109375" style="50" customWidth="1"/>
    <col min="4118" max="4118" width="10.5703125" style="50" customWidth="1"/>
    <col min="4119" max="4119" width="12.140625" style="50" customWidth="1"/>
    <col min="4120" max="4120" width="13.85546875" style="50" bestFit="1" customWidth="1"/>
    <col min="4121" max="4121" width="11.140625" style="50" bestFit="1" customWidth="1"/>
    <col min="4122" max="4122" width="12.85546875" style="50" customWidth="1"/>
    <col min="4123" max="4123" width="9.140625" style="50"/>
    <col min="4124" max="4124" width="14.28515625" style="50" customWidth="1"/>
    <col min="4125" max="4125" width="15.85546875" style="50" customWidth="1"/>
    <col min="4126" max="4126" width="12.28515625" style="50" customWidth="1"/>
    <col min="4127" max="4127" width="13.5703125" style="50" customWidth="1"/>
    <col min="4128" max="4354" width="9.140625" style="50"/>
    <col min="4355" max="4355" width="18.28515625" style="50" customWidth="1"/>
    <col min="4356" max="4356" width="14.140625" style="50" bestFit="1" customWidth="1"/>
    <col min="4357" max="4357" width="11.85546875" style="50" customWidth="1"/>
    <col min="4358" max="4358" width="12" style="50" bestFit="1" customWidth="1"/>
    <col min="4359" max="4359" width="12.7109375" style="50" bestFit="1" customWidth="1"/>
    <col min="4360" max="4360" width="11.42578125" style="50" bestFit="1" customWidth="1"/>
    <col min="4361" max="4361" width="11.7109375" style="50" bestFit="1" customWidth="1"/>
    <col min="4362" max="4362" width="12" style="50" customWidth="1"/>
    <col min="4363" max="4363" width="15.42578125" style="50" bestFit="1" customWidth="1"/>
    <col min="4364" max="4364" width="12" style="50" customWidth="1"/>
    <col min="4365" max="4365" width="12.7109375" style="50" bestFit="1" customWidth="1"/>
    <col min="4366" max="4366" width="12.42578125" style="50" customWidth="1"/>
    <col min="4367" max="4367" width="12.7109375" style="50" bestFit="1" customWidth="1"/>
    <col min="4368" max="4368" width="11.42578125" style="50" bestFit="1" customWidth="1"/>
    <col min="4369" max="4369" width="12.5703125" style="50" customWidth="1"/>
    <col min="4370" max="4370" width="11.42578125" style="50" bestFit="1" customWidth="1"/>
    <col min="4371" max="4371" width="12.7109375" style="50" bestFit="1" customWidth="1"/>
    <col min="4372" max="4372" width="11.42578125" style="50" bestFit="1" customWidth="1"/>
    <col min="4373" max="4373" width="13.7109375" style="50" customWidth="1"/>
    <col min="4374" max="4374" width="10.5703125" style="50" customWidth="1"/>
    <col min="4375" max="4375" width="12.140625" style="50" customWidth="1"/>
    <col min="4376" max="4376" width="13.85546875" style="50" bestFit="1" customWidth="1"/>
    <col min="4377" max="4377" width="11.140625" style="50" bestFit="1" customWidth="1"/>
    <col min="4378" max="4378" width="12.85546875" style="50" customWidth="1"/>
    <col min="4379" max="4379" width="9.140625" style="50"/>
    <col min="4380" max="4380" width="14.28515625" style="50" customWidth="1"/>
    <col min="4381" max="4381" width="15.85546875" style="50" customWidth="1"/>
    <col min="4382" max="4382" width="12.28515625" style="50" customWidth="1"/>
    <col min="4383" max="4383" width="13.5703125" style="50" customWidth="1"/>
    <col min="4384" max="4610" width="9.140625" style="50"/>
    <col min="4611" max="4611" width="18.28515625" style="50" customWidth="1"/>
    <col min="4612" max="4612" width="14.140625" style="50" bestFit="1" customWidth="1"/>
    <col min="4613" max="4613" width="11.85546875" style="50" customWidth="1"/>
    <col min="4614" max="4614" width="12" style="50" bestFit="1" customWidth="1"/>
    <col min="4615" max="4615" width="12.7109375" style="50" bestFit="1" customWidth="1"/>
    <col min="4616" max="4616" width="11.42578125" style="50" bestFit="1" customWidth="1"/>
    <col min="4617" max="4617" width="11.7109375" style="50" bestFit="1" customWidth="1"/>
    <col min="4618" max="4618" width="12" style="50" customWidth="1"/>
    <col min="4619" max="4619" width="15.42578125" style="50" bestFit="1" customWidth="1"/>
    <col min="4620" max="4620" width="12" style="50" customWidth="1"/>
    <col min="4621" max="4621" width="12.7109375" style="50" bestFit="1" customWidth="1"/>
    <col min="4622" max="4622" width="12.42578125" style="50" customWidth="1"/>
    <col min="4623" max="4623" width="12.7109375" style="50" bestFit="1" customWidth="1"/>
    <col min="4624" max="4624" width="11.42578125" style="50" bestFit="1" customWidth="1"/>
    <col min="4625" max="4625" width="12.5703125" style="50" customWidth="1"/>
    <col min="4626" max="4626" width="11.42578125" style="50" bestFit="1" customWidth="1"/>
    <col min="4627" max="4627" width="12.7109375" style="50" bestFit="1" customWidth="1"/>
    <col min="4628" max="4628" width="11.42578125" style="50" bestFit="1" customWidth="1"/>
    <col min="4629" max="4629" width="13.7109375" style="50" customWidth="1"/>
    <col min="4630" max="4630" width="10.5703125" style="50" customWidth="1"/>
    <col min="4631" max="4631" width="12.140625" style="50" customWidth="1"/>
    <col min="4632" max="4632" width="13.85546875" style="50" bestFit="1" customWidth="1"/>
    <col min="4633" max="4633" width="11.140625" style="50" bestFit="1" customWidth="1"/>
    <col min="4634" max="4634" width="12.85546875" style="50" customWidth="1"/>
    <col min="4635" max="4635" width="9.140625" style="50"/>
    <col min="4636" max="4636" width="14.28515625" style="50" customWidth="1"/>
    <col min="4637" max="4637" width="15.85546875" style="50" customWidth="1"/>
    <col min="4638" max="4638" width="12.28515625" style="50" customWidth="1"/>
    <col min="4639" max="4639" width="13.5703125" style="50" customWidth="1"/>
    <col min="4640" max="4866" width="9.140625" style="50"/>
    <col min="4867" max="4867" width="18.28515625" style="50" customWidth="1"/>
    <col min="4868" max="4868" width="14.140625" style="50" bestFit="1" customWidth="1"/>
    <col min="4869" max="4869" width="11.85546875" style="50" customWidth="1"/>
    <col min="4870" max="4870" width="12" style="50" bestFit="1" customWidth="1"/>
    <col min="4871" max="4871" width="12.7109375" style="50" bestFit="1" customWidth="1"/>
    <col min="4872" max="4872" width="11.42578125" style="50" bestFit="1" customWidth="1"/>
    <col min="4873" max="4873" width="11.7109375" style="50" bestFit="1" customWidth="1"/>
    <col min="4874" max="4874" width="12" style="50" customWidth="1"/>
    <col min="4875" max="4875" width="15.42578125" style="50" bestFit="1" customWidth="1"/>
    <col min="4876" max="4876" width="12" style="50" customWidth="1"/>
    <col min="4877" max="4877" width="12.7109375" style="50" bestFit="1" customWidth="1"/>
    <col min="4878" max="4878" width="12.42578125" style="50" customWidth="1"/>
    <col min="4879" max="4879" width="12.7109375" style="50" bestFit="1" customWidth="1"/>
    <col min="4880" max="4880" width="11.42578125" style="50" bestFit="1" customWidth="1"/>
    <col min="4881" max="4881" width="12.5703125" style="50" customWidth="1"/>
    <col min="4882" max="4882" width="11.42578125" style="50" bestFit="1" customWidth="1"/>
    <col min="4883" max="4883" width="12.7109375" style="50" bestFit="1" customWidth="1"/>
    <col min="4884" max="4884" width="11.42578125" style="50" bestFit="1" customWidth="1"/>
    <col min="4885" max="4885" width="13.7109375" style="50" customWidth="1"/>
    <col min="4886" max="4886" width="10.5703125" style="50" customWidth="1"/>
    <col min="4887" max="4887" width="12.140625" style="50" customWidth="1"/>
    <col min="4888" max="4888" width="13.85546875" style="50" bestFit="1" customWidth="1"/>
    <col min="4889" max="4889" width="11.140625" style="50" bestFit="1" customWidth="1"/>
    <col min="4890" max="4890" width="12.85546875" style="50" customWidth="1"/>
    <col min="4891" max="4891" width="9.140625" style="50"/>
    <col min="4892" max="4892" width="14.28515625" style="50" customWidth="1"/>
    <col min="4893" max="4893" width="15.85546875" style="50" customWidth="1"/>
    <col min="4894" max="4894" width="12.28515625" style="50" customWidth="1"/>
    <col min="4895" max="4895" width="13.5703125" style="50" customWidth="1"/>
    <col min="4896" max="5122" width="9.140625" style="50"/>
    <col min="5123" max="5123" width="18.28515625" style="50" customWidth="1"/>
    <col min="5124" max="5124" width="14.140625" style="50" bestFit="1" customWidth="1"/>
    <col min="5125" max="5125" width="11.85546875" style="50" customWidth="1"/>
    <col min="5126" max="5126" width="12" style="50" bestFit="1" customWidth="1"/>
    <col min="5127" max="5127" width="12.7109375" style="50" bestFit="1" customWidth="1"/>
    <col min="5128" max="5128" width="11.42578125" style="50" bestFit="1" customWidth="1"/>
    <col min="5129" max="5129" width="11.7109375" style="50" bestFit="1" customWidth="1"/>
    <col min="5130" max="5130" width="12" style="50" customWidth="1"/>
    <col min="5131" max="5131" width="15.42578125" style="50" bestFit="1" customWidth="1"/>
    <col min="5132" max="5132" width="12" style="50" customWidth="1"/>
    <col min="5133" max="5133" width="12.7109375" style="50" bestFit="1" customWidth="1"/>
    <col min="5134" max="5134" width="12.42578125" style="50" customWidth="1"/>
    <col min="5135" max="5135" width="12.7109375" style="50" bestFit="1" customWidth="1"/>
    <col min="5136" max="5136" width="11.42578125" style="50" bestFit="1" customWidth="1"/>
    <col min="5137" max="5137" width="12.5703125" style="50" customWidth="1"/>
    <col min="5138" max="5138" width="11.42578125" style="50" bestFit="1" customWidth="1"/>
    <col min="5139" max="5139" width="12.7109375" style="50" bestFit="1" customWidth="1"/>
    <col min="5140" max="5140" width="11.42578125" style="50" bestFit="1" customWidth="1"/>
    <col min="5141" max="5141" width="13.7109375" style="50" customWidth="1"/>
    <col min="5142" max="5142" width="10.5703125" style="50" customWidth="1"/>
    <col min="5143" max="5143" width="12.140625" style="50" customWidth="1"/>
    <col min="5144" max="5144" width="13.85546875" style="50" bestFit="1" customWidth="1"/>
    <col min="5145" max="5145" width="11.140625" style="50" bestFit="1" customWidth="1"/>
    <col min="5146" max="5146" width="12.85546875" style="50" customWidth="1"/>
    <col min="5147" max="5147" width="9.140625" style="50"/>
    <col min="5148" max="5148" width="14.28515625" style="50" customWidth="1"/>
    <col min="5149" max="5149" width="15.85546875" style="50" customWidth="1"/>
    <col min="5150" max="5150" width="12.28515625" style="50" customWidth="1"/>
    <col min="5151" max="5151" width="13.5703125" style="50" customWidth="1"/>
    <col min="5152" max="5378" width="9.140625" style="50"/>
    <col min="5379" max="5379" width="18.28515625" style="50" customWidth="1"/>
    <col min="5380" max="5380" width="14.140625" style="50" bestFit="1" customWidth="1"/>
    <col min="5381" max="5381" width="11.85546875" style="50" customWidth="1"/>
    <col min="5382" max="5382" width="12" style="50" bestFit="1" customWidth="1"/>
    <col min="5383" max="5383" width="12.7109375" style="50" bestFit="1" customWidth="1"/>
    <col min="5384" max="5384" width="11.42578125" style="50" bestFit="1" customWidth="1"/>
    <col min="5385" max="5385" width="11.7109375" style="50" bestFit="1" customWidth="1"/>
    <col min="5386" max="5386" width="12" style="50" customWidth="1"/>
    <col min="5387" max="5387" width="15.42578125" style="50" bestFit="1" customWidth="1"/>
    <col min="5388" max="5388" width="12" style="50" customWidth="1"/>
    <col min="5389" max="5389" width="12.7109375" style="50" bestFit="1" customWidth="1"/>
    <col min="5390" max="5390" width="12.42578125" style="50" customWidth="1"/>
    <col min="5391" max="5391" width="12.7109375" style="50" bestFit="1" customWidth="1"/>
    <col min="5392" max="5392" width="11.42578125" style="50" bestFit="1" customWidth="1"/>
    <col min="5393" max="5393" width="12.5703125" style="50" customWidth="1"/>
    <col min="5394" max="5394" width="11.42578125" style="50" bestFit="1" customWidth="1"/>
    <col min="5395" max="5395" width="12.7109375" style="50" bestFit="1" customWidth="1"/>
    <col min="5396" max="5396" width="11.42578125" style="50" bestFit="1" customWidth="1"/>
    <col min="5397" max="5397" width="13.7109375" style="50" customWidth="1"/>
    <col min="5398" max="5398" width="10.5703125" style="50" customWidth="1"/>
    <col min="5399" max="5399" width="12.140625" style="50" customWidth="1"/>
    <col min="5400" max="5400" width="13.85546875" style="50" bestFit="1" customWidth="1"/>
    <col min="5401" max="5401" width="11.140625" style="50" bestFit="1" customWidth="1"/>
    <col min="5402" max="5402" width="12.85546875" style="50" customWidth="1"/>
    <col min="5403" max="5403" width="9.140625" style="50"/>
    <col min="5404" max="5404" width="14.28515625" style="50" customWidth="1"/>
    <col min="5405" max="5405" width="15.85546875" style="50" customWidth="1"/>
    <col min="5406" max="5406" width="12.28515625" style="50" customWidth="1"/>
    <col min="5407" max="5407" width="13.5703125" style="50" customWidth="1"/>
    <col min="5408" max="5634" width="9.140625" style="50"/>
    <col min="5635" max="5635" width="18.28515625" style="50" customWidth="1"/>
    <col min="5636" max="5636" width="14.140625" style="50" bestFit="1" customWidth="1"/>
    <col min="5637" max="5637" width="11.85546875" style="50" customWidth="1"/>
    <col min="5638" max="5638" width="12" style="50" bestFit="1" customWidth="1"/>
    <col min="5639" max="5639" width="12.7109375" style="50" bestFit="1" customWidth="1"/>
    <col min="5640" max="5640" width="11.42578125" style="50" bestFit="1" customWidth="1"/>
    <col min="5641" max="5641" width="11.7109375" style="50" bestFit="1" customWidth="1"/>
    <col min="5642" max="5642" width="12" style="50" customWidth="1"/>
    <col min="5643" max="5643" width="15.42578125" style="50" bestFit="1" customWidth="1"/>
    <col min="5644" max="5644" width="12" style="50" customWidth="1"/>
    <col min="5645" max="5645" width="12.7109375" style="50" bestFit="1" customWidth="1"/>
    <col min="5646" max="5646" width="12.42578125" style="50" customWidth="1"/>
    <col min="5647" max="5647" width="12.7109375" style="50" bestFit="1" customWidth="1"/>
    <col min="5648" max="5648" width="11.42578125" style="50" bestFit="1" customWidth="1"/>
    <col min="5649" max="5649" width="12.5703125" style="50" customWidth="1"/>
    <col min="5650" max="5650" width="11.42578125" style="50" bestFit="1" customWidth="1"/>
    <col min="5651" max="5651" width="12.7109375" style="50" bestFit="1" customWidth="1"/>
    <col min="5652" max="5652" width="11.42578125" style="50" bestFit="1" customWidth="1"/>
    <col min="5653" max="5653" width="13.7109375" style="50" customWidth="1"/>
    <col min="5654" max="5654" width="10.5703125" style="50" customWidth="1"/>
    <col min="5655" max="5655" width="12.140625" style="50" customWidth="1"/>
    <col min="5656" max="5656" width="13.85546875" style="50" bestFit="1" customWidth="1"/>
    <col min="5657" max="5657" width="11.140625" style="50" bestFit="1" customWidth="1"/>
    <col min="5658" max="5658" width="12.85546875" style="50" customWidth="1"/>
    <col min="5659" max="5659" width="9.140625" style="50"/>
    <col min="5660" max="5660" width="14.28515625" style="50" customWidth="1"/>
    <col min="5661" max="5661" width="15.85546875" style="50" customWidth="1"/>
    <col min="5662" max="5662" width="12.28515625" style="50" customWidth="1"/>
    <col min="5663" max="5663" width="13.5703125" style="50" customWidth="1"/>
    <col min="5664" max="5890" width="9.140625" style="50"/>
    <col min="5891" max="5891" width="18.28515625" style="50" customWidth="1"/>
    <col min="5892" max="5892" width="14.140625" style="50" bestFit="1" customWidth="1"/>
    <col min="5893" max="5893" width="11.85546875" style="50" customWidth="1"/>
    <col min="5894" max="5894" width="12" style="50" bestFit="1" customWidth="1"/>
    <col min="5895" max="5895" width="12.7109375" style="50" bestFit="1" customWidth="1"/>
    <col min="5896" max="5896" width="11.42578125" style="50" bestFit="1" customWidth="1"/>
    <col min="5897" max="5897" width="11.7109375" style="50" bestFit="1" customWidth="1"/>
    <col min="5898" max="5898" width="12" style="50" customWidth="1"/>
    <col min="5899" max="5899" width="15.42578125" style="50" bestFit="1" customWidth="1"/>
    <col min="5900" max="5900" width="12" style="50" customWidth="1"/>
    <col min="5901" max="5901" width="12.7109375" style="50" bestFit="1" customWidth="1"/>
    <col min="5902" max="5902" width="12.42578125" style="50" customWidth="1"/>
    <col min="5903" max="5903" width="12.7109375" style="50" bestFit="1" customWidth="1"/>
    <col min="5904" max="5904" width="11.42578125" style="50" bestFit="1" customWidth="1"/>
    <col min="5905" max="5905" width="12.5703125" style="50" customWidth="1"/>
    <col min="5906" max="5906" width="11.42578125" style="50" bestFit="1" customWidth="1"/>
    <col min="5907" max="5907" width="12.7109375" style="50" bestFit="1" customWidth="1"/>
    <col min="5908" max="5908" width="11.42578125" style="50" bestFit="1" customWidth="1"/>
    <col min="5909" max="5909" width="13.7109375" style="50" customWidth="1"/>
    <col min="5910" max="5910" width="10.5703125" style="50" customWidth="1"/>
    <col min="5911" max="5911" width="12.140625" style="50" customWidth="1"/>
    <col min="5912" max="5912" width="13.85546875" style="50" bestFit="1" customWidth="1"/>
    <col min="5913" max="5913" width="11.140625" style="50" bestFit="1" customWidth="1"/>
    <col min="5914" max="5914" width="12.85546875" style="50" customWidth="1"/>
    <col min="5915" max="5915" width="9.140625" style="50"/>
    <col min="5916" max="5916" width="14.28515625" style="50" customWidth="1"/>
    <col min="5917" max="5917" width="15.85546875" style="50" customWidth="1"/>
    <col min="5918" max="5918" width="12.28515625" style="50" customWidth="1"/>
    <col min="5919" max="5919" width="13.5703125" style="50" customWidth="1"/>
    <col min="5920" max="6146" width="9.140625" style="50"/>
    <col min="6147" max="6147" width="18.28515625" style="50" customWidth="1"/>
    <col min="6148" max="6148" width="14.140625" style="50" bestFit="1" customWidth="1"/>
    <col min="6149" max="6149" width="11.85546875" style="50" customWidth="1"/>
    <col min="6150" max="6150" width="12" style="50" bestFit="1" customWidth="1"/>
    <col min="6151" max="6151" width="12.7109375" style="50" bestFit="1" customWidth="1"/>
    <col min="6152" max="6152" width="11.42578125" style="50" bestFit="1" customWidth="1"/>
    <col min="6153" max="6153" width="11.7109375" style="50" bestFit="1" customWidth="1"/>
    <col min="6154" max="6154" width="12" style="50" customWidth="1"/>
    <col min="6155" max="6155" width="15.42578125" style="50" bestFit="1" customWidth="1"/>
    <col min="6156" max="6156" width="12" style="50" customWidth="1"/>
    <col min="6157" max="6157" width="12.7109375" style="50" bestFit="1" customWidth="1"/>
    <col min="6158" max="6158" width="12.42578125" style="50" customWidth="1"/>
    <col min="6159" max="6159" width="12.7109375" style="50" bestFit="1" customWidth="1"/>
    <col min="6160" max="6160" width="11.42578125" style="50" bestFit="1" customWidth="1"/>
    <col min="6161" max="6161" width="12.5703125" style="50" customWidth="1"/>
    <col min="6162" max="6162" width="11.42578125" style="50" bestFit="1" customWidth="1"/>
    <col min="6163" max="6163" width="12.7109375" style="50" bestFit="1" customWidth="1"/>
    <col min="6164" max="6164" width="11.42578125" style="50" bestFit="1" customWidth="1"/>
    <col min="6165" max="6165" width="13.7109375" style="50" customWidth="1"/>
    <col min="6166" max="6166" width="10.5703125" style="50" customWidth="1"/>
    <col min="6167" max="6167" width="12.140625" style="50" customWidth="1"/>
    <col min="6168" max="6168" width="13.85546875" style="50" bestFit="1" customWidth="1"/>
    <col min="6169" max="6169" width="11.140625" style="50" bestFit="1" customWidth="1"/>
    <col min="6170" max="6170" width="12.85546875" style="50" customWidth="1"/>
    <col min="6171" max="6171" width="9.140625" style="50"/>
    <col min="6172" max="6172" width="14.28515625" style="50" customWidth="1"/>
    <col min="6173" max="6173" width="15.85546875" style="50" customWidth="1"/>
    <col min="6174" max="6174" width="12.28515625" style="50" customWidth="1"/>
    <col min="6175" max="6175" width="13.5703125" style="50" customWidth="1"/>
    <col min="6176" max="6402" width="9.140625" style="50"/>
    <col min="6403" max="6403" width="18.28515625" style="50" customWidth="1"/>
    <col min="6404" max="6404" width="14.140625" style="50" bestFit="1" customWidth="1"/>
    <col min="6405" max="6405" width="11.85546875" style="50" customWidth="1"/>
    <col min="6406" max="6406" width="12" style="50" bestFit="1" customWidth="1"/>
    <col min="6407" max="6407" width="12.7109375" style="50" bestFit="1" customWidth="1"/>
    <col min="6408" max="6408" width="11.42578125" style="50" bestFit="1" customWidth="1"/>
    <col min="6409" max="6409" width="11.7109375" style="50" bestFit="1" customWidth="1"/>
    <col min="6410" max="6410" width="12" style="50" customWidth="1"/>
    <col min="6411" max="6411" width="15.42578125" style="50" bestFit="1" customWidth="1"/>
    <col min="6412" max="6412" width="12" style="50" customWidth="1"/>
    <col min="6413" max="6413" width="12.7109375" style="50" bestFit="1" customWidth="1"/>
    <col min="6414" max="6414" width="12.42578125" style="50" customWidth="1"/>
    <col min="6415" max="6415" width="12.7109375" style="50" bestFit="1" customWidth="1"/>
    <col min="6416" max="6416" width="11.42578125" style="50" bestFit="1" customWidth="1"/>
    <col min="6417" max="6417" width="12.5703125" style="50" customWidth="1"/>
    <col min="6418" max="6418" width="11.42578125" style="50" bestFit="1" customWidth="1"/>
    <col min="6419" max="6419" width="12.7109375" style="50" bestFit="1" customWidth="1"/>
    <col min="6420" max="6420" width="11.42578125" style="50" bestFit="1" customWidth="1"/>
    <col min="6421" max="6421" width="13.7109375" style="50" customWidth="1"/>
    <col min="6422" max="6422" width="10.5703125" style="50" customWidth="1"/>
    <col min="6423" max="6423" width="12.140625" style="50" customWidth="1"/>
    <col min="6424" max="6424" width="13.85546875" style="50" bestFit="1" customWidth="1"/>
    <col min="6425" max="6425" width="11.140625" style="50" bestFit="1" customWidth="1"/>
    <col min="6426" max="6426" width="12.85546875" style="50" customWidth="1"/>
    <col min="6427" max="6427" width="9.140625" style="50"/>
    <col min="6428" max="6428" width="14.28515625" style="50" customWidth="1"/>
    <col min="6429" max="6429" width="15.85546875" style="50" customWidth="1"/>
    <col min="6430" max="6430" width="12.28515625" style="50" customWidth="1"/>
    <col min="6431" max="6431" width="13.5703125" style="50" customWidth="1"/>
    <col min="6432" max="6658" width="9.140625" style="50"/>
    <col min="6659" max="6659" width="18.28515625" style="50" customWidth="1"/>
    <col min="6660" max="6660" width="14.140625" style="50" bestFit="1" customWidth="1"/>
    <col min="6661" max="6661" width="11.85546875" style="50" customWidth="1"/>
    <col min="6662" max="6662" width="12" style="50" bestFit="1" customWidth="1"/>
    <col min="6663" max="6663" width="12.7109375" style="50" bestFit="1" customWidth="1"/>
    <col min="6664" max="6664" width="11.42578125" style="50" bestFit="1" customWidth="1"/>
    <col min="6665" max="6665" width="11.7109375" style="50" bestFit="1" customWidth="1"/>
    <col min="6666" max="6666" width="12" style="50" customWidth="1"/>
    <col min="6667" max="6667" width="15.42578125" style="50" bestFit="1" customWidth="1"/>
    <col min="6668" max="6668" width="12" style="50" customWidth="1"/>
    <col min="6669" max="6669" width="12.7109375" style="50" bestFit="1" customWidth="1"/>
    <col min="6670" max="6670" width="12.42578125" style="50" customWidth="1"/>
    <col min="6671" max="6671" width="12.7109375" style="50" bestFit="1" customWidth="1"/>
    <col min="6672" max="6672" width="11.42578125" style="50" bestFit="1" customWidth="1"/>
    <col min="6673" max="6673" width="12.5703125" style="50" customWidth="1"/>
    <col min="6674" max="6674" width="11.42578125" style="50" bestFit="1" customWidth="1"/>
    <col min="6675" max="6675" width="12.7109375" style="50" bestFit="1" customWidth="1"/>
    <col min="6676" max="6676" width="11.42578125" style="50" bestFit="1" customWidth="1"/>
    <col min="6677" max="6677" width="13.7109375" style="50" customWidth="1"/>
    <col min="6678" max="6678" width="10.5703125" style="50" customWidth="1"/>
    <col min="6679" max="6679" width="12.140625" style="50" customWidth="1"/>
    <col min="6680" max="6680" width="13.85546875" style="50" bestFit="1" customWidth="1"/>
    <col min="6681" max="6681" width="11.140625" style="50" bestFit="1" customWidth="1"/>
    <col min="6682" max="6682" width="12.85546875" style="50" customWidth="1"/>
    <col min="6683" max="6683" width="9.140625" style="50"/>
    <col min="6684" max="6684" width="14.28515625" style="50" customWidth="1"/>
    <col min="6685" max="6685" width="15.85546875" style="50" customWidth="1"/>
    <col min="6686" max="6686" width="12.28515625" style="50" customWidth="1"/>
    <col min="6687" max="6687" width="13.5703125" style="50" customWidth="1"/>
    <col min="6688" max="6914" width="9.140625" style="50"/>
    <col min="6915" max="6915" width="18.28515625" style="50" customWidth="1"/>
    <col min="6916" max="6916" width="14.140625" style="50" bestFit="1" customWidth="1"/>
    <col min="6917" max="6917" width="11.85546875" style="50" customWidth="1"/>
    <col min="6918" max="6918" width="12" style="50" bestFit="1" customWidth="1"/>
    <col min="6919" max="6919" width="12.7109375" style="50" bestFit="1" customWidth="1"/>
    <col min="6920" max="6920" width="11.42578125" style="50" bestFit="1" customWidth="1"/>
    <col min="6921" max="6921" width="11.7109375" style="50" bestFit="1" customWidth="1"/>
    <col min="6922" max="6922" width="12" style="50" customWidth="1"/>
    <col min="6923" max="6923" width="15.42578125" style="50" bestFit="1" customWidth="1"/>
    <col min="6924" max="6924" width="12" style="50" customWidth="1"/>
    <col min="6925" max="6925" width="12.7109375" style="50" bestFit="1" customWidth="1"/>
    <col min="6926" max="6926" width="12.42578125" style="50" customWidth="1"/>
    <col min="6927" max="6927" width="12.7109375" style="50" bestFit="1" customWidth="1"/>
    <col min="6928" max="6928" width="11.42578125" style="50" bestFit="1" customWidth="1"/>
    <col min="6929" max="6929" width="12.5703125" style="50" customWidth="1"/>
    <col min="6930" max="6930" width="11.42578125" style="50" bestFit="1" customWidth="1"/>
    <col min="6931" max="6931" width="12.7109375" style="50" bestFit="1" customWidth="1"/>
    <col min="6932" max="6932" width="11.42578125" style="50" bestFit="1" customWidth="1"/>
    <col min="6933" max="6933" width="13.7109375" style="50" customWidth="1"/>
    <col min="6934" max="6934" width="10.5703125" style="50" customWidth="1"/>
    <col min="6935" max="6935" width="12.140625" style="50" customWidth="1"/>
    <col min="6936" max="6936" width="13.85546875" style="50" bestFit="1" customWidth="1"/>
    <col min="6937" max="6937" width="11.140625" style="50" bestFit="1" customWidth="1"/>
    <col min="6938" max="6938" width="12.85546875" style="50" customWidth="1"/>
    <col min="6939" max="6939" width="9.140625" style="50"/>
    <col min="6940" max="6940" width="14.28515625" style="50" customWidth="1"/>
    <col min="6941" max="6941" width="15.85546875" style="50" customWidth="1"/>
    <col min="6942" max="6942" width="12.28515625" style="50" customWidth="1"/>
    <col min="6943" max="6943" width="13.5703125" style="50" customWidth="1"/>
    <col min="6944" max="7170" width="9.140625" style="50"/>
    <col min="7171" max="7171" width="18.28515625" style="50" customWidth="1"/>
    <col min="7172" max="7172" width="14.140625" style="50" bestFit="1" customWidth="1"/>
    <col min="7173" max="7173" width="11.85546875" style="50" customWidth="1"/>
    <col min="7174" max="7174" width="12" style="50" bestFit="1" customWidth="1"/>
    <col min="7175" max="7175" width="12.7109375" style="50" bestFit="1" customWidth="1"/>
    <col min="7176" max="7176" width="11.42578125" style="50" bestFit="1" customWidth="1"/>
    <col min="7177" max="7177" width="11.7109375" style="50" bestFit="1" customWidth="1"/>
    <col min="7178" max="7178" width="12" style="50" customWidth="1"/>
    <col min="7179" max="7179" width="15.42578125" style="50" bestFit="1" customWidth="1"/>
    <col min="7180" max="7180" width="12" style="50" customWidth="1"/>
    <col min="7181" max="7181" width="12.7109375" style="50" bestFit="1" customWidth="1"/>
    <col min="7182" max="7182" width="12.42578125" style="50" customWidth="1"/>
    <col min="7183" max="7183" width="12.7109375" style="50" bestFit="1" customWidth="1"/>
    <col min="7184" max="7184" width="11.42578125" style="50" bestFit="1" customWidth="1"/>
    <col min="7185" max="7185" width="12.5703125" style="50" customWidth="1"/>
    <col min="7186" max="7186" width="11.42578125" style="50" bestFit="1" customWidth="1"/>
    <col min="7187" max="7187" width="12.7109375" style="50" bestFit="1" customWidth="1"/>
    <col min="7188" max="7188" width="11.42578125" style="50" bestFit="1" customWidth="1"/>
    <col min="7189" max="7189" width="13.7109375" style="50" customWidth="1"/>
    <col min="7190" max="7190" width="10.5703125" style="50" customWidth="1"/>
    <col min="7191" max="7191" width="12.140625" style="50" customWidth="1"/>
    <col min="7192" max="7192" width="13.85546875" style="50" bestFit="1" customWidth="1"/>
    <col min="7193" max="7193" width="11.140625" style="50" bestFit="1" customWidth="1"/>
    <col min="7194" max="7194" width="12.85546875" style="50" customWidth="1"/>
    <col min="7195" max="7195" width="9.140625" style="50"/>
    <col min="7196" max="7196" width="14.28515625" style="50" customWidth="1"/>
    <col min="7197" max="7197" width="15.85546875" style="50" customWidth="1"/>
    <col min="7198" max="7198" width="12.28515625" style="50" customWidth="1"/>
    <col min="7199" max="7199" width="13.5703125" style="50" customWidth="1"/>
    <col min="7200" max="7426" width="9.140625" style="50"/>
    <col min="7427" max="7427" width="18.28515625" style="50" customWidth="1"/>
    <col min="7428" max="7428" width="14.140625" style="50" bestFit="1" customWidth="1"/>
    <col min="7429" max="7429" width="11.85546875" style="50" customWidth="1"/>
    <col min="7430" max="7430" width="12" style="50" bestFit="1" customWidth="1"/>
    <col min="7431" max="7431" width="12.7109375" style="50" bestFit="1" customWidth="1"/>
    <col min="7432" max="7432" width="11.42578125" style="50" bestFit="1" customWidth="1"/>
    <col min="7433" max="7433" width="11.7109375" style="50" bestFit="1" customWidth="1"/>
    <col min="7434" max="7434" width="12" style="50" customWidth="1"/>
    <col min="7435" max="7435" width="15.42578125" style="50" bestFit="1" customWidth="1"/>
    <col min="7436" max="7436" width="12" style="50" customWidth="1"/>
    <col min="7437" max="7437" width="12.7109375" style="50" bestFit="1" customWidth="1"/>
    <col min="7438" max="7438" width="12.42578125" style="50" customWidth="1"/>
    <col min="7439" max="7439" width="12.7109375" style="50" bestFit="1" customWidth="1"/>
    <col min="7440" max="7440" width="11.42578125" style="50" bestFit="1" customWidth="1"/>
    <col min="7441" max="7441" width="12.5703125" style="50" customWidth="1"/>
    <col min="7442" max="7442" width="11.42578125" style="50" bestFit="1" customWidth="1"/>
    <col min="7443" max="7443" width="12.7109375" style="50" bestFit="1" customWidth="1"/>
    <col min="7444" max="7444" width="11.42578125" style="50" bestFit="1" customWidth="1"/>
    <col min="7445" max="7445" width="13.7109375" style="50" customWidth="1"/>
    <col min="7446" max="7446" width="10.5703125" style="50" customWidth="1"/>
    <col min="7447" max="7447" width="12.140625" style="50" customWidth="1"/>
    <col min="7448" max="7448" width="13.85546875" style="50" bestFit="1" customWidth="1"/>
    <col min="7449" max="7449" width="11.140625" style="50" bestFit="1" customWidth="1"/>
    <col min="7450" max="7450" width="12.85546875" style="50" customWidth="1"/>
    <col min="7451" max="7451" width="9.140625" style="50"/>
    <col min="7452" max="7452" width="14.28515625" style="50" customWidth="1"/>
    <col min="7453" max="7453" width="15.85546875" style="50" customWidth="1"/>
    <col min="7454" max="7454" width="12.28515625" style="50" customWidth="1"/>
    <col min="7455" max="7455" width="13.5703125" style="50" customWidth="1"/>
    <col min="7456" max="7682" width="9.140625" style="50"/>
    <col min="7683" max="7683" width="18.28515625" style="50" customWidth="1"/>
    <col min="7684" max="7684" width="14.140625" style="50" bestFit="1" customWidth="1"/>
    <col min="7685" max="7685" width="11.85546875" style="50" customWidth="1"/>
    <col min="7686" max="7686" width="12" style="50" bestFit="1" customWidth="1"/>
    <col min="7687" max="7687" width="12.7109375" style="50" bestFit="1" customWidth="1"/>
    <col min="7688" max="7688" width="11.42578125" style="50" bestFit="1" customWidth="1"/>
    <col min="7689" max="7689" width="11.7109375" style="50" bestFit="1" customWidth="1"/>
    <col min="7690" max="7690" width="12" style="50" customWidth="1"/>
    <col min="7691" max="7691" width="15.42578125" style="50" bestFit="1" customWidth="1"/>
    <col min="7692" max="7692" width="12" style="50" customWidth="1"/>
    <col min="7693" max="7693" width="12.7109375" style="50" bestFit="1" customWidth="1"/>
    <col min="7694" max="7694" width="12.42578125" style="50" customWidth="1"/>
    <col min="7695" max="7695" width="12.7109375" style="50" bestFit="1" customWidth="1"/>
    <col min="7696" max="7696" width="11.42578125" style="50" bestFit="1" customWidth="1"/>
    <col min="7697" max="7697" width="12.5703125" style="50" customWidth="1"/>
    <col min="7698" max="7698" width="11.42578125" style="50" bestFit="1" customWidth="1"/>
    <col min="7699" max="7699" width="12.7109375" style="50" bestFit="1" customWidth="1"/>
    <col min="7700" max="7700" width="11.42578125" style="50" bestFit="1" customWidth="1"/>
    <col min="7701" max="7701" width="13.7109375" style="50" customWidth="1"/>
    <col min="7702" max="7702" width="10.5703125" style="50" customWidth="1"/>
    <col min="7703" max="7703" width="12.140625" style="50" customWidth="1"/>
    <col min="7704" max="7704" width="13.85546875" style="50" bestFit="1" customWidth="1"/>
    <col min="7705" max="7705" width="11.140625" style="50" bestFit="1" customWidth="1"/>
    <col min="7706" max="7706" width="12.85546875" style="50" customWidth="1"/>
    <col min="7707" max="7707" width="9.140625" style="50"/>
    <col min="7708" max="7708" width="14.28515625" style="50" customWidth="1"/>
    <col min="7709" max="7709" width="15.85546875" style="50" customWidth="1"/>
    <col min="7710" max="7710" width="12.28515625" style="50" customWidth="1"/>
    <col min="7711" max="7711" width="13.5703125" style="50" customWidth="1"/>
    <col min="7712" max="7938" width="9.140625" style="50"/>
    <col min="7939" max="7939" width="18.28515625" style="50" customWidth="1"/>
    <col min="7940" max="7940" width="14.140625" style="50" bestFit="1" customWidth="1"/>
    <col min="7941" max="7941" width="11.85546875" style="50" customWidth="1"/>
    <col min="7942" max="7942" width="12" style="50" bestFit="1" customWidth="1"/>
    <col min="7943" max="7943" width="12.7109375" style="50" bestFit="1" customWidth="1"/>
    <col min="7944" max="7944" width="11.42578125" style="50" bestFit="1" customWidth="1"/>
    <col min="7945" max="7945" width="11.7109375" style="50" bestFit="1" customWidth="1"/>
    <col min="7946" max="7946" width="12" style="50" customWidth="1"/>
    <col min="7947" max="7947" width="15.42578125" style="50" bestFit="1" customWidth="1"/>
    <col min="7948" max="7948" width="12" style="50" customWidth="1"/>
    <col min="7949" max="7949" width="12.7109375" style="50" bestFit="1" customWidth="1"/>
    <col min="7950" max="7950" width="12.42578125" style="50" customWidth="1"/>
    <col min="7951" max="7951" width="12.7109375" style="50" bestFit="1" customWidth="1"/>
    <col min="7952" max="7952" width="11.42578125" style="50" bestFit="1" customWidth="1"/>
    <col min="7953" max="7953" width="12.5703125" style="50" customWidth="1"/>
    <col min="7954" max="7954" width="11.42578125" style="50" bestFit="1" customWidth="1"/>
    <col min="7955" max="7955" width="12.7109375" style="50" bestFit="1" customWidth="1"/>
    <col min="7956" max="7956" width="11.42578125" style="50" bestFit="1" customWidth="1"/>
    <col min="7957" max="7957" width="13.7109375" style="50" customWidth="1"/>
    <col min="7958" max="7958" width="10.5703125" style="50" customWidth="1"/>
    <col min="7959" max="7959" width="12.140625" style="50" customWidth="1"/>
    <col min="7960" max="7960" width="13.85546875" style="50" bestFit="1" customWidth="1"/>
    <col min="7961" max="7961" width="11.140625" style="50" bestFit="1" customWidth="1"/>
    <col min="7962" max="7962" width="12.85546875" style="50" customWidth="1"/>
    <col min="7963" max="7963" width="9.140625" style="50"/>
    <col min="7964" max="7964" width="14.28515625" style="50" customWidth="1"/>
    <col min="7965" max="7965" width="15.85546875" style="50" customWidth="1"/>
    <col min="7966" max="7966" width="12.28515625" style="50" customWidth="1"/>
    <col min="7967" max="7967" width="13.5703125" style="50" customWidth="1"/>
    <col min="7968" max="8194" width="9.140625" style="50"/>
    <col min="8195" max="8195" width="18.28515625" style="50" customWidth="1"/>
    <col min="8196" max="8196" width="14.140625" style="50" bestFit="1" customWidth="1"/>
    <col min="8197" max="8197" width="11.85546875" style="50" customWidth="1"/>
    <col min="8198" max="8198" width="12" style="50" bestFit="1" customWidth="1"/>
    <col min="8199" max="8199" width="12.7109375" style="50" bestFit="1" customWidth="1"/>
    <col min="8200" max="8200" width="11.42578125" style="50" bestFit="1" customWidth="1"/>
    <col min="8201" max="8201" width="11.7109375" style="50" bestFit="1" customWidth="1"/>
    <col min="8202" max="8202" width="12" style="50" customWidth="1"/>
    <col min="8203" max="8203" width="15.42578125" style="50" bestFit="1" customWidth="1"/>
    <col min="8204" max="8204" width="12" style="50" customWidth="1"/>
    <col min="8205" max="8205" width="12.7109375" style="50" bestFit="1" customWidth="1"/>
    <col min="8206" max="8206" width="12.42578125" style="50" customWidth="1"/>
    <col min="8207" max="8207" width="12.7109375" style="50" bestFit="1" customWidth="1"/>
    <col min="8208" max="8208" width="11.42578125" style="50" bestFit="1" customWidth="1"/>
    <col min="8209" max="8209" width="12.5703125" style="50" customWidth="1"/>
    <col min="8210" max="8210" width="11.42578125" style="50" bestFit="1" customWidth="1"/>
    <col min="8211" max="8211" width="12.7109375" style="50" bestFit="1" customWidth="1"/>
    <col min="8212" max="8212" width="11.42578125" style="50" bestFit="1" customWidth="1"/>
    <col min="8213" max="8213" width="13.7109375" style="50" customWidth="1"/>
    <col min="8214" max="8214" width="10.5703125" style="50" customWidth="1"/>
    <col min="8215" max="8215" width="12.140625" style="50" customWidth="1"/>
    <col min="8216" max="8216" width="13.85546875" style="50" bestFit="1" customWidth="1"/>
    <col min="8217" max="8217" width="11.140625" style="50" bestFit="1" customWidth="1"/>
    <col min="8218" max="8218" width="12.85546875" style="50" customWidth="1"/>
    <col min="8219" max="8219" width="9.140625" style="50"/>
    <col min="8220" max="8220" width="14.28515625" style="50" customWidth="1"/>
    <col min="8221" max="8221" width="15.85546875" style="50" customWidth="1"/>
    <col min="8222" max="8222" width="12.28515625" style="50" customWidth="1"/>
    <col min="8223" max="8223" width="13.5703125" style="50" customWidth="1"/>
    <col min="8224" max="8450" width="9.140625" style="50"/>
    <col min="8451" max="8451" width="18.28515625" style="50" customWidth="1"/>
    <col min="8452" max="8452" width="14.140625" style="50" bestFit="1" customWidth="1"/>
    <col min="8453" max="8453" width="11.85546875" style="50" customWidth="1"/>
    <col min="8454" max="8454" width="12" style="50" bestFit="1" customWidth="1"/>
    <col min="8455" max="8455" width="12.7109375" style="50" bestFit="1" customWidth="1"/>
    <col min="8456" max="8456" width="11.42578125" style="50" bestFit="1" customWidth="1"/>
    <col min="8457" max="8457" width="11.7109375" style="50" bestFit="1" customWidth="1"/>
    <col min="8458" max="8458" width="12" style="50" customWidth="1"/>
    <col min="8459" max="8459" width="15.42578125" style="50" bestFit="1" customWidth="1"/>
    <col min="8460" max="8460" width="12" style="50" customWidth="1"/>
    <col min="8461" max="8461" width="12.7109375" style="50" bestFit="1" customWidth="1"/>
    <col min="8462" max="8462" width="12.42578125" style="50" customWidth="1"/>
    <col min="8463" max="8463" width="12.7109375" style="50" bestFit="1" customWidth="1"/>
    <col min="8464" max="8464" width="11.42578125" style="50" bestFit="1" customWidth="1"/>
    <col min="8465" max="8465" width="12.5703125" style="50" customWidth="1"/>
    <col min="8466" max="8466" width="11.42578125" style="50" bestFit="1" customWidth="1"/>
    <col min="8467" max="8467" width="12.7109375" style="50" bestFit="1" customWidth="1"/>
    <col min="8468" max="8468" width="11.42578125" style="50" bestFit="1" customWidth="1"/>
    <col min="8469" max="8469" width="13.7109375" style="50" customWidth="1"/>
    <col min="8470" max="8470" width="10.5703125" style="50" customWidth="1"/>
    <col min="8471" max="8471" width="12.140625" style="50" customWidth="1"/>
    <col min="8472" max="8472" width="13.85546875" style="50" bestFit="1" customWidth="1"/>
    <col min="8473" max="8473" width="11.140625" style="50" bestFit="1" customWidth="1"/>
    <col min="8474" max="8474" width="12.85546875" style="50" customWidth="1"/>
    <col min="8475" max="8475" width="9.140625" style="50"/>
    <col min="8476" max="8476" width="14.28515625" style="50" customWidth="1"/>
    <col min="8477" max="8477" width="15.85546875" style="50" customWidth="1"/>
    <col min="8478" max="8478" width="12.28515625" style="50" customWidth="1"/>
    <col min="8479" max="8479" width="13.5703125" style="50" customWidth="1"/>
    <col min="8480" max="8706" width="9.140625" style="50"/>
    <col min="8707" max="8707" width="18.28515625" style="50" customWidth="1"/>
    <col min="8708" max="8708" width="14.140625" style="50" bestFit="1" customWidth="1"/>
    <col min="8709" max="8709" width="11.85546875" style="50" customWidth="1"/>
    <col min="8710" max="8710" width="12" style="50" bestFit="1" customWidth="1"/>
    <col min="8711" max="8711" width="12.7109375" style="50" bestFit="1" customWidth="1"/>
    <col min="8712" max="8712" width="11.42578125" style="50" bestFit="1" customWidth="1"/>
    <col min="8713" max="8713" width="11.7109375" style="50" bestFit="1" customWidth="1"/>
    <col min="8714" max="8714" width="12" style="50" customWidth="1"/>
    <col min="8715" max="8715" width="15.42578125" style="50" bestFit="1" customWidth="1"/>
    <col min="8716" max="8716" width="12" style="50" customWidth="1"/>
    <col min="8717" max="8717" width="12.7109375" style="50" bestFit="1" customWidth="1"/>
    <col min="8718" max="8718" width="12.42578125" style="50" customWidth="1"/>
    <col min="8719" max="8719" width="12.7109375" style="50" bestFit="1" customWidth="1"/>
    <col min="8720" max="8720" width="11.42578125" style="50" bestFit="1" customWidth="1"/>
    <col min="8721" max="8721" width="12.5703125" style="50" customWidth="1"/>
    <col min="8722" max="8722" width="11.42578125" style="50" bestFit="1" customWidth="1"/>
    <col min="8723" max="8723" width="12.7109375" style="50" bestFit="1" customWidth="1"/>
    <col min="8724" max="8724" width="11.42578125" style="50" bestFit="1" customWidth="1"/>
    <col min="8725" max="8725" width="13.7109375" style="50" customWidth="1"/>
    <col min="8726" max="8726" width="10.5703125" style="50" customWidth="1"/>
    <col min="8727" max="8727" width="12.140625" style="50" customWidth="1"/>
    <col min="8728" max="8728" width="13.85546875" style="50" bestFit="1" customWidth="1"/>
    <col min="8729" max="8729" width="11.140625" style="50" bestFit="1" customWidth="1"/>
    <col min="8730" max="8730" width="12.85546875" style="50" customWidth="1"/>
    <col min="8731" max="8731" width="9.140625" style="50"/>
    <col min="8732" max="8732" width="14.28515625" style="50" customWidth="1"/>
    <col min="8733" max="8733" width="15.85546875" style="50" customWidth="1"/>
    <col min="8734" max="8734" width="12.28515625" style="50" customWidth="1"/>
    <col min="8735" max="8735" width="13.5703125" style="50" customWidth="1"/>
    <col min="8736" max="8962" width="9.140625" style="50"/>
    <col min="8963" max="8963" width="18.28515625" style="50" customWidth="1"/>
    <col min="8964" max="8964" width="14.140625" style="50" bestFit="1" customWidth="1"/>
    <col min="8965" max="8965" width="11.85546875" style="50" customWidth="1"/>
    <col min="8966" max="8966" width="12" style="50" bestFit="1" customWidth="1"/>
    <col min="8967" max="8967" width="12.7109375" style="50" bestFit="1" customWidth="1"/>
    <col min="8968" max="8968" width="11.42578125" style="50" bestFit="1" customWidth="1"/>
    <col min="8969" max="8969" width="11.7109375" style="50" bestFit="1" customWidth="1"/>
    <col min="8970" max="8970" width="12" style="50" customWidth="1"/>
    <col min="8971" max="8971" width="15.42578125" style="50" bestFit="1" customWidth="1"/>
    <col min="8972" max="8972" width="12" style="50" customWidth="1"/>
    <col min="8973" max="8973" width="12.7109375" style="50" bestFit="1" customWidth="1"/>
    <col min="8974" max="8974" width="12.42578125" style="50" customWidth="1"/>
    <col min="8975" max="8975" width="12.7109375" style="50" bestFit="1" customWidth="1"/>
    <col min="8976" max="8976" width="11.42578125" style="50" bestFit="1" customWidth="1"/>
    <col min="8977" max="8977" width="12.5703125" style="50" customWidth="1"/>
    <col min="8978" max="8978" width="11.42578125" style="50" bestFit="1" customWidth="1"/>
    <col min="8979" max="8979" width="12.7109375" style="50" bestFit="1" customWidth="1"/>
    <col min="8980" max="8980" width="11.42578125" style="50" bestFit="1" customWidth="1"/>
    <col min="8981" max="8981" width="13.7109375" style="50" customWidth="1"/>
    <col min="8982" max="8982" width="10.5703125" style="50" customWidth="1"/>
    <col min="8983" max="8983" width="12.140625" style="50" customWidth="1"/>
    <col min="8984" max="8984" width="13.85546875" style="50" bestFit="1" customWidth="1"/>
    <col min="8985" max="8985" width="11.140625" style="50" bestFit="1" customWidth="1"/>
    <col min="8986" max="8986" width="12.85546875" style="50" customWidth="1"/>
    <col min="8987" max="8987" width="9.140625" style="50"/>
    <col min="8988" max="8988" width="14.28515625" style="50" customWidth="1"/>
    <col min="8989" max="8989" width="15.85546875" style="50" customWidth="1"/>
    <col min="8990" max="8990" width="12.28515625" style="50" customWidth="1"/>
    <col min="8991" max="8991" width="13.5703125" style="50" customWidth="1"/>
    <col min="8992" max="9218" width="9.140625" style="50"/>
    <col min="9219" max="9219" width="18.28515625" style="50" customWidth="1"/>
    <col min="9220" max="9220" width="14.140625" style="50" bestFit="1" customWidth="1"/>
    <col min="9221" max="9221" width="11.85546875" style="50" customWidth="1"/>
    <col min="9222" max="9222" width="12" style="50" bestFit="1" customWidth="1"/>
    <col min="9223" max="9223" width="12.7109375" style="50" bestFit="1" customWidth="1"/>
    <col min="9224" max="9224" width="11.42578125" style="50" bestFit="1" customWidth="1"/>
    <col min="9225" max="9225" width="11.7109375" style="50" bestFit="1" customWidth="1"/>
    <col min="9226" max="9226" width="12" style="50" customWidth="1"/>
    <col min="9227" max="9227" width="15.42578125" style="50" bestFit="1" customWidth="1"/>
    <col min="9228" max="9228" width="12" style="50" customWidth="1"/>
    <col min="9229" max="9229" width="12.7109375" style="50" bestFit="1" customWidth="1"/>
    <col min="9230" max="9230" width="12.42578125" style="50" customWidth="1"/>
    <col min="9231" max="9231" width="12.7109375" style="50" bestFit="1" customWidth="1"/>
    <col min="9232" max="9232" width="11.42578125" style="50" bestFit="1" customWidth="1"/>
    <col min="9233" max="9233" width="12.5703125" style="50" customWidth="1"/>
    <col min="9234" max="9234" width="11.42578125" style="50" bestFit="1" customWidth="1"/>
    <col min="9235" max="9235" width="12.7109375" style="50" bestFit="1" customWidth="1"/>
    <col min="9236" max="9236" width="11.42578125" style="50" bestFit="1" customWidth="1"/>
    <col min="9237" max="9237" width="13.7109375" style="50" customWidth="1"/>
    <col min="9238" max="9238" width="10.5703125" style="50" customWidth="1"/>
    <col min="9239" max="9239" width="12.140625" style="50" customWidth="1"/>
    <col min="9240" max="9240" width="13.85546875" style="50" bestFit="1" customWidth="1"/>
    <col min="9241" max="9241" width="11.140625" style="50" bestFit="1" customWidth="1"/>
    <col min="9242" max="9242" width="12.85546875" style="50" customWidth="1"/>
    <col min="9243" max="9243" width="9.140625" style="50"/>
    <col min="9244" max="9244" width="14.28515625" style="50" customWidth="1"/>
    <col min="9245" max="9245" width="15.85546875" style="50" customWidth="1"/>
    <col min="9246" max="9246" width="12.28515625" style="50" customWidth="1"/>
    <col min="9247" max="9247" width="13.5703125" style="50" customWidth="1"/>
    <col min="9248" max="9474" width="9.140625" style="50"/>
    <col min="9475" max="9475" width="18.28515625" style="50" customWidth="1"/>
    <col min="9476" max="9476" width="14.140625" style="50" bestFit="1" customWidth="1"/>
    <col min="9477" max="9477" width="11.85546875" style="50" customWidth="1"/>
    <col min="9478" max="9478" width="12" style="50" bestFit="1" customWidth="1"/>
    <col min="9479" max="9479" width="12.7109375" style="50" bestFit="1" customWidth="1"/>
    <col min="9480" max="9480" width="11.42578125" style="50" bestFit="1" customWidth="1"/>
    <col min="9481" max="9481" width="11.7109375" style="50" bestFit="1" customWidth="1"/>
    <col min="9482" max="9482" width="12" style="50" customWidth="1"/>
    <col min="9483" max="9483" width="15.42578125" style="50" bestFit="1" customWidth="1"/>
    <col min="9484" max="9484" width="12" style="50" customWidth="1"/>
    <col min="9485" max="9485" width="12.7109375" style="50" bestFit="1" customWidth="1"/>
    <col min="9486" max="9486" width="12.42578125" style="50" customWidth="1"/>
    <col min="9487" max="9487" width="12.7109375" style="50" bestFit="1" customWidth="1"/>
    <col min="9488" max="9488" width="11.42578125" style="50" bestFit="1" customWidth="1"/>
    <col min="9489" max="9489" width="12.5703125" style="50" customWidth="1"/>
    <col min="9490" max="9490" width="11.42578125" style="50" bestFit="1" customWidth="1"/>
    <col min="9491" max="9491" width="12.7109375" style="50" bestFit="1" customWidth="1"/>
    <col min="9492" max="9492" width="11.42578125" style="50" bestFit="1" customWidth="1"/>
    <col min="9493" max="9493" width="13.7109375" style="50" customWidth="1"/>
    <col min="9494" max="9494" width="10.5703125" style="50" customWidth="1"/>
    <col min="9495" max="9495" width="12.140625" style="50" customWidth="1"/>
    <col min="9496" max="9496" width="13.85546875" style="50" bestFit="1" customWidth="1"/>
    <col min="9497" max="9497" width="11.140625" style="50" bestFit="1" customWidth="1"/>
    <col min="9498" max="9498" width="12.85546875" style="50" customWidth="1"/>
    <col min="9499" max="9499" width="9.140625" style="50"/>
    <col min="9500" max="9500" width="14.28515625" style="50" customWidth="1"/>
    <col min="9501" max="9501" width="15.85546875" style="50" customWidth="1"/>
    <col min="9502" max="9502" width="12.28515625" style="50" customWidth="1"/>
    <col min="9503" max="9503" width="13.5703125" style="50" customWidth="1"/>
    <col min="9504" max="9730" width="9.140625" style="50"/>
    <col min="9731" max="9731" width="18.28515625" style="50" customWidth="1"/>
    <col min="9732" max="9732" width="14.140625" style="50" bestFit="1" customWidth="1"/>
    <col min="9733" max="9733" width="11.85546875" style="50" customWidth="1"/>
    <col min="9734" max="9734" width="12" style="50" bestFit="1" customWidth="1"/>
    <col min="9735" max="9735" width="12.7109375" style="50" bestFit="1" customWidth="1"/>
    <col min="9736" max="9736" width="11.42578125" style="50" bestFit="1" customWidth="1"/>
    <col min="9737" max="9737" width="11.7109375" style="50" bestFit="1" customWidth="1"/>
    <col min="9738" max="9738" width="12" style="50" customWidth="1"/>
    <col min="9739" max="9739" width="15.42578125" style="50" bestFit="1" customWidth="1"/>
    <col min="9740" max="9740" width="12" style="50" customWidth="1"/>
    <col min="9741" max="9741" width="12.7109375" style="50" bestFit="1" customWidth="1"/>
    <col min="9742" max="9742" width="12.42578125" style="50" customWidth="1"/>
    <col min="9743" max="9743" width="12.7109375" style="50" bestFit="1" customWidth="1"/>
    <col min="9744" max="9744" width="11.42578125" style="50" bestFit="1" customWidth="1"/>
    <col min="9745" max="9745" width="12.5703125" style="50" customWidth="1"/>
    <col min="9746" max="9746" width="11.42578125" style="50" bestFit="1" customWidth="1"/>
    <col min="9747" max="9747" width="12.7109375" style="50" bestFit="1" customWidth="1"/>
    <col min="9748" max="9748" width="11.42578125" style="50" bestFit="1" customWidth="1"/>
    <col min="9749" max="9749" width="13.7109375" style="50" customWidth="1"/>
    <col min="9750" max="9750" width="10.5703125" style="50" customWidth="1"/>
    <col min="9751" max="9751" width="12.140625" style="50" customWidth="1"/>
    <col min="9752" max="9752" width="13.85546875" style="50" bestFit="1" customWidth="1"/>
    <col min="9753" max="9753" width="11.140625" style="50" bestFit="1" customWidth="1"/>
    <col min="9754" max="9754" width="12.85546875" style="50" customWidth="1"/>
    <col min="9755" max="9755" width="9.140625" style="50"/>
    <col min="9756" max="9756" width="14.28515625" style="50" customWidth="1"/>
    <col min="9757" max="9757" width="15.85546875" style="50" customWidth="1"/>
    <col min="9758" max="9758" width="12.28515625" style="50" customWidth="1"/>
    <col min="9759" max="9759" width="13.5703125" style="50" customWidth="1"/>
    <col min="9760" max="9986" width="9.140625" style="50"/>
    <col min="9987" max="9987" width="18.28515625" style="50" customWidth="1"/>
    <col min="9988" max="9988" width="14.140625" style="50" bestFit="1" customWidth="1"/>
    <col min="9989" max="9989" width="11.85546875" style="50" customWidth="1"/>
    <col min="9990" max="9990" width="12" style="50" bestFit="1" customWidth="1"/>
    <col min="9991" max="9991" width="12.7109375" style="50" bestFit="1" customWidth="1"/>
    <col min="9992" max="9992" width="11.42578125" style="50" bestFit="1" customWidth="1"/>
    <col min="9993" max="9993" width="11.7109375" style="50" bestFit="1" customWidth="1"/>
    <col min="9994" max="9994" width="12" style="50" customWidth="1"/>
    <col min="9995" max="9995" width="15.42578125" style="50" bestFit="1" customWidth="1"/>
    <col min="9996" max="9996" width="12" style="50" customWidth="1"/>
    <col min="9997" max="9997" width="12.7109375" style="50" bestFit="1" customWidth="1"/>
    <col min="9998" max="9998" width="12.42578125" style="50" customWidth="1"/>
    <col min="9999" max="9999" width="12.7109375" style="50" bestFit="1" customWidth="1"/>
    <col min="10000" max="10000" width="11.42578125" style="50" bestFit="1" customWidth="1"/>
    <col min="10001" max="10001" width="12.5703125" style="50" customWidth="1"/>
    <col min="10002" max="10002" width="11.42578125" style="50" bestFit="1" customWidth="1"/>
    <col min="10003" max="10003" width="12.7109375" style="50" bestFit="1" customWidth="1"/>
    <col min="10004" max="10004" width="11.42578125" style="50" bestFit="1" customWidth="1"/>
    <col min="10005" max="10005" width="13.7109375" style="50" customWidth="1"/>
    <col min="10006" max="10006" width="10.5703125" style="50" customWidth="1"/>
    <col min="10007" max="10007" width="12.140625" style="50" customWidth="1"/>
    <col min="10008" max="10008" width="13.85546875" style="50" bestFit="1" customWidth="1"/>
    <col min="10009" max="10009" width="11.140625" style="50" bestFit="1" customWidth="1"/>
    <col min="10010" max="10010" width="12.85546875" style="50" customWidth="1"/>
    <col min="10011" max="10011" width="9.140625" style="50"/>
    <col min="10012" max="10012" width="14.28515625" style="50" customWidth="1"/>
    <col min="10013" max="10013" width="15.85546875" style="50" customWidth="1"/>
    <col min="10014" max="10014" width="12.28515625" style="50" customWidth="1"/>
    <col min="10015" max="10015" width="13.5703125" style="50" customWidth="1"/>
    <col min="10016" max="10242" width="9.140625" style="50"/>
    <col min="10243" max="10243" width="18.28515625" style="50" customWidth="1"/>
    <col min="10244" max="10244" width="14.140625" style="50" bestFit="1" customWidth="1"/>
    <col min="10245" max="10245" width="11.85546875" style="50" customWidth="1"/>
    <col min="10246" max="10246" width="12" style="50" bestFit="1" customWidth="1"/>
    <col min="10247" max="10247" width="12.7109375" style="50" bestFit="1" customWidth="1"/>
    <col min="10248" max="10248" width="11.42578125" style="50" bestFit="1" customWidth="1"/>
    <col min="10249" max="10249" width="11.7109375" style="50" bestFit="1" customWidth="1"/>
    <col min="10250" max="10250" width="12" style="50" customWidth="1"/>
    <col min="10251" max="10251" width="15.42578125" style="50" bestFit="1" customWidth="1"/>
    <col min="10252" max="10252" width="12" style="50" customWidth="1"/>
    <col min="10253" max="10253" width="12.7109375" style="50" bestFit="1" customWidth="1"/>
    <col min="10254" max="10254" width="12.42578125" style="50" customWidth="1"/>
    <col min="10255" max="10255" width="12.7109375" style="50" bestFit="1" customWidth="1"/>
    <col min="10256" max="10256" width="11.42578125" style="50" bestFit="1" customWidth="1"/>
    <col min="10257" max="10257" width="12.5703125" style="50" customWidth="1"/>
    <col min="10258" max="10258" width="11.42578125" style="50" bestFit="1" customWidth="1"/>
    <col min="10259" max="10259" width="12.7109375" style="50" bestFit="1" customWidth="1"/>
    <col min="10260" max="10260" width="11.42578125" style="50" bestFit="1" customWidth="1"/>
    <col min="10261" max="10261" width="13.7109375" style="50" customWidth="1"/>
    <col min="10262" max="10262" width="10.5703125" style="50" customWidth="1"/>
    <col min="10263" max="10263" width="12.140625" style="50" customWidth="1"/>
    <col min="10264" max="10264" width="13.85546875" style="50" bestFit="1" customWidth="1"/>
    <col min="10265" max="10265" width="11.140625" style="50" bestFit="1" customWidth="1"/>
    <col min="10266" max="10266" width="12.85546875" style="50" customWidth="1"/>
    <col min="10267" max="10267" width="9.140625" style="50"/>
    <col min="10268" max="10268" width="14.28515625" style="50" customWidth="1"/>
    <col min="10269" max="10269" width="15.85546875" style="50" customWidth="1"/>
    <col min="10270" max="10270" width="12.28515625" style="50" customWidth="1"/>
    <col min="10271" max="10271" width="13.5703125" style="50" customWidth="1"/>
    <col min="10272" max="10498" width="9.140625" style="50"/>
    <col min="10499" max="10499" width="18.28515625" style="50" customWidth="1"/>
    <col min="10500" max="10500" width="14.140625" style="50" bestFit="1" customWidth="1"/>
    <col min="10501" max="10501" width="11.85546875" style="50" customWidth="1"/>
    <col min="10502" max="10502" width="12" style="50" bestFit="1" customWidth="1"/>
    <col min="10503" max="10503" width="12.7109375" style="50" bestFit="1" customWidth="1"/>
    <col min="10504" max="10504" width="11.42578125" style="50" bestFit="1" customWidth="1"/>
    <col min="10505" max="10505" width="11.7109375" style="50" bestFit="1" customWidth="1"/>
    <col min="10506" max="10506" width="12" style="50" customWidth="1"/>
    <col min="10507" max="10507" width="15.42578125" style="50" bestFit="1" customWidth="1"/>
    <col min="10508" max="10508" width="12" style="50" customWidth="1"/>
    <col min="10509" max="10509" width="12.7109375" style="50" bestFit="1" customWidth="1"/>
    <col min="10510" max="10510" width="12.42578125" style="50" customWidth="1"/>
    <col min="10511" max="10511" width="12.7109375" style="50" bestFit="1" customWidth="1"/>
    <col min="10512" max="10512" width="11.42578125" style="50" bestFit="1" customWidth="1"/>
    <col min="10513" max="10513" width="12.5703125" style="50" customWidth="1"/>
    <col min="10514" max="10514" width="11.42578125" style="50" bestFit="1" customWidth="1"/>
    <col min="10515" max="10515" width="12.7109375" style="50" bestFit="1" customWidth="1"/>
    <col min="10516" max="10516" width="11.42578125" style="50" bestFit="1" customWidth="1"/>
    <col min="10517" max="10517" width="13.7109375" style="50" customWidth="1"/>
    <col min="10518" max="10518" width="10.5703125" style="50" customWidth="1"/>
    <col min="10519" max="10519" width="12.140625" style="50" customWidth="1"/>
    <col min="10520" max="10520" width="13.85546875" style="50" bestFit="1" customWidth="1"/>
    <col min="10521" max="10521" width="11.140625" style="50" bestFit="1" customWidth="1"/>
    <col min="10522" max="10522" width="12.85546875" style="50" customWidth="1"/>
    <col min="10523" max="10523" width="9.140625" style="50"/>
    <col min="10524" max="10524" width="14.28515625" style="50" customWidth="1"/>
    <col min="10525" max="10525" width="15.85546875" style="50" customWidth="1"/>
    <col min="10526" max="10526" width="12.28515625" style="50" customWidth="1"/>
    <col min="10527" max="10527" width="13.5703125" style="50" customWidth="1"/>
    <col min="10528" max="10754" width="9.140625" style="50"/>
    <col min="10755" max="10755" width="18.28515625" style="50" customWidth="1"/>
    <col min="10756" max="10756" width="14.140625" style="50" bestFit="1" customWidth="1"/>
    <col min="10757" max="10757" width="11.85546875" style="50" customWidth="1"/>
    <col min="10758" max="10758" width="12" style="50" bestFit="1" customWidth="1"/>
    <col min="10759" max="10759" width="12.7109375" style="50" bestFit="1" customWidth="1"/>
    <col min="10760" max="10760" width="11.42578125" style="50" bestFit="1" customWidth="1"/>
    <col min="10761" max="10761" width="11.7109375" style="50" bestFit="1" customWidth="1"/>
    <col min="10762" max="10762" width="12" style="50" customWidth="1"/>
    <col min="10763" max="10763" width="15.42578125" style="50" bestFit="1" customWidth="1"/>
    <col min="10764" max="10764" width="12" style="50" customWidth="1"/>
    <col min="10765" max="10765" width="12.7109375" style="50" bestFit="1" customWidth="1"/>
    <col min="10766" max="10766" width="12.42578125" style="50" customWidth="1"/>
    <col min="10767" max="10767" width="12.7109375" style="50" bestFit="1" customWidth="1"/>
    <col min="10768" max="10768" width="11.42578125" style="50" bestFit="1" customWidth="1"/>
    <col min="10769" max="10769" width="12.5703125" style="50" customWidth="1"/>
    <col min="10770" max="10770" width="11.42578125" style="50" bestFit="1" customWidth="1"/>
    <col min="10771" max="10771" width="12.7109375" style="50" bestFit="1" customWidth="1"/>
    <col min="10772" max="10772" width="11.42578125" style="50" bestFit="1" customWidth="1"/>
    <col min="10773" max="10773" width="13.7109375" style="50" customWidth="1"/>
    <col min="10774" max="10774" width="10.5703125" style="50" customWidth="1"/>
    <col min="10775" max="10775" width="12.140625" style="50" customWidth="1"/>
    <col min="10776" max="10776" width="13.85546875" style="50" bestFit="1" customWidth="1"/>
    <col min="10777" max="10777" width="11.140625" style="50" bestFit="1" customWidth="1"/>
    <col min="10778" max="10778" width="12.85546875" style="50" customWidth="1"/>
    <col min="10779" max="10779" width="9.140625" style="50"/>
    <col min="10780" max="10780" width="14.28515625" style="50" customWidth="1"/>
    <col min="10781" max="10781" width="15.85546875" style="50" customWidth="1"/>
    <col min="10782" max="10782" width="12.28515625" style="50" customWidth="1"/>
    <col min="10783" max="10783" width="13.5703125" style="50" customWidth="1"/>
    <col min="10784" max="11010" width="9.140625" style="50"/>
    <col min="11011" max="11011" width="18.28515625" style="50" customWidth="1"/>
    <col min="11012" max="11012" width="14.140625" style="50" bestFit="1" customWidth="1"/>
    <col min="11013" max="11013" width="11.85546875" style="50" customWidth="1"/>
    <col min="11014" max="11014" width="12" style="50" bestFit="1" customWidth="1"/>
    <col min="11015" max="11015" width="12.7109375" style="50" bestFit="1" customWidth="1"/>
    <col min="11016" max="11016" width="11.42578125" style="50" bestFit="1" customWidth="1"/>
    <col min="11017" max="11017" width="11.7109375" style="50" bestFit="1" customWidth="1"/>
    <col min="11018" max="11018" width="12" style="50" customWidth="1"/>
    <col min="11019" max="11019" width="15.42578125" style="50" bestFit="1" customWidth="1"/>
    <col min="11020" max="11020" width="12" style="50" customWidth="1"/>
    <col min="11021" max="11021" width="12.7109375" style="50" bestFit="1" customWidth="1"/>
    <col min="11022" max="11022" width="12.42578125" style="50" customWidth="1"/>
    <col min="11023" max="11023" width="12.7109375" style="50" bestFit="1" customWidth="1"/>
    <col min="11024" max="11024" width="11.42578125" style="50" bestFit="1" customWidth="1"/>
    <col min="11025" max="11025" width="12.5703125" style="50" customWidth="1"/>
    <col min="11026" max="11026" width="11.42578125" style="50" bestFit="1" customWidth="1"/>
    <col min="11027" max="11027" width="12.7109375" style="50" bestFit="1" customWidth="1"/>
    <col min="11028" max="11028" width="11.42578125" style="50" bestFit="1" customWidth="1"/>
    <col min="11029" max="11029" width="13.7109375" style="50" customWidth="1"/>
    <col min="11030" max="11030" width="10.5703125" style="50" customWidth="1"/>
    <col min="11031" max="11031" width="12.140625" style="50" customWidth="1"/>
    <col min="11032" max="11032" width="13.85546875" style="50" bestFit="1" customWidth="1"/>
    <col min="11033" max="11033" width="11.140625" style="50" bestFit="1" customWidth="1"/>
    <col min="11034" max="11034" width="12.85546875" style="50" customWidth="1"/>
    <col min="11035" max="11035" width="9.140625" style="50"/>
    <col min="11036" max="11036" width="14.28515625" style="50" customWidth="1"/>
    <col min="11037" max="11037" width="15.85546875" style="50" customWidth="1"/>
    <col min="11038" max="11038" width="12.28515625" style="50" customWidth="1"/>
    <col min="11039" max="11039" width="13.5703125" style="50" customWidth="1"/>
    <col min="11040" max="11266" width="9.140625" style="50"/>
    <col min="11267" max="11267" width="18.28515625" style="50" customWidth="1"/>
    <col min="11268" max="11268" width="14.140625" style="50" bestFit="1" customWidth="1"/>
    <col min="11269" max="11269" width="11.85546875" style="50" customWidth="1"/>
    <col min="11270" max="11270" width="12" style="50" bestFit="1" customWidth="1"/>
    <col min="11271" max="11271" width="12.7109375" style="50" bestFit="1" customWidth="1"/>
    <col min="11272" max="11272" width="11.42578125" style="50" bestFit="1" customWidth="1"/>
    <col min="11273" max="11273" width="11.7109375" style="50" bestFit="1" customWidth="1"/>
    <col min="11274" max="11274" width="12" style="50" customWidth="1"/>
    <col min="11275" max="11275" width="15.42578125" style="50" bestFit="1" customWidth="1"/>
    <col min="11276" max="11276" width="12" style="50" customWidth="1"/>
    <col min="11277" max="11277" width="12.7109375" style="50" bestFit="1" customWidth="1"/>
    <col min="11278" max="11278" width="12.42578125" style="50" customWidth="1"/>
    <col min="11279" max="11279" width="12.7109375" style="50" bestFit="1" customWidth="1"/>
    <col min="11280" max="11280" width="11.42578125" style="50" bestFit="1" customWidth="1"/>
    <col min="11281" max="11281" width="12.5703125" style="50" customWidth="1"/>
    <col min="11282" max="11282" width="11.42578125" style="50" bestFit="1" customWidth="1"/>
    <col min="11283" max="11283" width="12.7109375" style="50" bestFit="1" customWidth="1"/>
    <col min="11284" max="11284" width="11.42578125" style="50" bestFit="1" customWidth="1"/>
    <col min="11285" max="11285" width="13.7109375" style="50" customWidth="1"/>
    <col min="11286" max="11286" width="10.5703125" style="50" customWidth="1"/>
    <col min="11287" max="11287" width="12.140625" style="50" customWidth="1"/>
    <col min="11288" max="11288" width="13.85546875" style="50" bestFit="1" customWidth="1"/>
    <col min="11289" max="11289" width="11.140625" style="50" bestFit="1" customWidth="1"/>
    <col min="11290" max="11290" width="12.85546875" style="50" customWidth="1"/>
    <col min="11291" max="11291" width="9.140625" style="50"/>
    <col min="11292" max="11292" width="14.28515625" style="50" customWidth="1"/>
    <col min="11293" max="11293" width="15.85546875" style="50" customWidth="1"/>
    <col min="11294" max="11294" width="12.28515625" style="50" customWidth="1"/>
    <col min="11295" max="11295" width="13.5703125" style="50" customWidth="1"/>
    <col min="11296" max="11522" width="9.140625" style="50"/>
    <col min="11523" max="11523" width="18.28515625" style="50" customWidth="1"/>
    <col min="11524" max="11524" width="14.140625" style="50" bestFit="1" customWidth="1"/>
    <col min="11525" max="11525" width="11.85546875" style="50" customWidth="1"/>
    <col min="11526" max="11526" width="12" style="50" bestFit="1" customWidth="1"/>
    <col min="11527" max="11527" width="12.7109375" style="50" bestFit="1" customWidth="1"/>
    <col min="11528" max="11528" width="11.42578125" style="50" bestFit="1" customWidth="1"/>
    <col min="11529" max="11529" width="11.7109375" style="50" bestFit="1" customWidth="1"/>
    <col min="11530" max="11530" width="12" style="50" customWidth="1"/>
    <col min="11531" max="11531" width="15.42578125" style="50" bestFit="1" customWidth="1"/>
    <col min="11532" max="11532" width="12" style="50" customWidth="1"/>
    <col min="11533" max="11533" width="12.7109375" style="50" bestFit="1" customWidth="1"/>
    <col min="11534" max="11534" width="12.42578125" style="50" customWidth="1"/>
    <col min="11535" max="11535" width="12.7109375" style="50" bestFit="1" customWidth="1"/>
    <col min="11536" max="11536" width="11.42578125" style="50" bestFit="1" customWidth="1"/>
    <col min="11537" max="11537" width="12.5703125" style="50" customWidth="1"/>
    <col min="11538" max="11538" width="11.42578125" style="50" bestFit="1" customWidth="1"/>
    <col min="11539" max="11539" width="12.7109375" style="50" bestFit="1" customWidth="1"/>
    <col min="11540" max="11540" width="11.42578125" style="50" bestFit="1" customWidth="1"/>
    <col min="11541" max="11541" width="13.7109375" style="50" customWidth="1"/>
    <col min="11542" max="11542" width="10.5703125" style="50" customWidth="1"/>
    <col min="11543" max="11543" width="12.140625" style="50" customWidth="1"/>
    <col min="11544" max="11544" width="13.85546875" style="50" bestFit="1" customWidth="1"/>
    <col min="11545" max="11545" width="11.140625" style="50" bestFit="1" customWidth="1"/>
    <col min="11546" max="11546" width="12.85546875" style="50" customWidth="1"/>
    <col min="11547" max="11547" width="9.140625" style="50"/>
    <col min="11548" max="11548" width="14.28515625" style="50" customWidth="1"/>
    <col min="11549" max="11549" width="15.85546875" style="50" customWidth="1"/>
    <col min="11550" max="11550" width="12.28515625" style="50" customWidth="1"/>
    <col min="11551" max="11551" width="13.5703125" style="50" customWidth="1"/>
    <col min="11552" max="11778" width="9.140625" style="50"/>
    <col min="11779" max="11779" width="18.28515625" style="50" customWidth="1"/>
    <col min="11780" max="11780" width="14.140625" style="50" bestFit="1" customWidth="1"/>
    <col min="11781" max="11781" width="11.85546875" style="50" customWidth="1"/>
    <col min="11782" max="11782" width="12" style="50" bestFit="1" customWidth="1"/>
    <col min="11783" max="11783" width="12.7109375" style="50" bestFit="1" customWidth="1"/>
    <col min="11784" max="11784" width="11.42578125" style="50" bestFit="1" customWidth="1"/>
    <col min="11785" max="11785" width="11.7109375" style="50" bestFit="1" customWidth="1"/>
    <col min="11786" max="11786" width="12" style="50" customWidth="1"/>
    <col min="11787" max="11787" width="15.42578125" style="50" bestFit="1" customWidth="1"/>
    <col min="11788" max="11788" width="12" style="50" customWidth="1"/>
    <col min="11789" max="11789" width="12.7109375" style="50" bestFit="1" customWidth="1"/>
    <col min="11790" max="11790" width="12.42578125" style="50" customWidth="1"/>
    <col min="11791" max="11791" width="12.7109375" style="50" bestFit="1" customWidth="1"/>
    <col min="11792" max="11792" width="11.42578125" style="50" bestFit="1" customWidth="1"/>
    <col min="11793" max="11793" width="12.5703125" style="50" customWidth="1"/>
    <col min="11794" max="11794" width="11.42578125" style="50" bestFit="1" customWidth="1"/>
    <col min="11795" max="11795" width="12.7109375" style="50" bestFit="1" customWidth="1"/>
    <col min="11796" max="11796" width="11.42578125" style="50" bestFit="1" customWidth="1"/>
    <col min="11797" max="11797" width="13.7109375" style="50" customWidth="1"/>
    <col min="11798" max="11798" width="10.5703125" style="50" customWidth="1"/>
    <col min="11799" max="11799" width="12.140625" style="50" customWidth="1"/>
    <col min="11800" max="11800" width="13.85546875" style="50" bestFit="1" customWidth="1"/>
    <col min="11801" max="11801" width="11.140625" style="50" bestFit="1" customWidth="1"/>
    <col min="11802" max="11802" width="12.85546875" style="50" customWidth="1"/>
    <col min="11803" max="11803" width="9.140625" style="50"/>
    <col min="11804" max="11804" width="14.28515625" style="50" customWidth="1"/>
    <col min="11805" max="11805" width="15.85546875" style="50" customWidth="1"/>
    <col min="11806" max="11806" width="12.28515625" style="50" customWidth="1"/>
    <col min="11807" max="11807" width="13.5703125" style="50" customWidth="1"/>
    <col min="11808" max="12034" width="9.140625" style="50"/>
    <col min="12035" max="12035" width="18.28515625" style="50" customWidth="1"/>
    <col min="12036" max="12036" width="14.140625" style="50" bestFit="1" customWidth="1"/>
    <col min="12037" max="12037" width="11.85546875" style="50" customWidth="1"/>
    <col min="12038" max="12038" width="12" style="50" bestFit="1" customWidth="1"/>
    <col min="12039" max="12039" width="12.7109375" style="50" bestFit="1" customWidth="1"/>
    <col min="12040" max="12040" width="11.42578125" style="50" bestFit="1" customWidth="1"/>
    <col min="12041" max="12041" width="11.7109375" style="50" bestFit="1" customWidth="1"/>
    <col min="12042" max="12042" width="12" style="50" customWidth="1"/>
    <col min="12043" max="12043" width="15.42578125" style="50" bestFit="1" customWidth="1"/>
    <col min="12044" max="12044" width="12" style="50" customWidth="1"/>
    <col min="12045" max="12045" width="12.7109375" style="50" bestFit="1" customWidth="1"/>
    <col min="12046" max="12046" width="12.42578125" style="50" customWidth="1"/>
    <col min="12047" max="12047" width="12.7109375" style="50" bestFit="1" customWidth="1"/>
    <col min="12048" max="12048" width="11.42578125" style="50" bestFit="1" customWidth="1"/>
    <col min="12049" max="12049" width="12.5703125" style="50" customWidth="1"/>
    <col min="12050" max="12050" width="11.42578125" style="50" bestFit="1" customWidth="1"/>
    <col min="12051" max="12051" width="12.7109375" style="50" bestFit="1" customWidth="1"/>
    <col min="12052" max="12052" width="11.42578125" style="50" bestFit="1" customWidth="1"/>
    <col min="12053" max="12053" width="13.7109375" style="50" customWidth="1"/>
    <col min="12054" max="12054" width="10.5703125" style="50" customWidth="1"/>
    <col min="12055" max="12055" width="12.140625" style="50" customWidth="1"/>
    <col min="12056" max="12056" width="13.85546875" style="50" bestFit="1" customWidth="1"/>
    <col min="12057" max="12057" width="11.140625" style="50" bestFit="1" customWidth="1"/>
    <col min="12058" max="12058" width="12.85546875" style="50" customWidth="1"/>
    <col min="12059" max="12059" width="9.140625" style="50"/>
    <col min="12060" max="12060" width="14.28515625" style="50" customWidth="1"/>
    <col min="12061" max="12061" width="15.85546875" style="50" customWidth="1"/>
    <col min="12062" max="12062" width="12.28515625" style="50" customWidth="1"/>
    <col min="12063" max="12063" width="13.5703125" style="50" customWidth="1"/>
    <col min="12064" max="12290" width="9.140625" style="50"/>
    <col min="12291" max="12291" width="18.28515625" style="50" customWidth="1"/>
    <col min="12292" max="12292" width="14.140625" style="50" bestFit="1" customWidth="1"/>
    <col min="12293" max="12293" width="11.85546875" style="50" customWidth="1"/>
    <col min="12294" max="12294" width="12" style="50" bestFit="1" customWidth="1"/>
    <col min="12295" max="12295" width="12.7109375" style="50" bestFit="1" customWidth="1"/>
    <col min="12296" max="12296" width="11.42578125" style="50" bestFit="1" customWidth="1"/>
    <col min="12297" max="12297" width="11.7109375" style="50" bestFit="1" customWidth="1"/>
    <col min="12298" max="12298" width="12" style="50" customWidth="1"/>
    <col min="12299" max="12299" width="15.42578125" style="50" bestFit="1" customWidth="1"/>
    <col min="12300" max="12300" width="12" style="50" customWidth="1"/>
    <col min="12301" max="12301" width="12.7109375" style="50" bestFit="1" customWidth="1"/>
    <col min="12302" max="12302" width="12.42578125" style="50" customWidth="1"/>
    <col min="12303" max="12303" width="12.7109375" style="50" bestFit="1" customWidth="1"/>
    <col min="12304" max="12304" width="11.42578125" style="50" bestFit="1" customWidth="1"/>
    <col min="12305" max="12305" width="12.5703125" style="50" customWidth="1"/>
    <col min="12306" max="12306" width="11.42578125" style="50" bestFit="1" customWidth="1"/>
    <col min="12307" max="12307" width="12.7109375" style="50" bestFit="1" customWidth="1"/>
    <col min="12308" max="12308" width="11.42578125" style="50" bestFit="1" customWidth="1"/>
    <col min="12309" max="12309" width="13.7109375" style="50" customWidth="1"/>
    <col min="12310" max="12310" width="10.5703125" style="50" customWidth="1"/>
    <col min="12311" max="12311" width="12.140625" style="50" customWidth="1"/>
    <col min="12312" max="12312" width="13.85546875" style="50" bestFit="1" customWidth="1"/>
    <col min="12313" max="12313" width="11.140625" style="50" bestFit="1" customWidth="1"/>
    <col min="12314" max="12314" width="12.85546875" style="50" customWidth="1"/>
    <col min="12315" max="12315" width="9.140625" style="50"/>
    <col min="12316" max="12316" width="14.28515625" style="50" customWidth="1"/>
    <col min="12317" max="12317" width="15.85546875" style="50" customWidth="1"/>
    <col min="12318" max="12318" width="12.28515625" style="50" customWidth="1"/>
    <col min="12319" max="12319" width="13.5703125" style="50" customWidth="1"/>
    <col min="12320" max="12546" width="9.140625" style="50"/>
    <col min="12547" max="12547" width="18.28515625" style="50" customWidth="1"/>
    <col min="12548" max="12548" width="14.140625" style="50" bestFit="1" customWidth="1"/>
    <col min="12549" max="12549" width="11.85546875" style="50" customWidth="1"/>
    <col min="12550" max="12550" width="12" style="50" bestFit="1" customWidth="1"/>
    <col min="12551" max="12551" width="12.7109375" style="50" bestFit="1" customWidth="1"/>
    <col min="12552" max="12552" width="11.42578125" style="50" bestFit="1" customWidth="1"/>
    <col min="12553" max="12553" width="11.7109375" style="50" bestFit="1" customWidth="1"/>
    <col min="12554" max="12554" width="12" style="50" customWidth="1"/>
    <col min="12555" max="12555" width="15.42578125" style="50" bestFit="1" customWidth="1"/>
    <col min="12556" max="12556" width="12" style="50" customWidth="1"/>
    <col min="12557" max="12557" width="12.7109375" style="50" bestFit="1" customWidth="1"/>
    <col min="12558" max="12558" width="12.42578125" style="50" customWidth="1"/>
    <col min="12559" max="12559" width="12.7109375" style="50" bestFit="1" customWidth="1"/>
    <col min="12560" max="12560" width="11.42578125" style="50" bestFit="1" customWidth="1"/>
    <col min="12561" max="12561" width="12.5703125" style="50" customWidth="1"/>
    <col min="12562" max="12562" width="11.42578125" style="50" bestFit="1" customWidth="1"/>
    <col min="12563" max="12563" width="12.7109375" style="50" bestFit="1" customWidth="1"/>
    <col min="12564" max="12564" width="11.42578125" style="50" bestFit="1" customWidth="1"/>
    <col min="12565" max="12565" width="13.7109375" style="50" customWidth="1"/>
    <col min="12566" max="12566" width="10.5703125" style="50" customWidth="1"/>
    <col min="12567" max="12567" width="12.140625" style="50" customWidth="1"/>
    <col min="12568" max="12568" width="13.85546875" style="50" bestFit="1" customWidth="1"/>
    <col min="12569" max="12569" width="11.140625" style="50" bestFit="1" customWidth="1"/>
    <col min="12570" max="12570" width="12.85546875" style="50" customWidth="1"/>
    <col min="12571" max="12571" width="9.140625" style="50"/>
    <col min="12572" max="12572" width="14.28515625" style="50" customWidth="1"/>
    <col min="12573" max="12573" width="15.85546875" style="50" customWidth="1"/>
    <col min="12574" max="12574" width="12.28515625" style="50" customWidth="1"/>
    <col min="12575" max="12575" width="13.5703125" style="50" customWidth="1"/>
    <col min="12576" max="12802" width="9.140625" style="50"/>
    <col min="12803" max="12803" width="18.28515625" style="50" customWidth="1"/>
    <col min="12804" max="12804" width="14.140625" style="50" bestFit="1" customWidth="1"/>
    <col min="12805" max="12805" width="11.85546875" style="50" customWidth="1"/>
    <col min="12806" max="12806" width="12" style="50" bestFit="1" customWidth="1"/>
    <col min="12807" max="12807" width="12.7109375" style="50" bestFit="1" customWidth="1"/>
    <col min="12808" max="12808" width="11.42578125" style="50" bestFit="1" customWidth="1"/>
    <col min="12809" max="12809" width="11.7109375" style="50" bestFit="1" customWidth="1"/>
    <col min="12810" max="12810" width="12" style="50" customWidth="1"/>
    <col min="12811" max="12811" width="15.42578125" style="50" bestFit="1" customWidth="1"/>
    <col min="12812" max="12812" width="12" style="50" customWidth="1"/>
    <col min="12813" max="12813" width="12.7109375" style="50" bestFit="1" customWidth="1"/>
    <col min="12814" max="12814" width="12.42578125" style="50" customWidth="1"/>
    <col min="12815" max="12815" width="12.7109375" style="50" bestFit="1" customWidth="1"/>
    <col min="12816" max="12816" width="11.42578125" style="50" bestFit="1" customWidth="1"/>
    <col min="12817" max="12817" width="12.5703125" style="50" customWidth="1"/>
    <col min="12818" max="12818" width="11.42578125" style="50" bestFit="1" customWidth="1"/>
    <col min="12819" max="12819" width="12.7109375" style="50" bestFit="1" customWidth="1"/>
    <col min="12820" max="12820" width="11.42578125" style="50" bestFit="1" customWidth="1"/>
    <col min="12821" max="12821" width="13.7109375" style="50" customWidth="1"/>
    <col min="12822" max="12822" width="10.5703125" style="50" customWidth="1"/>
    <col min="12823" max="12823" width="12.140625" style="50" customWidth="1"/>
    <col min="12824" max="12824" width="13.85546875" style="50" bestFit="1" customWidth="1"/>
    <col min="12825" max="12825" width="11.140625" style="50" bestFit="1" customWidth="1"/>
    <col min="12826" max="12826" width="12.85546875" style="50" customWidth="1"/>
    <col min="12827" max="12827" width="9.140625" style="50"/>
    <col min="12828" max="12828" width="14.28515625" style="50" customWidth="1"/>
    <col min="12829" max="12829" width="15.85546875" style="50" customWidth="1"/>
    <col min="12830" max="12830" width="12.28515625" style="50" customWidth="1"/>
    <col min="12831" max="12831" width="13.5703125" style="50" customWidth="1"/>
    <col min="12832" max="13058" width="9.140625" style="50"/>
    <col min="13059" max="13059" width="18.28515625" style="50" customWidth="1"/>
    <col min="13060" max="13060" width="14.140625" style="50" bestFit="1" customWidth="1"/>
    <col min="13061" max="13061" width="11.85546875" style="50" customWidth="1"/>
    <col min="13062" max="13062" width="12" style="50" bestFit="1" customWidth="1"/>
    <col min="13063" max="13063" width="12.7109375" style="50" bestFit="1" customWidth="1"/>
    <col min="13064" max="13064" width="11.42578125" style="50" bestFit="1" customWidth="1"/>
    <col min="13065" max="13065" width="11.7109375" style="50" bestFit="1" customWidth="1"/>
    <col min="13066" max="13066" width="12" style="50" customWidth="1"/>
    <col min="13067" max="13067" width="15.42578125" style="50" bestFit="1" customWidth="1"/>
    <col min="13068" max="13068" width="12" style="50" customWidth="1"/>
    <col min="13069" max="13069" width="12.7109375" style="50" bestFit="1" customWidth="1"/>
    <col min="13070" max="13070" width="12.42578125" style="50" customWidth="1"/>
    <col min="13071" max="13071" width="12.7109375" style="50" bestFit="1" customWidth="1"/>
    <col min="13072" max="13072" width="11.42578125" style="50" bestFit="1" customWidth="1"/>
    <col min="13073" max="13073" width="12.5703125" style="50" customWidth="1"/>
    <col min="13074" max="13074" width="11.42578125" style="50" bestFit="1" customWidth="1"/>
    <col min="13075" max="13075" width="12.7109375" style="50" bestFit="1" customWidth="1"/>
    <col min="13076" max="13076" width="11.42578125" style="50" bestFit="1" customWidth="1"/>
    <col min="13077" max="13077" width="13.7109375" style="50" customWidth="1"/>
    <col min="13078" max="13078" width="10.5703125" style="50" customWidth="1"/>
    <col min="13079" max="13079" width="12.140625" style="50" customWidth="1"/>
    <col min="13080" max="13080" width="13.85546875" style="50" bestFit="1" customWidth="1"/>
    <col min="13081" max="13081" width="11.140625" style="50" bestFit="1" customWidth="1"/>
    <col min="13082" max="13082" width="12.85546875" style="50" customWidth="1"/>
    <col min="13083" max="13083" width="9.140625" style="50"/>
    <col min="13084" max="13084" width="14.28515625" style="50" customWidth="1"/>
    <col min="13085" max="13085" width="15.85546875" style="50" customWidth="1"/>
    <col min="13086" max="13086" width="12.28515625" style="50" customWidth="1"/>
    <col min="13087" max="13087" width="13.5703125" style="50" customWidth="1"/>
    <col min="13088" max="13314" width="9.140625" style="50"/>
    <col min="13315" max="13315" width="18.28515625" style="50" customWidth="1"/>
    <col min="13316" max="13316" width="14.140625" style="50" bestFit="1" customWidth="1"/>
    <col min="13317" max="13317" width="11.85546875" style="50" customWidth="1"/>
    <col min="13318" max="13318" width="12" style="50" bestFit="1" customWidth="1"/>
    <col min="13319" max="13319" width="12.7109375" style="50" bestFit="1" customWidth="1"/>
    <col min="13320" max="13320" width="11.42578125" style="50" bestFit="1" customWidth="1"/>
    <col min="13321" max="13321" width="11.7109375" style="50" bestFit="1" customWidth="1"/>
    <col min="13322" max="13322" width="12" style="50" customWidth="1"/>
    <col min="13323" max="13323" width="15.42578125" style="50" bestFit="1" customWidth="1"/>
    <col min="13324" max="13324" width="12" style="50" customWidth="1"/>
    <col min="13325" max="13325" width="12.7109375" style="50" bestFit="1" customWidth="1"/>
    <col min="13326" max="13326" width="12.42578125" style="50" customWidth="1"/>
    <col min="13327" max="13327" width="12.7109375" style="50" bestFit="1" customWidth="1"/>
    <col min="13328" max="13328" width="11.42578125" style="50" bestFit="1" customWidth="1"/>
    <col min="13329" max="13329" width="12.5703125" style="50" customWidth="1"/>
    <col min="13330" max="13330" width="11.42578125" style="50" bestFit="1" customWidth="1"/>
    <col min="13331" max="13331" width="12.7109375" style="50" bestFit="1" customWidth="1"/>
    <col min="13332" max="13332" width="11.42578125" style="50" bestFit="1" customWidth="1"/>
    <col min="13333" max="13333" width="13.7109375" style="50" customWidth="1"/>
    <col min="13334" max="13334" width="10.5703125" style="50" customWidth="1"/>
    <col min="13335" max="13335" width="12.140625" style="50" customWidth="1"/>
    <col min="13336" max="13336" width="13.85546875" style="50" bestFit="1" customWidth="1"/>
    <col min="13337" max="13337" width="11.140625" style="50" bestFit="1" customWidth="1"/>
    <col min="13338" max="13338" width="12.85546875" style="50" customWidth="1"/>
    <col min="13339" max="13339" width="9.140625" style="50"/>
    <col min="13340" max="13340" width="14.28515625" style="50" customWidth="1"/>
    <col min="13341" max="13341" width="15.85546875" style="50" customWidth="1"/>
    <col min="13342" max="13342" width="12.28515625" style="50" customWidth="1"/>
    <col min="13343" max="13343" width="13.5703125" style="50" customWidth="1"/>
    <col min="13344" max="13570" width="9.140625" style="50"/>
    <col min="13571" max="13571" width="18.28515625" style="50" customWidth="1"/>
    <col min="13572" max="13572" width="14.140625" style="50" bestFit="1" customWidth="1"/>
    <col min="13573" max="13573" width="11.85546875" style="50" customWidth="1"/>
    <col min="13574" max="13574" width="12" style="50" bestFit="1" customWidth="1"/>
    <col min="13575" max="13575" width="12.7109375" style="50" bestFit="1" customWidth="1"/>
    <col min="13576" max="13576" width="11.42578125" style="50" bestFit="1" customWidth="1"/>
    <col min="13577" max="13577" width="11.7109375" style="50" bestFit="1" customWidth="1"/>
    <col min="13578" max="13578" width="12" style="50" customWidth="1"/>
    <col min="13579" max="13579" width="15.42578125" style="50" bestFit="1" customWidth="1"/>
    <col min="13580" max="13580" width="12" style="50" customWidth="1"/>
    <col min="13581" max="13581" width="12.7109375" style="50" bestFit="1" customWidth="1"/>
    <col min="13582" max="13582" width="12.42578125" style="50" customWidth="1"/>
    <col min="13583" max="13583" width="12.7109375" style="50" bestFit="1" customWidth="1"/>
    <col min="13584" max="13584" width="11.42578125" style="50" bestFit="1" customWidth="1"/>
    <col min="13585" max="13585" width="12.5703125" style="50" customWidth="1"/>
    <col min="13586" max="13586" width="11.42578125" style="50" bestFit="1" customWidth="1"/>
    <col min="13587" max="13587" width="12.7109375" style="50" bestFit="1" customWidth="1"/>
    <col min="13588" max="13588" width="11.42578125" style="50" bestFit="1" customWidth="1"/>
    <col min="13589" max="13589" width="13.7109375" style="50" customWidth="1"/>
    <col min="13590" max="13590" width="10.5703125" style="50" customWidth="1"/>
    <col min="13591" max="13591" width="12.140625" style="50" customWidth="1"/>
    <col min="13592" max="13592" width="13.85546875" style="50" bestFit="1" customWidth="1"/>
    <col min="13593" max="13593" width="11.140625" style="50" bestFit="1" customWidth="1"/>
    <col min="13594" max="13594" width="12.85546875" style="50" customWidth="1"/>
    <col min="13595" max="13595" width="9.140625" style="50"/>
    <col min="13596" max="13596" width="14.28515625" style="50" customWidth="1"/>
    <col min="13597" max="13597" width="15.85546875" style="50" customWidth="1"/>
    <col min="13598" max="13598" width="12.28515625" style="50" customWidth="1"/>
    <col min="13599" max="13599" width="13.5703125" style="50" customWidth="1"/>
    <col min="13600" max="13826" width="9.140625" style="50"/>
    <col min="13827" max="13827" width="18.28515625" style="50" customWidth="1"/>
    <col min="13828" max="13828" width="14.140625" style="50" bestFit="1" customWidth="1"/>
    <col min="13829" max="13829" width="11.85546875" style="50" customWidth="1"/>
    <col min="13830" max="13830" width="12" style="50" bestFit="1" customWidth="1"/>
    <col min="13831" max="13831" width="12.7109375" style="50" bestFit="1" customWidth="1"/>
    <col min="13832" max="13832" width="11.42578125" style="50" bestFit="1" customWidth="1"/>
    <col min="13833" max="13833" width="11.7109375" style="50" bestFit="1" customWidth="1"/>
    <col min="13834" max="13834" width="12" style="50" customWidth="1"/>
    <col min="13835" max="13835" width="15.42578125" style="50" bestFit="1" customWidth="1"/>
    <col min="13836" max="13836" width="12" style="50" customWidth="1"/>
    <col min="13837" max="13837" width="12.7109375" style="50" bestFit="1" customWidth="1"/>
    <col min="13838" max="13838" width="12.42578125" style="50" customWidth="1"/>
    <col min="13839" max="13839" width="12.7109375" style="50" bestFit="1" customWidth="1"/>
    <col min="13840" max="13840" width="11.42578125" style="50" bestFit="1" customWidth="1"/>
    <col min="13841" max="13841" width="12.5703125" style="50" customWidth="1"/>
    <col min="13842" max="13842" width="11.42578125" style="50" bestFit="1" customWidth="1"/>
    <col min="13843" max="13843" width="12.7109375" style="50" bestFit="1" customWidth="1"/>
    <col min="13844" max="13844" width="11.42578125" style="50" bestFit="1" customWidth="1"/>
    <col min="13845" max="13845" width="13.7109375" style="50" customWidth="1"/>
    <col min="13846" max="13846" width="10.5703125" style="50" customWidth="1"/>
    <col min="13847" max="13847" width="12.140625" style="50" customWidth="1"/>
    <col min="13848" max="13848" width="13.85546875" style="50" bestFit="1" customWidth="1"/>
    <col min="13849" max="13849" width="11.140625" style="50" bestFit="1" customWidth="1"/>
    <col min="13850" max="13850" width="12.85546875" style="50" customWidth="1"/>
    <col min="13851" max="13851" width="9.140625" style="50"/>
    <col min="13852" max="13852" width="14.28515625" style="50" customWidth="1"/>
    <col min="13853" max="13853" width="15.85546875" style="50" customWidth="1"/>
    <col min="13854" max="13854" width="12.28515625" style="50" customWidth="1"/>
    <col min="13855" max="13855" width="13.5703125" style="50" customWidth="1"/>
    <col min="13856" max="14082" width="9.140625" style="50"/>
    <col min="14083" max="14083" width="18.28515625" style="50" customWidth="1"/>
    <col min="14084" max="14084" width="14.140625" style="50" bestFit="1" customWidth="1"/>
    <col min="14085" max="14085" width="11.85546875" style="50" customWidth="1"/>
    <col min="14086" max="14086" width="12" style="50" bestFit="1" customWidth="1"/>
    <col min="14087" max="14087" width="12.7109375" style="50" bestFit="1" customWidth="1"/>
    <col min="14088" max="14088" width="11.42578125" style="50" bestFit="1" customWidth="1"/>
    <col min="14089" max="14089" width="11.7109375" style="50" bestFit="1" customWidth="1"/>
    <col min="14090" max="14090" width="12" style="50" customWidth="1"/>
    <col min="14091" max="14091" width="15.42578125" style="50" bestFit="1" customWidth="1"/>
    <col min="14092" max="14092" width="12" style="50" customWidth="1"/>
    <col min="14093" max="14093" width="12.7109375" style="50" bestFit="1" customWidth="1"/>
    <col min="14094" max="14094" width="12.42578125" style="50" customWidth="1"/>
    <col min="14095" max="14095" width="12.7109375" style="50" bestFit="1" customWidth="1"/>
    <col min="14096" max="14096" width="11.42578125" style="50" bestFit="1" customWidth="1"/>
    <col min="14097" max="14097" width="12.5703125" style="50" customWidth="1"/>
    <col min="14098" max="14098" width="11.42578125" style="50" bestFit="1" customWidth="1"/>
    <col min="14099" max="14099" width="12.7109375" style="50" bestFit="1" customWidth="1"/>
    <col min="14100" max="14100" width="11.42578125" style="50" bestFit="1" customWidth="1"/>
    <col min="14101" max="14101" width="13.7109375" style="50" customWidth="1"/>
    <col min="14102" max="14102" width="10.5703125" style="50" customWidth="1"/>
    <col min="14103" max="14103" width="12.140625" style="50" customWidth="1"/>
    <col min="14104" max="14104" width="13.85546875" style="50" bestFit="1" customWidth="1"/>
    <col min="14105" max="14105" width="11.140625" style="50" bestFit="1" customWidth="1"/>
    <col min="14106" max="14106" width="12.85546875" style="50" customWidth="1"/>
    <col min="14107" max="14107" width="9.140625" style="50"/>
    <col min="14108" max="14108" width="14.28515625" style="50" customWidth="1"/>
    <col min="14109" max="14109" width="15.85546875" style="50" customWidth="1"/>
    <col min="14110" max="14110" width="12.28515625" style="50" customWidth="1"/>
    <col min="14111" max="14111" width="13.5703125" style="50" customWidth="1"/>
    <col min="14112" max="14338" width="9.140625" style="50"/>
    <col min="14339" max="14339" width="18.28515625" style="50" customWidth="1"/>
    <col min="14340" max="14340" width="14.140625" style="50" bestFit="1" customWidth="1"/>
    <col min="14341" max="14341" width="11.85546875" style="50" customWidth="1"/>
    <col min="14342" max="14342" width="12" style="50" bestFit="1" customWidth="1"/>
    <col min="14343" max="14343" width="12.7109375" style="50" bestFit="1" customWidth="1"/>
    <col min="14344" max="14344" width="11.42578125" style="50" bestFit="1" customWidth="1"/>
    <col min="14345" max="14345" width="11.7109375" style="50" bestFit="1" customWidth="1"/>
    <col min="14346" max="14346" width="12" style="50" customWidth="1"/>
    <col min="14347" max="14347" width="15.42578125" style="50" bestFit="1" customWidth="1"/>
    <col min="14348" max="14348" width="12" style="50" customWidth="1"/>
    <col min="14349" max="14349" width="12.7109375" style="50" bestFit="1" customWidth="1"/>
    <col min="14350" max="14350" width="12.42578125" style="50" customWidth="1"/>
    <col min="14351" max="14351" width="12.7109375" style="50" bestFit="1" customWidth="1"/>
    <col min="14352" max="14352" width="11.42578125" style="50" bestFit="1" customWidth="1"/>
    <col min="14353" max="14353" width="12.5703125" style="50" customWidth="1"/>
    <col min="14354" max="14354" width="11.42578125" style="50" bestFit="1" customWidth="1"/>
    <col min="14355" max="14355" width="12.7109375" style="50" bestFit="1" customWidth="1"/>
    <col min="14356" max="14356" width="11.42578125" style="50" bestFit="1" customWidth="1"/>
    <col min="14357" max="14357" width="13.7109375" style="50" customWidth="1"/>
    <col min="14358" max="14358" width="10.5703125" style="50" customWidth="1"/>
    <col min="14359" max="14359" width="12.140625" style="50" customWidth="1"/>
    <col min="14360" max="14360" width="13.85546875" style="50" bestFit="1" customWidth="1"/>
    <col min="14361" max="14361" width="11.140625" style="50" bestFit="1" customWidth="1"/>
    <col min="14362" max="14362" width="12.85546875" style="50" customWidth="1"/>
    <col min="14363" max="14363" width="9.140625" style="50"/>
    <col min="14364" max="14364" width="14.28515625" style="50" customWidth="1"/>
    <col min="14365" max="14365" width="15.85546875" style="50" customWidth="1"/>
    <col min="14366" max="14366" width="12.28515625" style="50" customWidth="1"/>
    <col min="14367" max="14367" width="13.5703125" style="50" customWidth="1"/>
    <col min="14368" max="14594" width="9.140625" style="50"/>
    <col min="14595" max="14595" width="18.28515625" style="50" customWidth="1"/>
    <col min="14596" max="14596" width="14.140625" style="50" bestFit="1" customWidth="1"/>
    <col min="14597" max="14597" width="11.85546875" style="50" customWidth="1"/>
    <col min="14598" max="14598" width="12" style="50" bestFit="1" customWidth="1"/>
    <col min="14599" max="14599" width="12.7109375" style="50" bestFit="1" customWidth="1"/>
    <col min="14600" max="14600" width="11.42578125" style="50" bestFit="1" customWidth="1"/>
    <col min="14601" max="14601" width="11.7109375" style="50" bestFit="1" customWidth="1"/>
    <col min="14602" max="14602" width="12" style="50" customWidth="1"/>
    <col min="14603" max="14603" width="15.42578125" style="50" bestFit="1" customWidth="1"/>
    <col min="14604" max="14604" width="12" style="50" customWidth="1"/>
    <col min="14605" max="14605" width="12.7109375" style="50" bestFit="1" customWidth="1"/>
    <col min="14606" max="14606" width="12.42578125" style="50" customWidth="1"/>
    <col min="14607" max="14607" width="12.7109375" style="50" bestFit="1" customWidth="1"/>
    <col min="14608" max="14608" width="11.42578125" style="50" bestFit="1" customWidth="1"/>
    <col min="14609" max="14609" width="12.5703125" style="50" customWidth="1"/>
    <col min="14610" max="14610" width="11.42578125" style="50" bestFit="1" customWidth="1"/>
    <col min="14611" max="14611" width="12.7109375" style="50" bestFit="1" customWidth="1"/>
    <col min="14612" max="14612" width="11.42578125" style="50" bestFit="1" customWidth="1"/>
    <col min="14613" max="14613" width="13.7109375" style="50" customWidth="1"/>
    <col min="14614" max="14614" width="10.5703125" style="50" customWidth="1"/>
    <col min="14615" max="14615" width="12.140625" style="50" customWidth="1"/>
    <col min="14616" max="14616" width="13.85546875" style="50" bestFit="1" customWidth="1"/>
    <col min="14617" max="14617" width="11.140625" style="50" bestFit="1" customWidth="1"/>
    <col min="14618" max="14618" width="12.85546875" style="50" customWidth="1"/>
    <col min="14619" max="14619" width="9.140625" style="50"/>
    <col min="14620" max="14620" width="14.28515625" style="50" customWidth="1"/>
    <col min="14621" max="14621" width="15.85546875" style="50" customWidth="1"/>
    <col min="14622" max="14622" width="12.28515625" style="50" customWidth="1"/>
    <col min="14623" max="14623" width="13.5703125" style="50" customWidth="1"/>
    <col min="14624" max="14850" width="9.140625" style="50"/>
    <col min="14851" max="14851" width="18.28515625" style="50" customWidth="1"/>
    <col min="14852" max="14852" width="14.140625" style="50" bestFit="1" customWidth="1"/>
    <col min="14853" max="14853" width="11.85546875" style="50" customWidth="1"/>
    <col min="14854" max="14854" width="12" style="50" bestFit="1" customWidth="1"/>
    <col min="14855" max="14855" width="12.7109375" style="50" bestFit="1" customWidth="1"/>
    <col min="14856" max="14856" width="11.42578125" style="50" bestFit="1" customWidth="1"/>
    <col min="14857" max="14857" width="11.7109375" style="50" bestFit="1" customWidth="1"/>
    <col min="14858" max="14858" width="12" style="50" customWidth="1"/>
    <col min="14859" max="14859" width="15.42578125" style="50" bestFit="1" customWidth="1"/>
    <col min="14860" max="14860" width="12" style="50" customWidth="1"/>
    <col min="14861" max="14861" width="12.7109375" style="50" bestFit="1" customWidth="1"/>
    <col min="14862" max="14862" width="12.42578125" style="50" customWidth="1"/>
    <col min="14863" max="14863" width="12.7109375" style="50" bestFit="1" customWidth="1"/>
    <col min="14864" max="14864" width="11.42578125" style="50" bestFit="1" customWidth="1"/>
    <col min="14865" max="14865" width="12.5703125" style="50" customWidth="1"/>
    <col min="14866" max="14866" width="11.42578125" style="50" bestFit="1" customWidth="1"/>
    <col min="14867" max="14867" width="12.7109375" style="50" bestFit="1" customWidth="1"/>
    <col min="14868" max="14868" width="11.42578125" style="50" bestFit="1" customWidth="1"/>
    <col min="14869" max="14869" width="13.7109375" style="50" customWidth="1"/>
    <col min="14870" max="14870" width="10.5703125" style="50" customWidth="1"/>
    <col min="14871" max="14871" width="12.140625" style="50" customWidth="1"/>
    <col min="14872" max="14872" width="13.85546875" style="50" bestFit="1" customWidth="1"/>
    <col min="14873" max="14873" width="11.140625" style="50" bestFit="1" customWidth="1"/>
    <col min="14874" max="14874" width="12.85546875" style="50" customWidth="1"/>
    <col min="14875" max="14875" width="9.140625" style="50"/>
    <col min="14876" max="14876" width="14.28515625" style="50" customWidth="1"/>
    <col min="14877" max="14877" width="15.85546875" style="50" customWidth="1"/>
    <col min="14878" max="14878" width="12.28515625" style="50" customWidth="1"/>
    <col min="14879" max="14879" width="13.5703125" style="50" customWidth="1"/>
    <col min="14880" max="15106" width="9.140625" style="50"/>
    <col min="15107" max="15107" width="18.28515625" style="50" customWidth="1"/>
    <col min="15108" max="15108" width="14.140625" style="50" bestFit="1" customWidth="1"/>
    <col min="15109" max="15109" width="11.85546875" style="50" customWidth="1"/>
    <col min="15110" max="15110" width="12" style="50" bestFit="1" customWidth="1"/>
    <col min="15111" max="15111" width="12.7109375" style="50" bestFit="1" customWidth="1"/>
    <col min="15112" max="15112" width="11.42578125" style="50" bestFit="1" customWidth="1"/>
    <col min="15113" max="15113" width="11.7109375" style="50" bestFit="1" customWidth="1"/>
    <col min="15114" max="15114" width="12" style="50" customWidth="1"/>
    <col min="15115" max="15115" width="15.42578125" style="50" bestFit="1" customWidth="1"/>
    <col min="15116" max="15116" width="12" style="50" customWidth="1"/>
    <col min="15117" max="15117" width="12.7109375" style="50" bestFit="1" customWidth="1"/>
    <col min="15118" max="15118" width="12.42578125" style="50" customWidth="1"/>
    <col min="15119" max="15119" width="12.7109375" style="50" bestFit="1" customWidth="1"/>
    <col min="15120" max="15120" width="11.42578125" style="50" bestFit="1" customWidth="1"/>
    <col min="15121" max="15121" width="12.5703125" style="50" customWidth="1"/>
    <col min="15122" max="15122" width="11.42578125" style="50" bestFit="1" customWidth="1"/>
    <col min="15123" max="15123" width="12.7109375" style="50" bestFit="1" customWidth="1"/>
    <col min="15124" max="15124" width="11.42578125" style="50" bestFit="1" customWidth="1"/>
    <col min="15125" max="15125" width="13.7109375" style="50" customWidth="1"/>
    <col min="15126" max="15126" width="10.5703125" style="50" customWidth="1"/>
    <col min="15127" max="15127" width="12.140625" style="50" customWidth="1"/>
    <col min="15128" max="15128" width="13.85546875" style="50" bestFit="1" customWidth="1"/>
    <col min="15129" max="15129" width="11.140625" style="50" bestFit="1" customWidth="1"/>
    <col min="15130" max="15130" width="12.85546875" style="50" customWidth="1"/>
    <col min="15131" max="15131" width="9.140625" style="50"/>
    <col min="15132" max="15132" width="14.28515625" style="50" customWidth="1"/>
    <col min="15133" max="15133" width="15.85546875" style="50" customWidth="1"/>
    <col min="15134" max="15134" width="12.28515625" style="50" customWidth="1"/>
    <col min="15135" max="15135" width="13.5703125" style="50" customWidth="1"/>
    <col min="15136" max="15362" width="9.140625" style="50"/>
    <col min="15363" max="15363" width="18.28515625" style="50" customWidth="1"/>
    <col min="15364" max="15364" width="14.140625" style="50" bestFit="1" customWidth="1"/>
    <col min="15365" max="15365" width="11.85546875" style="50" customWidth="1"/>
    <col min="15366" max="15366" width="12" style="50" bestFit="1" customWidth="1"/>
    <col min="15367" max="15367" width="12.7109375" style="50" bestFit="1" customWidth="1"/>
    <col min="15368" max="15368" width="11.42578125" style="50" bestFit="1" customWidth="1"/>
    <col min="15369" max="15369" width="11.7109375" style="50" bestFit="1" customWidth="1"/>
    <col min="15370" max="15370" width="12" style="50" customWidth="1"/>
    <col min="15371" max="15371" width="15.42578125" style="50" bestFit="1" customWidth="1"/>
    <col min="15372" max="15372" width="12" style="50" customWidth="1"/>
    <col min="15373" max="15373" width="12.7109375" style="50" bestFit="1" customWidth="1"/>
    <col min="15374" max="15374" width="12.42578125" style="50" customWidth="1"/>
    <col min="15375" max="15375" width="12.7109375" style="50" bestFit="1" customWidth="1"/>
    <col min="15376" max="15376" width="11.42578125" style="50" bestFit="1" customWidth="1"/>
    <col min="15377" max="15377" width="12.5703125" style="50" customWidth="1"/>
    <col min="15378" max="15378" width="11.42578125" style="50" bestFit="1" customWidth="1"/>
    <col min="15379" max="15379" width="12.7109375" style="50" bestFit="1" customWidth="1"/>
    <col min="15380" max="15380" width="11.42578125" style="50" bestFit="1" customWidth="1"/>
    <col min="15381" max="15381" width="13.7109375" style="50" customWidth="1"/>
    <col min="15382" max="15382" width="10.5703125" style="50" customWidth="1"/>
    <col min="15383" max="15383" width="12.140625" style="50" customWidth="1"/>
    <col min="15384" max="15384" width="13.85546875" style="50" bestFit="1" customWidth="1"/>
    <col min="15385" max="15385" width="11.140625" style="50" bestFit="1" customWidth="1"/>
    <col min="15386" max="15386" width="12.85546875" style="50" customWidth="1"/>
    <col min="15387" max="15387" width="9.140625" style="50"/>
    <col min="15388" max="15388" width="14.28515625" style="50" customWidth="1"/>
    <col min="15389" max="15389" width="15.85546875" style="50" customWidth="1"/>
    <col min="15390" max="15390" width="12.28515625" style="50" customWidth="1"/>
    <col min="15391" max="15391" width="13.5703125" style="50" customWidth="1"/>
    <col min="15392" max="15618" width="9.140625" style="50"/>
    <col min="15619" max="15619" width="18.28515625" style="50" customWidth="1"/>
    <col min="15620" max="15620" width="14.140625" style="50" bestFit="1" customWidth="1"/>
    <col min="15621" max="15621" width="11.85546875" style="50" customWidth="1"/>
    <col min="15622" max="15622" width="12" style="50" bestFit="1" customWidth="1"/>
    <col min="15623" max="15623" width="12.7109375" style="50" bestFit="1" customWidth="1"/>
    <col min="15624" max="15624" width="11.42578125" style="50" bestFit="1" customWidth="1"/>
    <col min="15625" max="15625" width="11.7109375" style="50" bestFit="1" customWidth="1"/>
    <col min="15626" max="15626" width="12" style="50" customWidth="1"/>
    <col min="15627" max="15627" width="15.42578125" style="50" bestFit="1" customWidth="1"/>
    <col min="15628" max="15628" width="12" style="50" customWidth="1"/>
    <col min="15629" max="15629" width="12.7109375" style="50" bestFit="1" customWidth="1"/>
    <col min="15630" max="15630" width="12.42578125" style="50" customWidth="1"/>
    <col min="15631" max="15631" width="12.7109375" style="50" bestFit="1" customWidth="1"/>
    <col min="15632" max="15632" width="11.42578125" style="50" bestFit="1" customWidth="1"/>
    <col min="15633" max="15633" width="12.5703125" style="50" customWidth="1"/>
    <col min="15634" max="15634" width="11.42578125" style="50" bestFit="1" customWidth="1"/>
    <col min="15635" max="15635" width="12.7109375" style="50" bestFit="1" customWidth="1"/>
    <col min="15636" max="15636" width="11.42578125" style="50" bestFit="1" customWidth="1"/>
    <col min="15637" max="15637" width="13.7109375" style="50" customWidth="1"/>
    <col min="15638" max="15638" width="10.5703125" style="50" customWidth="1"/>
    <col min="15639" max="15639" width="12.140625" style="50" customWidth="1"/>
    <col min="15640" max="15640" width="13.85546875" style="50" bestFit="1" customWidth="1"/>
    <col min="15641" max="15641" width="11.140625" style="50" bestFit="1" customWidth="1"/>
    <col min="15642" max="15642" width="12.85546875" style="50" customWidth="1"/>
    <col min="15643" max="15643" width="9.140625" style="50"/>
    <col min="15644" max="15644" width="14.28515625" style="50" customWidth="1"/>
    <col min="15645" max="15645" width="15.85546875" style="50" customWidth="1"/>
    <col min="15646" max="15646" width="12.28515625" style="50" customWidth="1"/>
    <col min="15647" max="15647" width="13.5703125" style="50" customWidth="1"/>
    <col min="15648" max="15874" width="9.140625" style="50"/>
    <col min="15875" max="15875" width="18.28515625" style="50" customWidth="1"/>
    <col min="15876" max="15876" width="14.140625" style="50" bestFit="1" customWidth="1"/>
    <col min="15877" max="15877" width="11.85546875" style="50" customWidth="1"/>
    <col min="15878" max="15878" width="12" style="50" bestFit="1" customWidth="1"/>
    <col min="15879" max="15879" width="12.7109375" style="50" bestFit="1" customWidth="1"/>
    <col min="15880" max="15880" width="11.42578125" style="50" bestFit="1" customWidth="1"/>
    <col min="15881" max="15881" width="11.7109375" style="50" bestFit="1" customWidth="1"/>
    <col min="15882" max="15882" width="12" style="50" customWidth="1"/>
    <col min="15883" max="15883" width="15.42578125" style="50" bestFit="1" customWidth="1"/>
    <col min="15884" max="15884" width="12" style="50" customWidth="1"/>
    <col min="15885" max="15885" width="12.7109375" style="50" bestFit="1" customWidth="1"/>
    <col min="15886" max="15886" width="12.42578125" style="50" customWidth="1"/>
    <col min="15887" max="15887" width="12.7109375" style="50" bestFit="1" customWidth="1"/>
    <col min="15888" max="15888" width="11.42578125" style="50" bestFit="1" customWidth="1"/>
    <col min="15889" max="15889" width="12.5703125" style="50" customWidth="1"/>
    <col min="15890" max="15890" width="11.42578125" style="50" bestFit="1" customWidth="1"/>
    <col min="15891" max="15891" width="12.7109375" style="50" bestFit="1" customWidth="1"/>
    <col min="15892" max="15892" width="11.42578125" style="50" bestFit="1" customWidth="1"/>
    <col min="15893" max="15893" width="13.7109375" style="50" customWidth="1"/>
    <col min="15894" max="15894" width="10.5703125" style="50" customWidth="1"/>
    <col min="15895" max="15895" width="12.140625" style="50" customWidth="1"/>
    <col min="15896" max="15896" width="13.85546875" style="50" bestFit="1" customWidth="1"/>
    <col min="15897" max="15897" width="11.140625" style="50" bestFit="1" customWidth="1"/>
    <col min="15898" max="15898" width="12.85546875" style="50" customWidth="1"/>
    <col min="15899" max="15899" width="9.140625" style="50"/>
    <col min="15900" max="15900" width="14.28515625" style="50" customWidth="1"/>
    <col min="15901" max="15901" width="15.85546875" style="50" customWidth="1"/>
    <col min="15902" max="15902" width="12.28515625" style="50" customWidth="1"/>
    <col min="15903" max="15903" width="13.5703125" style="50" customWidth="1"/>
    <col min="15904" max="16130" width="9.140625" style="50"/>
    <col min="16131" max="16131" width="18.28515625" style="50" customWidth="1"/>
    <col min="16132" max="16132" width="14.140625" style="50" bestFit="1" customWidth="1"/>
    <col min="16133" max="16133" width="11.85546875" style="50" customWidth="1"/>
    <col min="16134" max="16134" width="12" style="50" bestFit="1" customWidth="1"/>
    <col min="16135" max="16135" width="12.7109375" style="50" bestFit="1" customWidth="1"/>
    <col min="16136" max="16136" width="11.42578125" style="50" bestFit="1" customWidth="1"/>
    <col min="16137" max="16137" width="11.7109375" style="50" bestFit="1" customWidth="1"/>
    <col min="16138" max="16138" width="12" style="50" customWidth="1"/>
    <col min="16139" max="16139" width="15.42578125" style="50" bestFit="1" customWidth="1"/>
    <col min="16140" max="16140" width="12" style="50" customWidth="1"/>
    <col min="16141" max="16141" width="12.7109375" style="50" bestFit="1" customWidth="1"/>
    <col min="16142" max="16142" width="12.42578125" style="50" customWidth="1"/>
    <col min="16143" max="16143" width="12.7109375" style="50" bestFit="1" customWidth="1"/>
    <col min="16144" max="16144" width="11.42578125" style="50" bestFit="1" customWidth="1"/>
    <col min="16145" max="16145" width="12.5703125" style="50" customWidth="1"/>
    <col min="16146" max="16146" width="11.42578125" style="50" bestFit="1" customWidth="1"/>
    <col min="16147" max="16147" width="12.7109375" style="50" bestFit="1" customWidth="1"/>
    <col min="16148" max="16148" width="11.42578125" style="50" bestFit="1" customWidth="1"/>
    <col min="16149" max="16149" width="13.7109375" style="50" customWidth="1"/>
    <col min="16150" max="16150" width="10.5703125" style="50" customWidth="1"/>
    <col min="16151" max="16151" width="12.140625" style="50" customWidth="1"/>
    <col min="16152" max="16152" width="13.85546875" style="50" bestFit="1" customWidth="1"/>
    <col min="16153" max="16153" width="11.140625" style="50" bestFit="1" customWidth="1"/>
    <col min="16154" max="16154" width="12.85546875" style="50" customWidth="1"/>
    <col min="16155" max="16155" width="9.140625" style="50"/>
    <col min="16156" max="16156" width="14.28515625" style="50" customWidth="1"/>
    <col min="16157" max="16157" width="15.85546875" style="50" customWidth="1"/>
    <col min="16158" max="16158" width="12.28515625" style="50" customWidth="1"/>
    <col min="16159" max="16159" width="13.5703125" style="50" customWidth="1"/>
    <col min="16160" max="16384" width="9.140625" style="50"/>
  </cols>
  <sheetData>
    <row r="1" spans="1:31" ht="32.25" customHeight="1" thickBot="1">
      <c r="A1" s="98" t="s">
        <v>69</v>
      </c>
    </row>
    <row r="2" spans="1:31" s="53" customFormat="1" ht="46.5" customHeight="1" thickBot="1">
      <c r="A2" s="51" t="s">
        <v>0</v>
      </c>
      <c r="B2" s="290" t="s">
        <v>1</v>
      </c>
      <c r="C2" s="290"/>
      <c r="D2" s="290" t="s">
        <v>2</v>
      </c>
      <c r="E2" s="290"/>
      <c r="F2" s="290" t="s">
        <v>3</v>
      </c>
      <c r="G2" s="290"/>
      <c r="H2" s="290" t="s">
        <v>4</v>
      </c>
      <c r="I2" s="290"/>
      <c r="J2" s="290" t="s">
        <v>5</v>
      </c>
      <c r="K2" s="290"/>
      <c r="L2" s="290" t="s">
        <v>6</v>
      </c>
      <c r="M2" s="290"/>
      <c r="N2" s="290" t="s">
        <v>7</v>
      </c>
      <c r="O2" s="290"/>
      <c r="P2" s="290" t="s">
        <v>8</v>
      </c>
      <c r="Q2" s="290"/>
      <c r="R2" s="290" t="s">
        <v>9</v>
      </c>
      <c r="S2" s="290"/>
      <c r="T2" s="290" t="s">
        <v>10</v>
      </c>
      <c r="U2" s="290"/>
      <c r="V2" s="291" t="s">
        <v>11</v>
      </c>
      <c r="W2" s="292"/>
      <c r="X2" s="52" t="s">
        <v>12</v>
      </c>
      <c r="Y2" s="296" t="s">
        <v>13</v>
      </c>
      <c r="Z2" s="297"/>
      <c r="AB2" s="52" t="s">
        <v>14</v>
      </c>
      <c r="AC2" s="52" t="s">
        <v>15</v>
      </c>
      <c r="AD2" s="52" t="str">
        <f>'[1]Data Input'!C1</f>
        <v>Index of New Job Postings</v>
      </c>
      <c r="AE2" s="52" t="str">
        <f>'[1]Data Input'!D1</f>
        <v>Average Salary per Placement</v>
      </c>
    </row>
    <row r="3" spans="1:31">
      <c r="A3" s="54"/>
      <c r="B3" s="54" t="s">
        <v>16</v>
      </c>
      <c r="C3" s="54" t="s">
        <v>17</v>
      </c>
      <c r="D3" s="54" t="s">
        <v>16</v>
      </c>
      <c r="E3" s="54" t="str">
        <f>C3</f>
        <v>MA</v>
      </c>
      <c r="F3" s="54" t="s">
        <v>16</v>
      </c>
      <c r="G3" s="54" t="str">
        <f>E3</f>
        <v>MA</v>
      </c>
      <c r="H3" s="54" t="s">
        <v>16</v>
      </c>
      <c r="I3" s="54" t="str">
        <f>G3</f>
        <v>MA</v>
      </c>
      <c r="J3" s="54" t="s">
        <v>16</v>
      </c>
      <c r="K3" s="54" t="str">
        <f>I3</f>
        <v>MA</v>
      </c>
      <c r="L3" s="54" t="s">
        <v>16</v>
      </c>
      <c r="M3" s="54" t="str">
        <f>K3</f>
        <v>MA</v>
      </c>
      <c r="N3" s="54" t="s">
        <v>16</v>
      </c>
      <c r="O3" s="54" t="str">
        <f>M3</f>
        <v>MA</v>
      </c>
      <c r="P3" s="54" t="s">
        <v>16</v>
      </c>
      <c r="Q3" s="54" t="str">
        <f>O3</f>
        <v>MA</v>
      </c>
      <c r="R3" s="54" t="s">
        <v>16</v>
      </c>
      <c r="S3" s="54" t="str">
        <f>Q3</f>
        <v>MA</v>
      </c>
      <c r="T3" s="54" t="s">
        <v>16</v>
      </c>
      <c r="U3" s="54" t="str">
        <f>S3</f>
        <v>MA</v>
      </c>
      <c r="V3" s="148" t="s">
        <v>16</v>
      </c>
      <c r="W3" s="149" t="str">
        <f>U3</f>
        <v>MA</v>
      </c>
      <c r="Y3" s="55" t="s">
        <v>16</v>
      </c>
      <c r="Z3" s="55" t="s">
        <v>17</v>
      </c>
    </row>
    <row r="4" spans="1:31">
      <c r="A4" s="54" t="s">
        <v>18</v>
      </c>
      <c r="B4" s="56">
        <v>887880</v>
      </c>
      <c r="C4" s="57">
        <v>1496.5685124073261</v>
      </c>
      <c r="D4" s="56">
        <v>568517</v>
      </c>
      <c r="E4" s="57">
        <v>559.98890105247517</v>
      </c>
      <c r="F4" s="56">
        <v>1457136.5</v>
      </c>
      <c r="G4" s="57">
        <v>15306.897582850212</v>
      </c>
      <c r="H4" s="56">
        <v>76930.866666666596</v>
      </c>
      <c r="I4" s="57">
        <v>428.43854383022597</v>
      </c>
      <c r="J4" s="56">
        <v>345823.49999999901</v>
      </c>
      <c r="K4" s="57">
        <v>669.43444795954304</v>
      </c>
      <c r="L4" s="56">
        <v>1085991.9999999991</v>
      </c>
      <c r="M4" s="57">
        <v>2627.1859916826061</v>
      </c>
      <c r="N4" s="56">
        <v>479493.15790226898</v>
      </c>
      <c r="O4" s="57">
        <v>2016.555890988205</v>
      </c>
      <c r="P4" s="56">
        <v>713126.49064154876</v>
      </c>
      <c r="Q4" s="57">
        <v>2325.4588021909253</v>
      </c>
      <c r="R4" s="56">
        <v>1578263.2700017761</v>
      </c>
      <c r="S4" s="57">
        <v>8817.5066473885763</v>
      </c>
      <c r="T4" s="56">
        <v>1015292.5724039701</v>
      </c>
      <c r="U4" s="57">
        <v>5808.4290557077202</v>
      </c>
      <c r="V4" s="150">
        <f>B4+D4+F4+H4+J4+L4+N4+P4+R4+T4</f>
        <v>8208455.3576162299</v>
      </c>
      <c r="W4" s="151">
        <f>C4+E4+G4+I4+K4+M4+O4+Q4+S4+U4</f>
        <v>40056.464376057818</v>
      </c>
      <c r="X4" s="58"/>
      <c r="Y4" s="58">
        <f>V4-T4</f>
        <v>7193162.7852122597</v>
      </c>
      <c r="Z4" s="58">
        <f>W4-U4</f>
        <v>34248.0353203501</v>
      </c>
      <c r="AA4" s="50" t="s">
        <v>18</v>
      </c>
      <c r="AB4" s="59">
        <v>0.32372236007512961</v>
      </c>
    </row>
    <row r="5" spans="1:31">
      <c r="A5" s="54">
        <f>A4+1</f>
        <v>1997</v>
      </c>
      <c r="B5" s="56">
        <v>881959.66835509939</v>
      </c>
      <c r="C5" s="57">
        <v>1495.5822978216495</v>
      </c>
      <c r="D5" s="56">
        <v>552238</v>
      </c>
      <c r="E5" s="57">
        <v>460.08222854851624</v>
      </c>
      <c r="F5" s="56">
        <v>1396428.75</v>
      </c>
      <c r="G5" s="57">
        <v>15002.807130059944</v>
      </c>
      <c r="H5" s="56">
        <v>77385.041563400897</v>
      </c>
      <c r="I5" s="57">
        <v>429.60596331276912</v>
      </c>
      <c r="J5" s="56">
        <v>357720.373396435</v>
      </c>
      <c r="K5" s="57">
        <v>709.04253406751002</v>
      </c>
      <c r="L5" s="56">
        <v>1120388.752448638</v>
      </c>
      <c r="M5" s="57">
        <v>2780.6944087441871</v>
      </c>
      <c r="N5" s="56">
        <v>486881.9562667124</v>
      </c>
      <c r="O5" s="57">
        <v>2092.2293881404266</v>
      </c>
      <c r="P5" s="56">
        <v>747970.50304507464</v>
      </c>
      <c r="Q5" s="57">
        <v>2506.0891963524041</v>
      </c>
      <c r="R5" s="56">
        <v>1683664.1672197913</v>
      </c>
      <c r="S5" s="57">
        <v>9531.9812349356362</v>
      </c>
      <c r="T5" s="56">
        <v>1003185.49764244</v>
      </c>
      <c r="U5" s="57">
        <v>5758.6471646130803</v>
      </c>
      <c r="V5" s="150">
        <f t="shared" ref="V5:W18" si="0">B5+D5+F5+H5+J5+L5+N5+P5+R5+T5</f>
        <v>8307822.709937592</v>
      </c>
      <c r="W5" s="151">
        <f t="shared" si="0"/>
        <v>40766.761546596128</v>
      </c>
      <c r="X5" s="62">
        <f>(W5-W4)/W4*100</f>
        <v>1.7732398043669126</v>
      </c>
      <c r="Y5" s="58">
        <f t="shared" ref="Y5:Z18" si="1">V5-T5</f>
        <v>7304637.2122951522</v>
      </c>
      <c r="Z5" s="58">
        <f t="shared" si="1"/>
        <v>35008.114381983047</v>
      </c>
      <c r="AA5" s="50">
        <v>1997</v>
      </c>
      <c r="AB5" s="59">
        <v>0.33545861263734594</v>
      </c>
    </row>
    <row r="6" spans="1:31">
      <c r="A6" s="54">
        <f t="shared" ref="A6:A18" si="2">A5+1</f>
        <v>1998</v>
      </c>
      <c r="B6" s="56">
        <v>867918.28202358843</v>
      </c>
      <c r="C6" s="57">
        <v>1457.901065025535</v>
      </c>
      <c r="D6" s="56">
        <v>465851</v>
      </c>
      <c r="E6" s="57">
        <v>360.37774449365088</v>
      </c>
      <c r="F6" s="56">
        <v>1350784.25</v>
      </c>
      <c r="G6" s="57">
        <v>15087.172721123407</v>
      </c>
      <c r="H6" s="56">
        <v>75323.283563726494</v>
      </c>
      <c r="I6" s="57">
        <v>414.47128807646089</v>
      </c>
      <c r="J6" s="56">
        <v>336634.99303320103</v>
      </c>
      <c r="K6" s="57">
        <v>710.85064492037702</v>
      </c>
      <c r="L6" s="56">
        <v>1189534.573594999</v>
      </c>
      <c r="M6" s="57">
        <v>3144.3986461707814</v>
      </c>
      <c r="N6" s="56">
        <v>461107.74657547672</v>
      </c>
      <c r="O6" s="57">
        <v>2117.8920448757513</v>
      </c>
      <c r="P6" s="56">
        <v>773497.71508581564</v>
      </c>
      <c r="Q6" s="57">
        <v>2740.4744995884143</v>
      </c>
      <c r="R6" s="56">
        <v>1772084.1767249089</v>
      </c>
      <c r="S6" s="57">
        <v>10043.842493734624</v>
      </c>
      <c r="T6" s="56">
        <v>991531.26178995101</v>
      </c>
      <c r="U6" s="57">
        <v>5623.2701834605105</v>
      </c>
      <c r="V6" s="150">
        <f t="shared" si="0"/>
        <v>8284267.2823916674</v>
      </c>
      <c r="W6" s="151">
        <f t="shared" si="0"/>
        <v>41700.651331469518</v>
      </c>
      <c r="X6" s="62">
        <f t="shared" ref="X6:X18" si="3">(W6-W5)/W5*100</f>
        <v>2.2908118021735939</v>
      </c>
      <c r="Y6" s="58">
        <f t="shared" si="1"/>
        <v>7292736.0206017159</v>
      </c>
      <c r="Z6" s="58">
        <f t="shared" si="1"/>
        <v>36077.381148009008</v>
      </c>
      <c r="AA6" s="50">
        <v>1998</v>
      </c>
      <c r="AB6" s="59">
        <v>0.38090976735865439</v>
      </c>
    </row>
    <row r="7" spans="1:31">
      <c r="A7" s="54">
        <f t="shared" si="2"/>
        <v>1999</v>
      </c>
      <c r="B7" s="56">
        <v>866463.02158686297</v>
      </c>
      <c r="C7" s="57">
        <v>1446.3319736838564</v>
      </c>
      <c r="D7" s="56">
        <v>436254</v>
      </c>
      <c r="E7" s="57">
        <v>213.9918144062427</v>
      </c>
      <c r="F7" s="56">
        <v>1315722.5</v>
      </c>
      <c r="G7" s="57">
        <v>15332.642283154859</v>
      </c>
      <c r="H7" s="56">
        <v>74493.772782346598</v>
      </c>
      <c r="I7" s="57">
        <v>404.29453149830164</v>
      </c>
      <c r="J7" s="56">
        <v>332065.66316725098</v>
      </c>
      <c r="K7" s="57">
        <v>739.33681871149702</v>
      </c>
      <c r="L7" s="56">
        <v>1307911.2921040689</v>
      </c>
      <c r="M7" s="57">
        <v>3647.5937028072567</v>
      </c>
      <c r="N7" s="56">
        <v>462724.36584651581</v>
      </c>
      <c r="O7" s="57">
        <v>2235.424712621621</v>
      </c>
      <c r="P7" s="56">
        <v>812416.76986082271</v>
      </c>
      <c r="Q7" s="57">
        <v>3022.9369842917758</v>
      </c>
      <c r="R7" s="56">
        <v>1837006.2089884591</v>
      </c>
      <c r="S7" s="57">
        <v>10451.029691087902</v>
      </c>
      <c r="T7" s="56">
        <v>985259.982890905</v>
      </c>
      <c r="U7" s="57">
        <v>5535.3100783599002</v>
      </c>
      <c r="V7" s="150">
        <f t="shared" si="0"/>
        <v>8430317.5772272311</v>
      </c>
      <c r="W7" s="151">
        <f t="shared" si="0"/>
        <v>43028.892590623211</v>
      </c>
      <c r="X7" s="62">
        <f t="shared" si="3"/>
        <v>3.1851810864914025</v>
      </c>
      <c r="Y7" s="58">
        <f t="shared" si="1"/>
        <v>7445057.5943363262</v>
      </c>
      <c r="Z7" s="58">
        <f t="shared" si="1"/>
        <v>37493.58251226331</v>
      </c>
      <c r="AA7" s="50">
        <v>1999</v>
      </c>
      <c r="AB7" s="59">
        <v>0.33436179072548922</v>
      </c>
    </row>
    <row r="8" spans="1:31">
      <c r="A8" s="54">
        <f t="shared" si="2"/>
        <v>2000</v>
      </c>
      <c r="B8" s="56">
        <v>856696.90770332317</v>
      </c>
      <c r="C8" s="57">
        <v>1419.0020466404487</v>
      </c>
      <c r="D8" s="56">
        <v>417717</v>
      </c>
      <c r="E8" s="57">
        <v>171.60033668726109</v>
      </c>
      <c r="F8" s="56">
        <v>1296165.5</v>
      </c>
      <c r="G8" s="57">
        <v>14854.501804526351</v>
      </c>
      <c r="H8" s="56">
        <v>74502.363618444593</v>
      </c>
      <c r="I8" s="57">
        <v>397.4604878695211</v>
      </c>
      <c r="J8" s="56">
        <v>350824.83923509298</v>
      </c>
      <c r="K8" s="57">
        <v>783.81927689775705</v>
      </c>
      <c r="L8" s="56">
        <v>1300427.180565225</v>
      </c>
      <c r="M8" s="57">
        <v>3630.144235538367</v>
      </c>
      <c r="N8" s="56">
        <v>456984.3153306829</v>
      </c>
      <c r="O8" s="57">
        <v>2180.4519514183471</v>
      </c>
      <c r="P8" s="56">
        <v>852256.59036990581</v>
      </c>
      <c r="Q8" s="57">
        <v>3190.1695068880799</v>
      </c>
      <c r="R8" s="56">
        <v>1892891.0574619232</v>
      </c>
      <c r="S8" s="57">
        <v>10796.547517184545</v>
      </c>
      <c r="T8" s="56">
        <v>968553.76550835103</v>
      </c>
      <c r="U8" s="57">
        <v>5398.4167311310102</v>
      </c>
      <c r="V8" s="150">
        <f t="shared" si="0"/>
        <v>8467019.5197929498</v>
      </c>
      <c r="W8" s="151">
        <f t="shared" si="0"/>
        <v>42822.113894781687</v>
      </c>
      <c r="X8" s="62">
        <f t="shared" si="3"/>
        <v>-0.48055779127019521</v>
      </c>
      <c r="Y8" s="58">
        <f t="shared" si="1"/>
        <v>7498465.7542845989</v>
      </c>
      <c r="Z8" s="58">
        <f t="shared" si="1"/>
        <v>37423.697163650679</v>
      </c>
      <c r="AA8" s="50">
        <v>2000</v>
      </c>
      <c r="AB8" s="59">
        <v>0.36168079406901693</v>
      </c>
    </row>
    <row r="9" spans="1:31">
      <c r="A9" s="54">
        <f t="shared" si="2"/>
        <v>2001</v>
      </c>
      <c r="B9" s="56">
        <v>916347.59960488614</v>
      </c>
      <c r="C9" s="57">
        <v>1487.6162091061408</v>
      </c>
      <c r="D9" s="56">
        <v>406654</v>
      </c>
      <c r="E9" s="57">
        <v>96.025303144692415</v>
      </c>
      <c r="F9" s="56">
        <v>1262623.25</v>
      </c>
      <c r="G9" s="57">
        <v>14750.500541006279</v>
      </c>
      <c r="H9" s="56">
        <v>74310.355559049596</v>
      </c>
      <c r="I9" s="57">
        <v>385.13160298703212</v>
      </c>
      <c r="J9" s="56">
        <v>336682.716803369</v>
      </c>
      <c r="K9" s="57">
        <v>764.54056978450296</v>
      </c>
      <c r="L9" s="56">
        <v>1319587.552519758</v>
      </c>
      <c r="M9" s="57">
        <v>3735.8711616055907</v>
      </c>
      <c r="N9" s="56">
        <v>440380.52045571251</v>
      </c>
      <c r="O9" s="57">
        <v>2105.7386440536002</v>
      </c>
      <c r="P9" s="56">
        <v>931090.71408812481</v>
      </c>
      <c r="Q9" s="57">
        <v>3488.181022937506</v>
      </c>
      <c r="R9" s="56">
        <v>1879377.605724518</v>
      </c>
      <c r="S9" s="57">
        <v>10546.80143398918</v>
      </c>
      <c r="T9" s="56">
        <v>953808.48375985306</v>
      </c>
      <c r="U9" s="57">
        <v>5244.2422561479398</v>
      </c>
      <c r="V9" s="150">
        <f t="shared" si="0"/>
        <v>8520862.7985152714</v>
      </c>
      <c r="W9" s="151">
        <f t="shared" si="0"/>
        <v>42604.64874476246</v>
      </c>
      <c r="X9" s="62">
        <f t="shared" si="3"/>
        <v>-0.50783375746830439</v>
      </c>
      <c r="Y9" s="58">
        <f t="shared" si="1"/>
        <v>7567054.3147554183</v>
      </c>
      <c r="Z9" s="58">
        <f t="shared" si="1"/>
        <v>37360.406488614521</v>
      </c>
      <c r="AA9" s="50">
        <v>2001</v>
      </c>
      <c r="AB9" s="59">
        <v>0.38024677773809723</v>
      </c>
    </row>
    <row r="10" spans="1:31">
      <c r="A10" s="54">
        <f t="shared" si="2"/>
        <v>2002</v>
      </c>
      <c r="B10" s="56">
        <v>934015.47237175959</v>
      </c>
      <c r="C10" s="57">
        <v>1501.9052222300325</v>
      </c>
      <c r="D10" s="56">
        <v>416153</v>
      </c>
      <c r="E10" s="57">
        <v>94.398488104551916</v>
      </c>
      <c r="F10" s="56">
        <v>1270646.9999999991</v>
      </c>
      <c r="G10" s="57">
        <v>15010.656136404539</v>
      </c>
      <c r="H10" s="56">
        <v>74998.981854684607</v>
      </c>
      <c r="I10" s="57">
        <v>373.78348991947729</v>
      </c>
      <c r="J10" s="56">
        <v>336239.539290727</v>
      </c>
      <c r="K10" s="57">
        <v>765.14069328809603</v>
      </c>
      <c r="L10" s="56">
        <v>1320665.2193582621</v>
      </c>
      <c r="M10" s="57">
        <v>3752.2317508156198</v>
      </c>
      <c r="N10" s="56">
        <v>446726.56238499668</v>
      </c>
      <c r="O10" s="57">
        <v>2095.6308150607892</v>
      </c>
      <c r="P10" s="56">
        <v>1009426.3123742393</v>
      </c>
      <c r="Q10" s="57">
        <v>3753.968691080282</v>
      </c>
      <c r="R10" s="56">
        <v>1944631.1536259779</v>
      </c>
      <c r="S10" s="57">
        <v>10824.240953824032</v>
      </c>
      <c r="T10" s="56">
        <v>954695.979880617</v>
      </c>
      <c r="U10" s="57">
        <v>5226.2712488814104</v>
      </c>
      <c r="V10" s="150">
        <f t="shared" si="0"/>
        <v>8708199.2211412638</v>
      </c>
      <c r="W10" s="151">
        <f t="shared" si="0"/>
        <v>43398.227489608835</v>
      </c>
      <c r="X10" s="62">
        <f t="shared" si="3"/>
        <v>1.862657640016177</v>
      </c>
      <c r="Y10" s="58">
        <f t="shared" si="1"/>
        <v>7753503.2412606468</v>
      </c>
      <c r="Z10" s="58">
        <f t="shared" si="1"/>
        <v>38171.956240727421</v>
      </c>
      <c r="AA10" s="50">
        <v>2002</v>
      </c>
      <c r="AB10" s="59">
        <v>0.42446148625707819</v>
      </c>
    </row>
    <row r="11" spans="1:31">
      <c r="A11" s="54">
        <f t="shared" si="2"/>
        <v>2003</v>
      </c>
      <c r="B11" s="56">
        <v>905008.7403747004</v>
      </c>
      <c r="C11" s="57">
        <v>1440.0502320763514</v>
      </c>
      <c r="D11" s="56">
        <v>433700</v>
      </c>
      <c r="E11" s="57">
        <v>107.97096584313933</v>
      </c>
      <c r="F11" s="56">
        <v>1239012.58587329</v>
      </c>
      <c r="G11" s="57">
        <v>15009.31970876038</v>
      </c>
      <c r="H11" s="56">
        <v>71848.049042602201</v>
      </c>
      <c r="I11" s="57">
        <v>359.81974867399509</v>
      </c>
      <c r="J11" s="56">
        <v>374174.98659109703</v>
      </c>
      <c r="K11" s="57">
        <v>841.84528161039395</v>
      </c>
      <c r="L11" s="56">
        <v>1415881.0414747309</v>
      </c>
      <c r="M11" s="57">
        <v>3986.2215304054571</v>
      </c>
      <c r="N11" s="56">
        <v>425105.41721119673</v>
      </c>
      <c r="O11" s="57">
        <v>1993.402990553089</v>
      </c>
      <c r="P11" s="56">
        <v>1027718.7970220367</v>
      </c>
      <c r="Q11" s="57">
        <v>3762.2649516943284</v>
      </c>
      <c r="R11" s="56">
        <v>2049583.7660616389</v>
      </c>
      <c r="S11" s="57">
        <v>11239.642778328354</v>
      </c>
      <c r="T11" s="56">
        <v>987319.80539700505</v>
      </c>
      <c r="U11" s="57">
        <v>5382.3429004644404</v>
      </c>
      <c r="V11" s="150">
        <f t="shared" si="0"/>
        <v>8929353.1890482977</v>
      </c>
      <c r="W11" s="151">
        <f t="shared" si="0"/>
        <v>44122.881088409929</v>
      </c>
      <c r="X11" s="62">
        <f t="shared" si="3"/>
        <v>1.6697769487811547</v>
      </c>
      <c r="Y11" s="58">
        <f t="shared" si="1"/>
        <v>7942033.3836512929</v>
      </c>
      <c r="Z11" s="58">
        <f t="shared" si="1"/>
        <v>38740.538187945487</v>
      </c>
      <c r="AA11" s="50">
        <v>2003</v>
      </c>
      <c r="AB11" s="59">
        <v>0.42141432452623589</v>
      </c>
      <c r="AC11" s="58"/>
      <c r="AD11" s="58"/>
      <c r="AE11" s="58"/>
    </row>
    <row r="12" spans="1:31">
      <c r="A12" s="54">
        <f t="shared" si="2"/>
        <v>2004</v>
      </c>
      <c r="B12" s="56">
        <v>823813.54690817627</v>
      </c>
      <c r="C12" s="57">
        <v>1286.914804845967</v>
      </c>
      <c r="D12" s="56">
        <v>455367.00000000012</v>
      </c>
      <c r="E12" s="57">
        <v>120.43389032730309</v>
      </c>
      <c r="F12" s="56">
        <v>1294617.0325513086</v>
      </c>
      <c r="G12" s="57">
        <v>15124.404579078991</v>
      </c>
      <c r="H12" s="56">
        <v>72457.372659326007</v>
      </c>
      <c r="I12" s="57">
        <v>366.79311184241169</v>
      </c>
      <c r="J12" s="56">
        <v>446174.83381021197</v>
      </c>
      <c r="K12" s="57">
        <v>995.20079540277902</v>
      </c>
      <c r="L12" s="56">
        <v>1491315.5502779069</v>
      </c>
      <c r="M12" s="57">
        <v>4177.9277907904607</v>
      </c>
      <c r="N12" s="56">
        <v>438479.23179689492</v>
      </c>
      <c r="O12" s="57">
        <v>2068.0569143994599</v>
      </c>
      <c r="P12" s="56">
        <v>1110164.9715072466</v>
      </c>
      <c r="Q12" s="57">
        <v>4017.5226164365677</v>
      </c>
      <c r="R12" s="56">
        <v>2048748.9872529139</v>
      </c>
      <c r="S12" s="57">
        <v>11393.770868201149</v>
      </c>
      <c r="T12" s="56">
        <v>952845.05814080301</v>
      </c>
      <c r="U12" s="57">
        <v>5207.7277743796603</v>
      </c>
      <c r="V12" s="150">
        <f t="shared" si="0"/>
        <v>9133983.5849047881</v>
      </c>
      <c r="W12" s="151">
        <f t="shared" si="0"/>
        <v>44758.753145704752</v>
      </c>
      <c r="X12" s="62">
        <f t="shared" si="3"/>
        <v>1.4411390226778535</v>
      </c>
      <c r="Y12" s="58">
        <f t="shared" si="1"/>
        <v>8181138.5267639849</v>
      </c>
      <c r="Z12" s="58">
        <f t="shared" si="1"/>
        <v>39551.025371325093</v>
      </c>
      <c r="AA12" s="50">
        <v>2004</v>
      </c>
      <c r="AB12" s="59">
        <v>0.3863512204345449</v>
      </c>
      <c r="AC12" s="58"/>
      <c r="AD12" s="58"/>
      <c r="AE12" s="58"/>
    </row>
    <row r="13" spans="1:31">
      <c r="A13" s="54">
        <f t="shared" si="2"/>
        <v>2005</v>
      </c>
      <c r="B13" s="56">
        <v>775444.69924861589</v>
      </c>
      <c r="C13" s="57">
        <v>1194.9848178837567</v>
      </c>
      <c r="D13" s="56">
        <v>443266.66666666674</v>
      </c>
      <c r="E13" s="57">
        <v>109.39003702929577</v>
      </c>
      <c r="F13" s="56">
        <v>1314558.3317961043</v>
      </c>
      <c r="G13" s="57">
        <v>15135.44609341965</v>
      </c>
      <c r="H13" s="56">
        <v>74136.926236269894</v>
      </c>
      <c r="I13" s="57">
        <v>380.70959835964334</v>
      </c>
      <c r="J13" s="56">
        <v>526599.67983608495</v>
      </c>
      <c r="K13" s="57">
        <v>1152.0175522448701</v>
      </c>
      <c r="L13" s="56">
        <v>1644000.498604794</v>
      </c>
      <c r="M13" s="57">
        <v>4529.441799980792</v>
      </c>
      <c r="N13" s="56">
        <v>450342.35095331748</v>
      </c>
      <c r="O13" s="57">
        <v>2093.1186371761601</v>
      </c>
      <c r="P13" s="56">
        <v>1208059.9021526647</v>
      </c>
      <c r="Q13" s="57">
        <v>4275.9320687509398</v>
      </c>
      <c r="R13" s="56">
        <v>2032627.8087794201</v>
      </c>
      <c r="S13" s="57">
        <v>11363.764728575541</v>
      </c>
      <c r="T13" s="56">
        <v>951818.87543682801</v>
      </c>
      <c r="U13" s="57">
        <v>5200.5544852109597</v>
      </c>
      <c r="V13" s="150">
        <f t="shared" si="0"/>
        <v>9420855.739710765</v>
      </c>
      <c r="W13" s="151">
        <f t="shared" si="0"/>
        <v>45435.359818631609</v>
      </c>
      <c r="X13" s="62">
        <f t="shared" si="3"/>
        <v>1.5116745337482373</v>
      </c>
      <c r="Y13" s="58">
        <f t="shared" si="1"/>
        <v>8469036.8642739374</v>
      </c>
      <c r="Z13" s="58">
        <f t="shared" si="1"/>
        <v>40234.805333420649</v>
      </c>
      <c r="AA13" s="50">
        <v>2005</v>
      </c>
      <c r="AB13" s="59">
        <v>0.37737278272278474</v>
      </c>
      <c r="AC13" s="58"/>
      <c r="AD13" s="58"/>
      <c r="AE13" s="58"/>
    </row>
    <row r="14" spans="1:31">
      <c r="A14" s="54">
        <f t="shared" si="2"/>
        <v>2006</v>
      </c>
      <c r="B14" s="56">
        <v>758916.64668319304</v>
      </c>
      <c r="C14" s="57">
        <v>1163.8343794382113</v>
      </c>
      <c r="D14" s="56">
        <v>458600</v>
      </c>
      <c r="E14" s="57">
        <v>132.01706742619567</v>
      </c>
      <c r="F14" s="56">
        <v>1371316.6370261621</v>
      </c>
      <c r="G14" s="57">
        <v>16448.74168078613</v>
      </c>
      <c r="H14" s="56">
        <v>75338.885736405995</v>
      </c>
      <c r="I14" s="57">
        <v>397.45410842597329</v>
      </c>
      <c r="J14" s="56">
        <v>533220.27583588404</v>
      </c>
      <c r="K14" s="57">
        <v>1156.58552240719</v>
      </c>
      <c r="L14" s="56">
        <v>1800159.5681665491</v>
      </c>
      <c r="M14" s="57">
        <v>4933.1754753850819</v>
      </c>
      <c r="N14" s="56">
        <v>444421.6609000006</v>
      </c>
      <c r="O14" s="57">
        <v>2043.676851260986</v>
      </c>
      <c r="P14" s="56">
        <v>1304349.0191725667</v>
      </c>
      <c r="Q14" s="57">
        <v>4580.499802711437</v>
      </c>
      <c r="R14" s="56">
        <v>2065501.6232089917</v>
      </c>
      <c r="S14" s="57">
        <v>11695.637965057784</v>
      </c>
      <c r="T14" s="56">
        <v>978273.98649788101</v>
      </c>
      <c r="U14" s="57">
        <v>5380.0511116317903</v>
      </c>
      <c r="V14" s="150">
        <f t="shared" si="0"/>
        <v>9790098.3032276351</v>
      </c>
      <c r="W14" s="151">
        <f t="shared" si="0"/>
        <v>47931.673964530783</v>
      </c>
      <c r="X14" s="62">
        <f t="shared" si="3"/>
        <v>5.4942101391161744</v>
      </c>
      <c r="Y14" s="58">
        <f t="shared" si="1"/>
        <v>8811824.3167297542</v>
      </c>
      <c r="Z14" s="58">
        <f t="shared" si="1"/>
        <v>42551.622852898989</v>
      </c>
      <c r="AA14" s="50">
        <v>2006</v>
      </c>
      <c r="AB14" s="59">
        <v>0.35730660326096475</v>
      </c>
      <c r="AC14" s="58"/>
      <c r="AD14" s="58"/>
      <c r="AE14" s="58"/>
    </row>
    <row r="15" spans="1:31">
      <c r="A15" s="54">
        <f t="shared" si="2"/>
        <v>2007</v>
      </c>
      <c r="B15" s="56">
        <v>819375.96480315551</v>
      </c>
      <c r="C15" s="57">
        <v>1264.4335584415553</v>
      </c>
      <c r="D15" s="56">
        <v>495474.00000000012</v>
      </c>
      <c r="E15" s="57">
        <v>140.56116245037069</v>
      </c>
      <c r="F15" s="56">
        <v>1398078.6960342545</v>
      </c>
      <c r="G15" s="57">
        <v>16435.152982583571</v>
      </c>
      <c r="H15" s="56">
        <v>77581.521751776512</v>
      </c>
      <c r="I15" s="57">
        <v>418.47348990811031</v>
      </c>
      <c r="J15" s="56">
        <v>548754.73398113903</v>
      </c>
      <c r="K15" s="57">
        <v>1188.52765051907</v>
      </c>
      <c r="L15" s="56">
        <v>1848834.095497292</v>
      </c>
      <c r="M15" s="57">
        <v>5072.8337387494603</v>
      </c>
      <c r="N15" s="56">
        <v>445507.1107078871</v>
      </c>
      <c r="O15" s="57">
        <v>2019.286455994262</v>
      </c>
      <c r="P15" s="56">
        <v>1425301.5004084941</v>
      </c>
      <c r="Q15" s="57">
        <v>4996.8702534393024</v>
      </c>
      <c r="R15" s="56">
        <v>2174677.6168220369</v>
      </c>
      <c r="S15" s="57">
        <v>12469.102228092113</v>
      </c>
      <c r="T15" s="56">
        <v>1084152.9422521901</v>
      </c>
      <c r="U15" s="57">
        <v>6054.5677277527002</v>
      </c>
      <c r="V15" s="150">
        <f t="shared" si="0"/>
        <v>10317738.182258228</v>
      </c>
      <c r="W15" s="151">
        <f t="shared" si="0"/>
        <v>50059.809247930512</v>
      </c>
      <c r="X15" s="62">
        <f t="shared" si="3"/>
        <v>4.4399352398469123</v>
      </c>
      <c r="Y15" s="58">
        <f t="shared" si="1"/>
        <v>9233585.2400060371</v>
      </c>
      <c r="Z15" s="58">
        <f t="shared" si="1"/>
        <v>44005.241520177813</v>
      </c>
      <c r="AA15" s="50">
        <v>2007</v>
      </c>
      <c r="AB15" s="59">
        <v>0.32819679377018735</v>
      </c>
      <c r="AC15" s="58">
        <f>[4]Input!B95*12</f>
        <v>6090.6666666666661</v>
      </c>
      <c r="AD15" s="58"/>
      <c r="AE15" s="58"/>
    </row>
    <row r="16" spans="1:31">
      <c r="A16" s="54">
        <f t="shared" si="2"/>
        <v>2008</v>
      </c>
      <c r="B16" s="56">
        <v>809281.53367207909</v>
      </c>
      <c r="C16" s="57">
        <v>1263.772810668178</v>
      </c>
      <c r="D16" s="56">
        <v>515725.41666666657</v>
      </c>
      <c r="E16" s="57">
        <v>149.58841638858118</v>
      </c>
      <c r="F16" s="56">
        <v>1469726.184722096</v>
      </c>
      <c r="G16" s="57">
        <v>17440.357061339935</v>
      </c>
      <c r="H16" s="56">
        <v>74320.433525565735</v>
      </c>
      <c r="I16" s="57">
        <v>409.87891041158139</v>
      </c>
      <c r="J16" s="56">
        <v>575886.63603546098</v>
      </c>
      <c r="K16" s="57">
        <v>1259.4761828370399</v>
      </c>
      <c r="L16" s="56">
        <v>1859529.2517269491</v>
      </c>
      <c r="M16" s="57">
        <v>5153.0299520400495</v>
      </c>
      <c r="N16" s="56">
        <v>503022.19744721439</v>
      </c>
      <c r="O16" s="57">
        <v>2316.0731003590531</v>
      </c>
      <c r="P16" s="56">
        <v>1529644.5206875345</v>
      </c>
      <c r="Q16" s="57">
        <v>5401.3275430969097</v>
      </c>
      <c r="R16" s="56">
        <v>2294855.6207987503</v>
      </c>
      <c r="S16" s="57">
        <v>13583.165540673099</v>
      </c>
      <c r="T16" s="56">
        <v>1180526.3202275001</v>
      </c>
      <c r="U16" s="57">
        <v>6723.6327561383296</v>
      </c>
      <c r="V16" s="150">
        <f t="shared" si="0"/>
        <v>10812518.115509817</v>
      </c>
      <c r="W16" s="151">
        <f t="shared" si="0"/>
        <v>53700.302273952759</v>
      </c>
      <c r="X16" s="62">
        <f t="shared" si="3"/>
        <v>7.2722870516586031</v>
      </c>
      <c r="Y16" s="58">
        <f t="shared" si="1"/>
        <v>9631991.7952823173</v>
      </c>
      <c r="Z16" s="58">
        <f t="shared" si="1"/>
        <v>46976.669517814429</v>
      </c>
      <c r="AA16" s="50">
        <v>2008</v>
      </c>
      <c r="AB16" s="59">
        <v>0.27761881621986889</v>
      </c>
      <c r="AC16" s="58">
        <f>[4]Input!B96*12</f>
        <v>5372</v>
      </c>
      <c r="AD16" s="58"/>
      <c r="AE16" s="58"/>
    </row>
    <row r="17" spans="1:31">
      <c r="A17" s="54">
        <f t="shared" si="2"/>
        <v>2009</v>
      </c>
      <c r="B17" s="56">
        <v>715545.36832130945</v>
      </c>
      <c r="C17" s="57">
        <v>1125.9418500968134</v>
      </c>
      <c r="D17" s="56">
        <v>492219.24999999988</v>
      </c>
      <c r="E17" s="57">
        <v>166.0107792748145</v>
      </c>
      <c r="F17" s="56">
        <v>1430523.8153625994</v>
      </c>
      <c r="G17" s="57">
        <v>17034.824861266574</v>
      </c>
      <c r="H17" s="56">
        <v>70872.466840029592</v>
      </c>
      <c r="I17" s="57">
        <v>400.94706461074412</v>
      </c>
      <c r="J17" s="56">
        <v>556190.88491454499</v>
      </c>
      <c r="K17" s="57">
        <v>1240.0125995818</v>
      </c>
      <c r="L17" s="56">
        <v>1758081.5786923319</v>
      </c>
      <c r="M17" s="57">
        <v>4964.6413835536769</v>
      </c>
      <c r="N17" s="56">
        <v>491152.64498197287</v>
      </c>
      <c r="O17" s="57">
        <v>2272.1226753602</v>
      </c>
      <c r="P17" s="56">
        <v>1562754.5338151853</v>
      </c>
      <c r="Q17" s="57">
        <v>5612.4066944238202</v>
      </c>
      <c r="R17" s="56">
        <v>2320536.033118404</v>
      </c>
      <c r="S17" s="57">
        <v>14062.756248418764</v>
      </c>
      <c r="T17" s="56">
        <v>1150308.14548106</v>
      </c>
      <c r="U17" s="57">
        <v>6689.5177937696699</v>
      </c>
      <c r="V17" s="150">
        <f t="shared" si="0"/>
        <v>10548184.721527437</v>
      </c>
      <c r="W17" s="151">
        <f t="shared" si="0"/>
        <v>53569.181950356877</v>
      </c>
      <c r="X17" s="62">
        <f t="shared" si="3"/>
        <v>-0.24417055033874852</v>
      </c>
      <c r="Y17" s="58">
        <f t="shared" si="1"/>
        <v>9397876.5760463774</v>
      </c>
      <c r="Z17" s="58">
        <f t="shared" si="1"/>
        <v>46879.664156587205</v>
      </c>
      <c r="AA17" s="50">
        <v>2009</v>
      </c>
      <c r="AB17" s="59">
        <v>0.25797468434167092</v>
      </c>
      <c r="AC17" s="58">
        <f>[4]Input!B97*12</f>
        <v>4766</v>
      </c>
      <c r="AD17" s="58"/>
      <c r="AE17" s="58"/>
    </row>
    <row r="18" spans="1:31" ht="13.5" thickBot="1">
      <c r="A18" s="54">
        <f t="shared" si="2"/>
        <v>2010</v>
      </c>
      <c r="B18" s="56">
        <v>701904.3624606739</v>
      </c>
      <c r="C18" s="57">
        <v>1118.2660628327362</v>
      </c>
      <c r="D18" s="56">
        <v>498055.1666666668</v>
      </c>
      <c r="E18" s="57">
        <v>161.40036188961173</v>
      </c>
      <c r="F18" s="56">
        <v>1396938.546191273</v>
      </c>
      <c r="G18" s="57">
        <v>16839.297994997931</v>
      </c>
      <c r="H18" s="56">
        <v>65610.246908456349</v>
      </c>
      <c r="I18" s="57">
        <v>380.21459943154952</v>
      </c>
      <c r="J18" s="56">
        <v>551968.07305737096</v>
      </c>
      <c r="K18" s="57">
        <v>1250.5643369044301</v>
      </c>
      <c r="L18" s="56">
        <v>1737056.5223069198</v>
      </c>
      <c r="M18" s="57">
        <v>4973.6473241893555</v>
      </c>
      <c r="N18" s="56">
        <v>494852.774556686</v>
      </c>
      <c r="O18" s="57">
        <v>2324.8563022414951</v>
      </c>
      <c r="P18" s="56">
        <v>1539060.4554035207</v>
      </c>
      <c r="Q18" s="57">
        <v>5601.4020521156035</v>
      </c>
      <c r="R18" s="56">
        <v>2324767.8663111199</v>
      </c>
      <c r="S18" s="57">
        <v>14352.809326962282</v>
      </c>
      <c r="T18" s="56">
        <v>1121504.2432126901</v>
      </c>
      <c r="U18" s="57">
        <v>6665.9524339025502</v>
      </c>
      <c r="V18" s="152">
        <f t="shared" si="0"/>
        <v>10431718.257075379</v>
      </c>
      <c r="W18" s="153">
        <f t="shared" si="0"/>
        <v>53668.410795467549</v>
      </c>
      <c r="X18" s="62">
        <f t="shared" si="3"/>
        <v>0.18523494572425769</v>
      </c>
      <c r="Y18" s="58">
        <f t="shared" si="1"/>
        <v>9310214.0138626881</v>
      </c>
      <c r="Z18" s="58">
        <f t="shared" si="1"/>
        <v>47002.458361564997</v>
      </c>
      <c r="AA18" s="50">
        <v>2010</v>
      </c>
      <c r="AB18" s="59">
        <v>0.23730942072898645</v>
      </c>
      <c r="AC18" s="58">
        <f>[4]Input!B98*12</f>
        <v>2760</v>
      </c>
      <c r="AD18" s="58"/>
      <c r="AE18" s="58"/>
    </row>
    <row r="19" spans="1:31" ht="13.5" thickBot="1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AC19" s="58"/>
      <c r="AD19" s="58"/>
      <c r="AE19" s="58"/>
    </row>
    <row r="20" spans="1:31" s="53" customFormat="1" ht="26.25" thickBot="1">
      <c r="A20" s="51" t="s">
        <v>19</v>
      </c>
      <c r="B20" s="290" t="s">
        <v>1</v>
      </c>
      <c r="C20" s="290"/>
      <c r="D20" s="290" t="s">
        <v>2</v>
      </c>
      <c r="E20" s="290"/>
      <c r="F20" s="290" t="s">
        <v>3</v>
      </c>
      <c r="G20" s="290"/>
      <c r="H20" s="290" t="s">
        <v>4</v>
      </c>
      <c r="I20" s="290"/>
      <c r="J20" s="290" t="s">
        <v>5</v>
      </c>
      <c r="K20" s="290"/>
      <c r="L20" s="290" t="s">
        <v>6</v>
      </c>
      <c r="M20" s="290"/>
      <c r="N20" s="290" t="s">
        <v>7</v>
      </c>
      <c r="O20" s="290"/>
      <c r="P20" s="290" t="s">
        <v>8</v>
      </c>
      <c r="Q20" s="290"/>
      <c r="R20" s="290" t="s">
        <v>9</v>
      </c>
      <c r="S20" s="290"/>
      <c r="T20" s="60"/>
      <c r="U20" s="60"/>
      <c r="V20" s="291" t="s">
        <v>11</v>
      </c>
      <c r="W20" s="292"/>
      <c r="X20" s="52" t="s">
        <v>12</v>
      </c>
      <c r="Y20" s="52"/>
      <c r="Z20" s="52"/>
      <c r="AB20" s="50"/>
    </row>
    <row r="21" spans="1:31" s="53" customFormat="1" ht="25.5">
      <c r="A21" s="61" t="s">
        <v>20</v>
      </c>
      <c r="B21" s="60" t="s">
        <v>16</v>
      </c>
      <c r="C21" s="60" t="str">
        <f>C3</f>
        <v>MA</v>
      </c>
      <c r="D21" s="60" t="s">
        <v>16</v>
      </c>
      <c r="E21" s="60" t="str">
        <f>E3</f>
        <v>MA</v>
      </c>
      <c r="F21" s="60" t="s">
        <v>16</v>
      </c>
      <c r="G21" s="60" t="str">
        <f>G3</f>
        <v>MA</v>
      </c>
      <c r="H21" s="60" t="s">
        <v>16</v>
      </c>
      <c r="I21" s="60" t="str">
        <f>I3</f>
        <v>MA</v>
      </c>
      <c r="J21" s="60" t="s">
        <v>16</v>
      </c>
      <c r="K21" s="60" t="str">
        <f>K3</f>
        <v>MA</v>
      </c>
      <c r="L21" s="60" t="s">
        <v>16</v>
      </c>
      <c r="M21" s="60" t="str">
        <f>M3</f>
        <v>MA</v>
      </c>
      <c r="N21" s="60" t="s">
        <v>16</v>
      </c>
      <c r="O21" s="60" t="str">
        <f>O3</f>
        <v>MA</v>
      </c>
      <c r="P21" s="60" t="s">
        <v>16</v>
      </c>
      <c r="Q21" s="60" t="str">
        <f>Q3</f>
        <v>MA</v>
      </c>
      <c r="R21" s="60" t="s">
        <v>16</v>
      </c>
      <c r="S21" s="60" t="str">
        <f>S3</f>
        <v>MA</v>
      </c>
      <c r="T21" s="60"/>
      <c r="U21" s="60"/>
      <c r="V21" s="148" t="s">
        <v>16</v>
      </c>
      <c r="W21" s="154" t="str">
        <f>W3</f>
        <v>MA</v>
      </c>
      <c r="AB21" s="50"/>
    </row>
    <row r="22" spans="1:31">
      <c r="A22" s="54" t="str">
        <f>A4</f>
        <v>1996</v>
      </c>
      <c r="B22" s="56">
        <v>32582298.79907142</v>
      </c>
      <c r="C22" s="57">
        <v>140372.25653481565</v>
      </c>
      <c r="D22" s="56">
        <v>99506343.617210805</v>
      </c>
      <c r="E22" s="57">
        <v>239548.05913072362</v>
      </c>
      <c r="F22" s="56">
        <v>198715198.56222853</v>
      </c>
      <c r="G22" s="57">
        <v>1637211.658965921</v>
      </c>
      <c r="H22" s="56">
        <v>28494359.62816406</v>
      </c>
      <c r="I22" s="57">
        <v>134824.573383927</v>
      </c>
      <c r="J22" s="56">
        <v>26033135.473959699</v>
      </c>
      <c r="K22" s="57">
        <v>97924.903609898494</v>
      </c>
      <c r="L22" s="56">
        <v>135854065.85326171</v>
      </c>
      <c r="M22" s="57">
        <v>401680.46349806478</v>
      </c>
      <c r="N22" s="56">
        <v>79153560.827163801</v>
      </c>
      <c r="O22" s="57">
        <v>348238.65846652183</v>
      </c>
      <c r="P22" s="56">
        <v>185663381.8695446</v>
      </c>
      <c r="Q22" s="57">
        <v>612560.8646165058</v>
      </c>
      <c r="R22" s="56">
        <v>258967986.64178059</v>
      </c>
      <c r="S22" s="57">
        <v>1342521.1685780659</v>
      </c>
      <c r="T22" s="54"/>
      <c r="U22" s="54"/>
      <c r="V22" s="150">
        <f>B22+D22+F22+H22+J22+L22+N22+P22+R22+T22</f>
        <v>1044970331.2723852</v>
      </c>
      <c r="W22" s="151">
        <f>C22+E22+G22+I22+K22+M22+O22+Q22+S22+U22</f>
        <v>4954882.6067844443</v>
      </c>
    </row>
    <row r="23" spans="1:31">
      <c r="A23" s="54">
        <f t="shared" ref="A23:A36" si="4">A5</f>
        <v>1997</v>
      </c>
      <c r="B23" s="56">
        <v>32906507.210283224</v>
      </c>
      <c r="C23" s="57">
        <v>140582.62106618698</v>
      </c>
      <c r="D23" s="56">
        <v>101293282.8750097</v>
      </c>
      <c r="E23" s="57">
        <v>230446.6496417266</v>
      </c>
      <c r="F23" s="56">
        <v>204272757.51502198</v>
      </c>
      <c r="G23" s="57">
        <v>1717843.1016287347</v>
      </c>
      <c r="H23" s="56">
        <v>29633529.390161321</v>
      </c>
      <c r="I23" s="57">
        <v>140666.74328750488</v>
      </c>
      <c r="J23" s="56">
        <v>26929349.194446001</v>
      </c>
      <c r="K23" s="57">
        <v>105605.09007648499</v>
      </c>
      <c r="L23" s="56">
        <v>136525963.38049811</v>
      </c>
      <c r="M23" s="57">
        <v>413023.39881139685</v>
      </c>
      <c r="N23" s="56">
        <v>85249460.272634387</v>
      </c>
      <c r="O23" s="57">
        <v>371842.56416829687</v>
      </c>
      <c r="P23" s="56">
        <v>194583987.7637502</v>
      </c>
      <c r="Q23" s="57">
        <v>647767.28611164831</v>
      </c>
      <c r="R23" s="56">
        <v>260720520.01828128</v>
      </c>
      <c r="S23" s="57">
        <v>1327830.392090501</v>
      </c>
      <c r="T23" s="54"/>
      <c r="U23" s="54"/>
      <c r="V23" s="150">
        <f t="shared" ref="V23:W36" si="5">B23+D23+F23+H23+J23+L23+N23+P23+R23+T23</f>
        <v>1072115357.6200862</v>
      </c>
      <c r="W23" s="151">
        <f t="shared" si="5"/>
        <v>5095607.8468824811</v>
      </c>
      <c r="X23" s="62">
        <f>(W23-W22)/W22*100</f>
        <v>2.8401326785290455</v>
      </c>
      <c r="Y23" s="62"/>
      <c r="Z23" s="62"/>
    </row>
    <row r="24" spans="1:31">
      <c r="A24" s="54">
        <f t="shared" si="4"/>
        <v>1998</v>
      </c>
      <c r="B24" s="56">
        <v>31153061.967605509</v>
      </c>
      <c r="C24" s="57">
        <v>140073.65428787476</v>
      </c>
      <c r="D24" s="56">
        <v>101161451.07318529</v>
      </c>
      <c r="E24" s="57">
        <v>193711.43481158599</v>
      </c>
      <c r="F24" s="56">
        <v>203802694.17268372</v>
      </c>
      <c r="G24" s="57">
        <v>1775989.184549347</v>
      </c>
      <c r="H24" s="56">
        <v>27758236.180045828</v>
      </c>
      <c r="I24" s="57">
        <v>135473.3851023677</v>
      </c>
      <c r="J24" s="56">
        <v>25342082.170791902</v>
      </c>
      <c r="K24" s="57">
        <v>101052.716763715</v>
      </c>
      <c r="L24" s="56">
        <v>138259072.73661989</v>
      </c>
      <c r="M24" s="57">
        <v>449533.48302725796</v>
      </c>
      <c r="N24" s="56">
        <v>89911044.695609793</v>
      </c>
      <c r="O24" s="57">
        <v>414419.31347642973</v>
      </c>
      <c r="P24" s="56">
        <v>199003354.95675409</v>
      </c>
      <c r="Q24" s="57">
        <v>702939.52047069999</v>
      </c>
      <c r="R24" s="56">
        <v>263229818.97668725</v>
      </c>
      <c r="S24" s="57">
        <v>1361851.0603964138</v>
      </c>
      <c r="T24" s="54"/>
      <c r="U24" s="54"/>
      <c r="V24" s="150">
        <f t="shared" si="5"/>
        <v>1079620816.9299834</v>
      </c>
      <c r="W24" s="151">
        <f t="shared" si="5"/>
        <v>5275043.7528856918</v>
      </c>
      <c r="X24" s="62">
        <f t="shared" ref="X24:X36" si="6">(W24-W23)/W23*100</f>
        <v>3.5213837366427345</v>
      </c>
      <c r="Y24" s="62"/>
      <c r="Z24" s="62"/>
    </row>
    <row r="25" spans="1:31">
      <c r="A25" s="54">
        <f t="shared" si="4"/>
        <v>1999</v>
      </c>
      <c r="B25" s="56">
        <v>33129731.186482083</v>
      </c>
      <c r="C25" s="57">
        <v>136780.23538266745</v>
      </c>
      <c r="D25" s="56">
        <v>99881396.133456811</v>
      </c>
      <c r="E25" s="57">
        <v>100900.49686070846</v>
      </c>
      <c r="F25" s="56">
        <v>205305468.07324803</v>
      </c>
      <c r="G25" s="57">
        <v>1940274.6763146038</v>
      </c>
      <c r="H25" s="56">
        <v>27657162.065273762</v>
      </c>
      <c r="I25" s="57">
        <v>135804.49360430089</v>
      </c>
      <c r="J25" s="56">
        <v>24998101.836826</v>
      </c>
      <c r="K25" s="57">
        <v>102612.82884128499</v>
      </c>
      <c r="L25" s="56">
        <v>148969895.64270389</v>
      </c>
      <c r="M25" s="57">
        <v>522892.24453780049</v>
      </c>
      <c r="N25" s="56">
        <v>94715567.440996394</v>
      </c>
      <c r="O25" s="57">
        <v>460678.69378122629</v>
      </c>
      <c r="P25" s="56">
        <v>209459152.06456262</v>
      </c>
      <c r="Q25" s="57">
        <v>775943.763099259</v>
      </c>
      <c r="R25" s="56">
        <v>264615745.7210024</v>
      </c>
      <c r="S25" s="57">
        <v>1341221.372359761</v>
      </c>
      <c r="T25" s="54"/>
      <c r="U25" s="54"/>
      <c r="V25" s="150">
        <f t="shared" si="5"/>
        <v>1108732220.164552</v>
      </c>
      <c r="W25" s="151">
        <f t="shared" si="5"/>
        <v>5517108.8047816129</v>
      </c>
      <c r="X25" s="62">
        <f t="shared" si="6"/>
        <v>4.5888728745330383</v>
      </c>
      <c r="Y25" s="62"/>
      <c r="Z25" s="62"/>
    </row>
    <row r="26" spans="1:31">
      <c r="A26" s="54">
        <f t="shared" si="4"/>
        <v>2000</v>
      </c>
      <c r="B26" s="56">
        <v>34721348.550511241</v>
      </c>
      <c r="C26" s="57">
        <v>141474.69032141601</v>
      </c>
      <c r="D26" s="56">
        <v>98881008.772132099</v>
      </c>
      <c r="E26" s="57">
        <v>88161.84407339005</v>
      </c>
      <c r="F26" s="56">
        <v>222156097.91149962</v>
      </c>
      <c r="G26" s="57">
        <v>2079448.9963465466</v>
      </c>
      <c r="H26" s="56">
        <v>28542915.525472559</v>
      </c>
      <c r="I26" s="57">
        <v>143930.53799772009</v>
      </c>
      <c r="J26" s="56">
        <v>26410337.532674301</v>
      </c>
      <c r="K26" s="57">
        <v>108243.07774675199</v>
      </c>
      <c r="L26" s="56">
        <v>161196737.82075551</v>
      </c>
      <c r="M26" s="57">
        <v>576969.20214225829</v>
      </c>
      <c r="N26" s="56">
        <v>102679051.4553436</v>
      </c>
      <c r="O26" s="57">
        <v>497624.72684912797</v>
      </c>
      <c r="P26" s="56">
        <v>216335533.8955102</v>
      </c>
      <c r="Q26" s="57">
        <v>802301.984715853</v>
      </c>
      <c r="R26" s="56">
        <v>266568132.92041209</v>
      </c>
      <c r="S26" s="57">
        <v>1359230.0452238771</v>
      </c>
      <c r="T26" s="54"/>
      <c r="U26" s="54"/>
      <c r="V26" s="150">
        <f t="shared" si="5"/>
        <v>1157491164.3843112</v>
      </c>
      <c r="W26" s="151">
        <f t="shared" si="5"/>
        <v>5797385.1054169415</v>
      </c>
      <c r="X26" s="62">
        <f t="shared" si="6"/>
        <v>5.0801300201369308</v>
      </c>
      <c r="Y26" s="62"/>
      <c r="Z26" s="62"/>
    </row>
    <row r="27" spans="1:31">
      <c r="A27" s="54">
        <f t="shared" si="4"/>
        <v>2001</v>
      </c>
      <c r="B27" s="56">
        <v>33596823.722863659</v>
      </c>
      <c r="C27" s="57">
        <v>140264.07172565963</v>
      </c>
      <c r="D27" s="56">
        <v>98844719.279934108</v>
      </c>
      <c r="E27" s="57">
        <v>47340.580739821671</v>
      </c>
      <c r="F27" s="56">
        <v>229410361.79026872</v>
      </c>
      <c r="G27" s="57">
        <v>2143732.4454628085</v>
      </c>
      <c r="H27" s="56">
        <v>27504241.928255223</v>
      </c>
      <c r="I27" s="57">
        <v>141939.6480737431</v>
      </c>
      <c r="J27" s="56">
        <v>27711128.400341</v>
      </c>
      <c r="K27" s="57">
        <v>146933.87594108301</v>
      </c>
      <c r="L27" s="56">
        <v>164363551.16470608</v>
      </c>
      <c r="M27" s="57">
        <v>626839.60011226358</v>
      </c>
      <c r="N27" s="56">
        <v>108806023.748808</v>
      </c>
      <c r="O27" s="57">
        <v>530440.03450144874</v>
      </c>
      <c r="P27" s="56">
        <v>234153085.8274619</v>
      </c>
      <c r="Q27" s="57">
        <v>846239.51177125308</v>
      </c>
      <c r="R27" s="56">
        <v>266651877.29072738</v>
      </c>
      <c r="S27" s="57">
        <v>1384396.0573042477</v>
      </c>
      <c r="T27" s="54"/>
      <c r="U27" s="54"/>
      <c r="V27" s="150">
        <f t="shared" si="5"/>
        <v>1191041813.1533661</v>
      </c>
      <c r="W27" s="151">
        <f t="shared" si="5"/>
        <v>6008125.8256323282</v>
      </c>
      <c r="X27" s="62">
        <f t="shared" si="6"/>
        <v>3.6350995558062116</v>
      </c>
      <c r="Y27" s="62"/>
      <c r="Z27" s="62"/>
    </row>
    <row r="28" spans="1:31">
      <c r="A28" s="54">
        <f t="shared" si="4"/>
        <v>2002</v>
      </c>
      <c r="B28" s="56">
        <v>35825999.873451464</v>
      </c>
      <c r="C28" s="57">
        <v>150038.97200162927</v>
      </c>
      <c r="D28" s="56">
        <v>99959809.646910906</v>
      </c>
      <c r="E28" s="57">
        <v>39590.306211452662</v>
      </c>
      <c r="F28" s="56">
        <v>236132999.16590485</v>
      </c>
      <c r="G28" s="57">
        <v>2359153.4798093867</v>
      </c>
      <c r="H28" s="56">
        <v>28502999.899318554</v>
      </c>
      <c r="I28" s="57">
        <v>168159.60376954271</v>
      </c>
      <c r="J28" s="56">
        <v>29321000</v>
      </c>
      <c r="K28" s="57">
        <v>116636.844400886</v>
      </c>
      <c r="L28" s="56">
        <v>168357199.40531</v>
      </c>
      <c r="M28" s="57">
        <v>650439.93375545833</v>
      </c>
      <c r="N28" s="56">
        <v>118748999.58054161</v>
      </c>
      <c r="O28" s="57">
        <v>578445.06885274954</v>
      </c>
      <c r="P28" s="56">
        <v>249164999.11987221</v>
      </c>
      <c r="Q28" s="57">
        <v>888660.00947489392</v>
      </c>
      <c r="R28" s="56">
        <v>270255999.04537189</v>
      </c>
      <c r="S28" s="57">
        <v>1401297.53457304</v>
      </c>
      <c r="T28" s="54"/>
      <c r="U28" s="54"/>
      <c r="V28" s="150">
        <f t="shared" si="5"/>
        <v>1236270005.7366815</v>
      </c>
      <c r="W28" s="151">
        <f t="shared" si="5"/>
        <v>6352421.7528490387</v>
      </c>
      <c r="X28" s="62">
        <f t="shared" si="6"/>
        <v>5.7305046067419028</v>
      </c>
      <c r="Y28" s="62"/>
      <c r="Z28" s="62"/>
    </row>
    <row r="29" spans="1:31">
      <c r="A29" s="54">
        <f t="shared" si="4"/>
        <v>2003</v>
      </c>
      <c r="B29" s="56">
        <v>36070000.007048324</v>
      </c>
      <c r="C29" s="57">
        <v>158418.3093589606</v>
      </c>
      <c r="D29" s="56">
        <v>103354820.02019641</v>
      </c>
      <c r="E29" s="57">
        <v>44684.172513518584</v>
      </c>
      <c r="F29" s="56">
        <v>232581000.04544804</v>
      </c>
      <c r="G29" s="57">
        <v>2375678.3621924082</v>
      </c>
      <c r="H29" s="56">
        <v>29344000.00573409</v>
      </c>
      <c r="I29" s="57">
        <v>149341.4686170498</v>
      </c>
      <c r="J29" s="56">
        <v>31574999.999999899</v>
      </c>
      <c r="K29" s="57">
        <v>121456.506449227</v>
      </c>
      <c r="L29" s="56">
        <v>172845200.03377551</v>
      </c>
      <c r="M29" s="57">
        <v>670013.80382118165</v>
      </c>
      <c r="N29" s="56">
        <v>126287000.0246776</v>
      </c>
      <c r="O29" s="57">
        <v>618218.19162628776</v>
      </c>
      <c r="P29" s="56">
        <v>261123000.0510256</v>
      </c>
      <c r="Q29" s="57">
        <v>953953.52699721407</v>
      </c>
      <c r="R29" s="56">
        <v>279949000.05470431</v>
      </c>
      <c r="S29" s="57">
        <v>1446775.6852370179</v>
      </c>
      <c r="T29" s="54"/>
      <c r="U29" s="54"/>
      <c r="V29" s="150">
        <f t="shared" si="5"/>
        <v>1273129020.2426097</v>
      </c>
      <c r="W29" s="151">
        <f t="shared" si="5"/>
        <v>6538540.0268128663</v>
      </c>
      <c r="X29" s="62">
        <f t="shared" si="6"/>
        <v>2.9298790477876291</v>
      </c>
      <c r="Y29" s="62"/>
      <c r="Z29" s="62"/>
    </row>
    <row r="30" spans="1:31">
      <c r="A30" s="54">
        <f t="shared" si="4"/>
        <v>2004</v>
      </c>
      <c r="B30" s="56">
        <v>36379999.91041711</v>
      </c>
      <c r="C30" s="57">
        <v>157531.40825471299</v>
      </c>
      <c r="D30" s="56">
        <v>104915259.74165459</v>
      </c>
      <c r="E30" s="57">
        <v>39355.996663559039</v>
      </c>
      <c r="F30" s="56">
        <v>243964999.39925554</v>
      </c>
      <c r="G30" s="57">
        <v>2504843.626605635</v>
      </c>
      <c r="H30" s="56">
        <v>31334999.92284001</v>
      </c>
      <c r="I30" s="57">
        <v>165977.61352208059</v>
      </c>
      <c r="J30" s="56">
        <v>34451000</v>
      </c>
      <c r="K30" s="57">
        <v>131720.74070969701</v>
      </c>
      <c r="L30" s="56">
        <v>182174999.5514085</v>
      </c>
      <c r="M30" s="57">
        <v>699596.88684719871</v>
      </c>
      <c r="N30" s="56">
        <v>132458999.6738303</v>
      </c>
      <c r="O30" s="57">
        <v>636355.64179670555</v>
      </c>
      <c r="P30" s="56">
        <v>279543999.31164521</v>
      </c>
      <c r="Q30" s="57">
        <v>1012045.8884661039</v>
      </c>
      <c r="R30" s="56">
        <v>285165999.29780143</v>
      </c>
      <c r="S30" s="57">
        <v>1475520.5976384068</v>
      </c>
      <c r="T30" s="54"/>
      <c r="U30" s="54"/>
      <c r="V30" s="150">
        <f t="shared" si="5"/>
        <v>1330390256.8088527</v>
      </c>
      <c r="W30" s="151">
        <f t="shared" si="5"/>
        <v>6822948.4005040992</v>
      </c>
      <c r="X30" s="62">
        <f t="shared" si="6"/>
        <v>4.3497229125301287</v>
      </c>
      <c r="Y30" s="62"/>
      <c r="Z30" s="62"/>
    </row>
    <row r="31" spans="1:31">
      <c r="A31" s="54">
        <f t="shared" si="4"/>
        <v>2005</v>
      </c>
      <c r="B31" s="56">
        <v>37402391.991304971</v>
      </c>
      <c r="C31" s="57">
        <v>144308.40891961518</v>
      </c>
      <c r="D31" s="56">
        <v>105991877.30475019</v>
      </c>
      <c r="E31" s="57">
        <v>33040.648733959308</v>
      </c>
      <c r="F31" s="56">
        <v>259100944.52064836</v>
      </c>
      <c r="G31" s="57">
        <v>2622766.5353839993</v>
      </c>
      <c r="H31" s="56">
        <v>33010192.931773737</v>
      </c>
      <c r="I31" s="57">
        <v>178264.50032931069</v>
      </c>
      <c r="J31" s="56">
        <v>38558200</v>
      </c>
      <c r="K31" s="57">
        <v>147833.54653610699</v>
      </c>
      <c r="L31" s="56">
        <v>195012158.24350181</v>
      </c>
      <c r="M31" s="57">
        <v>739326.59248069732</v>
      </c>
      <c r="N31" s="56">
        <v>139472270.1358436</v>
      </c>
      <c r="O31" s="57">
        <v>655763.07038981165</v>
      </c>
      <c r="P31" s="56">
        <v>295503636.72601181</v>
      </c>
      <c r="Q31" s="57">
        <v>1086501.8951923582</v>
      </c>
      <c r="R31" s="56">
        <v>297015436.40230113</v>
      </c>
      <c r="S31" s="57">
        <v>1545306.6575364629</v>
      </c>
      <c r="T31" s="54"/>
      <c r="U31" s="54"/>
      <c r="V31" s="150">
        <f t="shared" si="5"/>
        <v>1401067108.2561357</v>
      </c>
      <c r="W31" s="151">
        <f t="shared" si="5"/>
        <v>7153111.8555023214</v>
      </c>
      <c r="X31" s="62">
        <f t="shared" si="6"/>
        <v>4.8390143911073515</v>
      </c>
      <c r="Y31" s="62"/>
      <c r="Z31" s="62"/>
    </row>
    <row r="32" spans="1:31">
      <c r="A32" s="54">
        <f t="shared" si="4"/>
        <v>2006</v>
      </c>
      <c r="B32" s="56">
        <v>35358999.888728589</v>
      </c>
      <c r="C32" s="57">
        <v>143100.04198970491</v>
      </c>
      <c r="D32" s="56">
        <v>105364259.66842881</v>
      </c>
      <c r="E32" s="57">
        <v>31796.600305709737</v>
      </c>
      <c r="F32" s="56">
        <v>275782399.13213938</v>
      </c>
      <c r="G32" s="57">
        <v>2781282.5716610285</v>
      </c>
      <c r="H32" s="56">
        <v>34138999.892567828</v>
      </c>
      <c r="I32" s="57">
        <v>186965.24619002832</v>
      </c>
      <c r="J32" s="56">
        <v>42582000</v>
      </c>
      <c r="K32" s="57">
        <v>157306.841741221</v>
      </c>
      <c r="L32" s="56">
        <v>206635999.3497366</v>
      </c>
      <c r="M32" s="57">
        <v>779073.7250677963</v>
      </c>
      <c r="N32" s="56">
        <v>146606999.53864211</v>
      </c>
      <c r="O32" s="57">
        <v>673575.58660378715</v>
      </c>
      <c r="P32" s="56">
        <v>324001998.98039687</v>
      </c>
      <c r="Q32" s="57">
        <v>1206982.070031323</v>
      </c>
      <c r="R32" s="56">
        <v>308019999.03069079</v>
      </c>
      <c r="S32" s="57">
        <v>1595254.4875246389</v>
      </c>
      <c r="T32" s="54"/>
      <c r="U32" s="54"/>
      <c r="V32" s="150">
        <f t="shared" si="5"/>
        <v>1478491655.4813309</v>
      </c>
      <c r="W32" s="151">
        <f t="shared" si="5"/>
        <v>7555337.1711152373</v>
      </c>
      <c r="X32" s="62">
        <f t="shared" si="6"/>
        <v>5.6230815865617405</v>
      </c>
      <c r="Y32" s="62"/>
      <c r="Z32" s="62"/>
    </row>
    <row r="33" spans="1:26">
      <c r="A33" s="54">
        <f t="shared" si="4"/>
        <v>2007</v>
      </c>
      <c r="B33" s="56">
        <v>36301000.035048641</v>
      </c>
      <c r="C33" s="57">
        <v>149324.03956238393</v>
      </c>
      <c r="D33" s="56">
        <v>105335680.10170151</v>
      </c>
      <c r="E33" s="57">
        <v>32312.110869194676</v>
      </c>
      <c r="F33" s="56">
        <v>290246000.28023225</v>
      </c>
      <c r="G33" s="57">
        <v>2937199.8347999342</v>
      </c>
      <c r="H33" s="56">
        <v>35294000.034076363</v>
      </c>
      <c r="I33" s="57">
        <v>187394.9133739181</v>
      </c>
      <c r="J33" s="56">
        <v>48971000</v>
      </c>
      <c r="K33" s="57">
        <v>177440.21243110101</v>
      </c>
      <c r="L33" s="56">
        <v>217607000.21009913</v>
      </c>
      <c r="M33" s="57">
        <v>810982.23553098296</v>
      </c>
      <c r="N33" s="56">
        <v>156289000.15089691</v>
      </c>
      <c r="O33" s="57">
        <v>706956.79169912799</v>
      </c>
      <c r="P33" s="56">
        <v>349501000.33744317</v>
      </c>
      <c r="Q33" s="57">
        <v>1277827.6788176231</v>
      </c>
      <c r="R33" s="56">
        <v>321865000.31076032</v>
      </c>
      <c r="S33" s="57">
        <v>1670037.873853626</v>
      </c>
      <c r="T33" s="54"/>
      <c r="U33" s="54"/>
      <c r="V33" s="150">
        <f t="shared" si="5"/>
        <v>1561409681.4602582</v>
      </c>
      <c r="W33" s="151">
        <f t="shared" si="5"/>
        <v>7949475.6909378925</v>
      </c>
      <c r="X33" s="62">
        <f t="shared" si="6"/>
        <v>5.2166900152316664</v>
      </c>
      <c r="Y33" s="62"/>
      <c r="Z33" s="62"/>
    </row>
    <row r="34" spans="1:26">
      <c r="A34" s="54">
        <f t="shared" si="4"/>
        <v>2008</v>
      </c>
      <c r="B34" s="56">
        <v>42153999.925069243</v>
      </c>
      <c r="C34" s="57">
        <v>177303.06665855815</v>
      </c>
      <c r="D34" s="56">
        <v>99397869.823315501</v>
      </c>
      <c r="E34" s="57">
        <v>30353.329346065937</v>
      </c>
      <c r="F34" s="56">
        <v>297899999.47046888</v>
      </c>
      <c r="G34" s="57">
        <v>3064015.2361373138</v>
      </c>
      <c r="H34" s="56">
        <v>34197999.939211428</v>
      </c>
      <c r="I34" s="57">
        <v>200772.94863513391</v>
      </c>
      <c r="J34" s="56">
        <v>53644000.000000097</v>
      </c>
      <c r="K34" s="57">
        <v>191958.763314632</v>
      </c>
      <c r="L34" s="56">
        <v>219358999.61007902</v>
      </c>
      <c r="M34" s="57">
        <v>799936.91946304974</v>
      </c>
      <c r="N34" s="56">
        <v>161671999.71262032</v>
      </c>
      <c r="O34" s="57">
        <v>717298.24964064884</v>
      </c>
      <c r="P34" s="56">
        <v>375089999.3332594</v>
      </c>
      <c r="Q34" s="57">
        <v>1345199.9223552579</v>
      </c>
      <c r="R34" s="56">
        <v>335759999.40317047</v>
      </c>
      <c r="S34" s="57">
        <v>1727519.517001109</v>
      </c>
      <c r="T34" s="54"/>
      <c r="U34" s="54"/>
      <c r="V34" s="150">
        <f t="shared" si="5"/>
        <v>1619174867.2171941</v>
      </c>
      <c r="W34" s="151">
        <f t="shared" si="5"/>
        <v>8254357.95255177</v>
      </c>
      <c r="X34" s="62">
        <f t="shared" si="6"/>
        <v>3.8352499393316211</v>
      </c>
      <c r="Y34" s="62"/>
      <c r="Z34" s="62"/>
    </row>
    <row r="35" spans="1:26">
      <c r="A35" s="54">
        <f t="shared" si="4"/>
        <v>2009</v>
      </c>
      <c r="B35" s="56">
        <v>40891000.076902673</v>
      </c>
      <c r="C35" s="57">
        <v>167787.12123188432</v>
      </c>
      <c r="D35" s="56">
        <v>95185496.179012999</v>
      </c>
      <c r="E35" s="57">
        <v>34855.028012768926</v>
      </c>
      <c r="F35" s="56">
        <v>266932000.50201261</v>
      </c>
      <c r="G35" s="57">
        <v>2530222.2363868211</v>
      </c>
      <c r="H35" s="56">
        <v>33635000.063256517</v>
      </c>
      <c r="I35" s="57">
        <v>177635.53188153289</v>
      </c>
      <c r="J35" s="56">
        <v>57630003.745240502</v>
      </c>
      <c r="K35" s="57">
        <v>198443.097764776</v>
      </c>
      <c r="L35" s="56">
        <v>213939000.40234989</v>
      </c>
      <c r="M35" s="57">
        <v>788123.1329177994</v>
      </c>
      <c r="N35" s="56">
        <v>162722000.30602729</v>
      </c>
      <c r="O35" s="57">
        <v>720211.02193053137</v>
      </c>
      <c r="P35" s="56">
        <v>378421000.71168739</v>
      </c>
      <c r="Q35" s="57">
        <v>1381390.6001463379</v>
      </c>
      <c r="R35" s="56">
        <v>344981000.64879739</v>
      </c>
      <c r="S35" s="57">
        <v>1788250.7830790901</v>
      </c>
      <c r="T35" s="54"/>
      <c r="U35" s="54"/>
      <c r="V35" s="150">
        <f t="shared" si="5"/>
        <v>1594336502.6352873</v>
      </c>
      <c r="W35" s="151">
        <f t="shared" si="5"/>
        <v>7786918.553351542</v>
      </c>
      <c r="X35" s="62">
        <f t="shared" si="6"/>
        <v>-5.6629407385431207</v>
      </c>
      <c r="Y35" s="62"/>
      <c r="Z35" s="62"/>
    </row>
    <row r="36" spans="1:26" ht="13.5" thickBot="1">
      <c r="A36" s="54">
        <f t="shared" si="4"/>
        <v>2010</v>
      </c>
      <c r="B36" s="56">
        <v>41246961.667548493</v>
      </c>
      <c r="C36" s="57">
        <v>169291.97328223166</v>
      </c>
      <c r="D36" s="56">
        <v>100659255.9205301</v>
      </c>
      <c r="E36" s="57">
        <v>34729.56079452522</v>
      </c>
      <c r="F36" s="56">
        <v>280189982.59378433</v>
      </c>
      <c r="G36" s="57">
        <v>2602956.4744946966</v>
      </c>
      <c r="H36" s="56">
        <v>34310971.672552869</v>
      </c>
      <c r="I36" s="57">
        <v>180618.50435163151</v>
      </c>
      <c r="J36" s="56">
        <v>58523000</v>
      </c>
      <c r="K36" s="57">
        <v>199458.70232241799</v>
      </c>
      <c r="L36" s="56">
        <v>218569823.92360398</v>
      </c>
      <c r="M36" s="57">
        <v>800540.69132166845</v>
      </c>
      <c r="N36" s="56">
        <v>167462285.9692319</v>
      </c>
      <c r="O36" s="57">
        <v>732073.09608931327</v>
      </c>
      <c r="P36" s="56">
        <v>385490863.71355462</v>
      </c>
      <c r="Q36" s="57">
        <v>1401394.120068569</v>
      </c>
      <c r="R36" s="56">
        <v>352917875.22940868</v>
      </c>
      <c r="S36" s="57">
        <v>1825214.7749609689</v>
      </c>
      <c r="T36" s="54"/>
      <c r="U36" s="54"/>
      <c r="V36" s="152">
        <f t="shared" si="5"/>
        <v>1639371020.6902151</v>
      </c>
      <c r="W36" s="153">
        <f t="shared" si="5"/>
        <v>7946277.8976860214</v>
      </c>
      <c r="X36" s="62">
        <f t="shared" si="6"/>
        <v>2.046500720954505</v>
      </c>
      <c r="Y36" s="62"/>
      <c r="Z36" s="62"/>
    </row>
    <row r="38" spans="1:26" ht="13.5" thickBot="1"/>
    <row r="39" spans="1:26" ht="64.5" thickBot="1">
      <c r="A39" s="51" t="s">
        <v>21</v>
      </c>
      <c r="C39" s="52" t="s">
        <v>22</v>
      </c>
      <c r="D39" s="52" t="s">
        <v>23</v>
      </c>
      <c r="E39" s="52" t="s">
        <v>3</v>
      </c>
      <c r="F39" s="52" t="s">
        <v>24</v>
      </c>
      <c r="G39" s="52" t="s">
        <v>25</v>
      </c>
      <c r="H39" s="52" t="s">
        <v>26</v>
      </c>
      <c r="I39" s="52" t="s">
        <v>27</v>
      </c>
      <c r="J39" s="52" t="s">
        <v>28</v>
      </c>
      <c r="K39" s="52" t="s">
        <v>29</v>
      </c>
      <c r="L39" s="51" t="s">
        <v>30</v>
      </c>
      <c r="M39" s="52" t="s">
        <v>22</v>
      </c>
      <c r="N39" s="52" t="s">
        <v>23</v>
      </c>
      <c r="O39" s="52" t="s">
        <v>3</v>
      </c>
      <c r="P39" s="52" t="s">
        <v>24</v>
      </c>
      <c r="Q39" s="52" t="s">
        <v>25</v>
      </c>
      <c r="R39" s="52" t="s">
        <v>26</v>
      </c>
      <c r="S39" s="52" t="s">
        <v>27</v>
      </c>
      <c r="T39" s="52" t="s">
        <v>28</v>
      </c>
      <c r="U39" s="52" t="s">
        <v>29</v>
      </c>
    </row>
    <row r="40" spans="1:26">
      <c r="A40" s="54" t="str">
        <f>A22</f>
        <v>1996</v>
      </c>
      <c r="B40" s="63"/>
      <c r="C40" s="63">
        <f>(C4/$W4)/(B4/$V4)</f>
        <v>0.34540701811636443</v>
      </c>
      <c r="D40" s="63">
        <f>(E4/$W4)/(D4/$V4)</f>
        <v>0.20184815827242927</v>
      </c>
      <c r="E40" s="63">
        <f>(G4/$W4)/(F4/$V4)</f>
        <v>2.152661614620786</v>
      </c>
      <c r="F40" s="63">
        <f>(I4/$W4)/(H4/$V4)</f>
        <v>1.1412393478302487</v>
      </c>
      <c r="G40" s="63">
        <f>(K4/$W4)/(J4/$V4)</f>
        <v>0.3966818976501848</v>
      </c>
      <c r="H40" s="63">
        <f>(M4/$W4)/(L4/$V4)</f>
        <v>0.49573892549472159</v>
      </c>
      <c r="I40" s="63">
        <f>(O4/$W4)/(N4/$V4)</f>
        <v>0.86182021429290523</v>
      </c>
      <c r="J40" s="63">
        <f>(Q4/$W4)/(P4/$V4)</f>
        <v>0.66823759868741062</v>
      </c>
      <c r="K40" s="63">
        <f>(S4/$W4)/(R4/$V4)</f>
        <v>1.1448673591812102</v>
      </c>
      <c r="L40" s="64">
        <f>AVERAGE(C40:K40)</f>
        <v>0.82316690379402901</v>
      </c>
      <c r="M40" s="63">
        <f>(1-1/C40)*C4</f>
        <v>-2836.199595689267</v>
      </c>
      <c r="N40" s="63">
        <f>(1-1/D40)*E4</f>
        <v>-2214.3188055190785</v>
      </c>
      <c r="O40" s="63">
        <f>(1-1/E40)*G4</f>
        <v>8196.2130800531086</v>
      </c>
      <c r="P40" s="63">
        <f>(1-1/F40)*I4</f>
        <v>53.023391307853259</v>
      </c>
      <c r="Q40" s="63">
        <f>(1-1/G40)*K4</f>
        <v>-1018.1506219038818</v>
      </c>
      <c r="R40" s="63">
        <f>(1-1/H40)*M4</f>
        <v>-2672.3494221661481</v>
      </c>
      <c r="S40" s="63">
        <f>(1-1/I40)*O4</f>
        <v>-323.32411825794833</v>
      </c>
      <c r="T40" s="63">
        <f>(1-1/J40)*Q4</f>
        <v>-1154.5291643029097</v>
      </c>
      <c r="U40" s="63">
        <f>(1-1/K40)*S4</f>
        <v>1115.7352791361807</v>
      </c>
      <c r="V40" s="64">
        <f>AVERAGE(M40:U40)</f>
        <v>-94.877775260232312</v>
      </c>
      <c r="W40" s="65"/>
    </row>
    <row r="41" spans="1:26">
      <c r="A41" s="54">
        <f t="shared" ref="A41:A54" si="7">A23</f>
        <v>1997</v>
      </c>
      <c r="B41" s="63"/>
      <c r="C41" s="63">
        <f t="shared" ref="C41:C54" si="8">(C5/$W5)/(B5/$V5)</f>
        <v>0.34557522348828518</v>
      </c>
      <c r="D41" s="63">
        <f t="shared" ref="D41:D54" si="9">(E5/$W5)/(D5/$V5)</f>
        <v>0.16978142629607498</v>
      </c>
      <c r="E41" s="63">
        <f t="shared" ref="E41:E54" si="10">(G5/$W5)/(F5/$V5)</f>
        <v>2.1894485875057321</v>
      </c>
      <c r="F41" s="63">
        <f t="shared" ref="F41:F54" si="11">(I5/$W5)/(H5/$V5)</f>
        <v>1.1313429839493951</v>
      </c>
      <c r="G41" s="63">
        <f t="shared" ref="G41:G54" si="12">(K5/$W5)/(J5/$V5)</f>
        <v>0.40393326502733856</v>
      </c>
      <c r="H41" s="63">
        <f t="shared" ref="H41:H54" si="13">(M5/$W5)/(L5/$V5)</f>
        <v>0.50578451657958856</v>
      </c>
      <c r="I41" s="63">
        <f t="shared" ref="I41:I54" si="14">(O5/$W5)/(N5/$V5)</f>
        <v>0.87572273555021884</v>
      </c>
      <c r="J41" s="63">
        <f t="shared" ref="J41:J54" si="15">(Q5/$W5)/(P5/$V5)</f>
        <v>0.68279928847534388</v>
      </c>
      <c r="K41" s="63">
        <f t="shared" ref="K41:K54" si="16">(S5/$W5)/(R5/$V5)</f>
        <v>1.1537420370341687</v>
      </c>
      <c r="L41" s="64">
        <f t="shared" ref="L41:L54" si="17">AVERAGE(C41:K41)</f>
        <v>0.82868111821179402</v>
      </c>
      <c r="M41" s="63">
        <f t="shared" ref="M41:M54" si="18">(1-1/C41)*C5</f>
        <v>-2832.2230428651924</v>
      </c>
      <c r="N41" s="63">
        <f t="shared" ref="N41:N54" si="19">(1-1/D41)*E5</f>
        <v>-2249.7679510947942</v>
      </c>
      <c r="O41" s="63">
        <f t="shared" ref="O41:O54" si="20">(1-1/E41)*G5</f>
        <v>8150.484944613484</v>
      </c>
      <c r="P41" s="63">
        <f t="shared" ref="P41:P54" si="21">(1-1/F41)*I5</f>
        <v>49.874998072624614</v>
      </c>
      <c r="Q41" s="63">
        <f t="shared" ref="Q41:Q54" si="22">(1-1/G41)*K5</f>
        <v>-1046.3032011234786</v>
      </c>
      <c r="R41" s="63">
        <f t="shared" ref="R41:R54" si="23">(1-1/H41)*M5</f>
        <v>-2717.0903545160108</v>
      </c>
      <c r="S41" s="63">
        <f t="shared" ref="S41:S54" si="24">(1-1/I41)*O5</f>
        <v>-296.91651752784827</v>
      </c>
      <c r="T41" s="63">
        <f t="shared" ref="T41:T54" si="25">(1-1/J41)*Q5</f>
        <v>-1164.226866730166</v>
      </c>
      <c r="U41" s="63">
        <f t="shared" ref="U41:U54" si="26">(1-1/K41)*S5</f>
        <v>1270.185331720799</v>
      </c>
      <c r="V41" s="64">
        <f t="shared" ref="V41:V54" si="27">AVERAGE(M41:U41)</f>
        <v>-92.886962161175859</v>
      </c>
    </row>
    <row r="42" spans="1:26">
      <c r="A42" s="54">
        <f t="shared" si="7"/>
        <v>1998</v>
      </c>
      <c r="B42" s="63"/>
      <c r="C42" s="63">
        <f t="shared" si="8"/>
        <v>0.33370328413367017</v>
      </c>
      <c r="D42" s="63">
        <f t="shared" si="9"/>
        <v>0.15368171375203452</v>
      </c>
      <c r="E42" s="63">
        <f t="shared" si="10"/>
        <v>2.2188765388173723</v>
      </c>
      <c r="F42" s="63">
        <f t="shared" si="11"/>
        <v>1.0931417234678753</v>
      </c>
      <c r="G42" s="63">
        <f t="shared" si="12"/>
        <v>0.41949845646607403</v>
      </c>
      <c r="H42" s="63">
        <f t="shared" si="13"/>
        <v>0.52513600445148789</v>
      </c>
      <c r="I42" s="63">
        <f t="shared" si="14"/>
        <v>0.91245754104987942</v>
      </c>
      <c r="J42" s="63">
        <f t="shared" si="15"/>
        <v>0.7038465630244084</v>
      </c>
      <c r="K42" s="63">
        <f t="shared" si="16"/>
        <v>1.1259699753213024</v>
      </c>
      <c r="L42" s="64">
        <f t="shared" si="17"/>
        <v>0.8318124222760116</v>
      </c>
      <c r="M42" s="63">
        <f t="shared" si="18"/>
        <v>-2910.9533464927808</v>
      </c>
      <c r="N42" s="63">
        <f t="shared" si="19"/>
        <v>-1984.5840319940871</v>
      </c>
      <c r="O42" s="63">
        <f t="shared" si="20"/>
        <v>8287.7080113092052</v>
      </c>
      <c r="P42" s="63">
        <f t="shared" si="21"/>
        <v>35.315247118116517</v>
      </c>
      <c r="Q42" s="63">
        <f t="shared" si="22"/>
        <v>-983.67440985265625</v>
      </c>
      <c r="R42" s="63">
        <f t="shared" si="23"/>
        <v>-2843.3809376251365</v>
      </c>
      <c r="S42" s="63">
        <f t="shared" si="24"/>
        <v>-203.19353948896497</v>
      </c>
      <c r="T42" s="63">
        <f t="shared" si="25"/>
        <v>-1153.0935641848525</v>
      </c>
      <c r="U42" s="63">
        <f t="shared" si="26"/>
        <v>1123.6734715823657</v>
      </c>
      <c r="V42" s="64">
        <f t="shared" si="27"/>
        <v>-70.242566625421176</v>
      </c>
    </row>
    <row r="43" spans="1:26">
      <c r="A43" s="54">
        <f t="shared" si="7"/>
        <v>1999</v>
      </c>
      <c r="B43" s="63"/>
      <c r="C43" s="63">
        <f t="shared" si="8"/>
        <v>0.32704063728280669</v>
      </c>
      <c r="D43" s="63">
        <f t="shared" si="9"/>
        <v>9.6104009100207388E-2</v>
      </c>
      <c r="E43" s="63">
        <f t="shared" si="10"/>
        <v>2.2831606356282697</v>
      </c>
      <c r="F43" s="63">
        <f t="shared" si="11"/>
        <v>1.0633143214249707</v>
      </c>
      <c r="G43" s="63">
        <f t="shared" si="12"/>
        <v>0.43621654166476803</v>
      </c>
      <c r="H43" s="63">
        <f t="shared" si="13"/>
        <v>0.54640156432914866</v>
      </c>
      <c r="I43" s="63">
        <f t="shared" si="14"/>
        <v>0.94650180165043452</v>
      </c>
      <c r="J43" s="63">
        <f t="shared" si="15"/>
        <v>0.72901083087505381</v>
      </c>
      <c r="K43" s="63">
        <f t="shared" si="16"/>
        <v>1.1146338387133692</v>
      </c>
      <c r="L43" s="64">
        <f t="shared" si="17"/>
        <v>0.83804268674100313</v>
      </c>
      <c r="M43" s="63">
        <f t="shared" si="18"/>
        <v>-2976.1519894731391</v>
      </c>
      <c r="N43" s="63">
        <f t="shared" si="19"/>
        <v>-2012.6771498730104</v>
      </c>
      <c r="O43" s="63">
        <f t="shared" si="20"/>
        <v>8617.1085428248916</v>
      </c>
      <c r="P43" s="63">
        <f t="shared" si="21"/>
        <v>24.073440375878217</v>
      </c>
      <c r="Q43" s="63">
        <f t="shared" si="22"/>
        <v>-955.54805633222963</v>
      </c>
      <c r="R43" s="63">
        <f t="shared" si="23"/>
        <v>-3028.0711212597012</v>
      </c>
      <c r="S43" s="63">
        <f t="shared" si="24"/>
        <v>-126.35073114791571</v>
      </c>
      <c r="T43" s="63">
        <f t="shared" si="25"/>
        <v>-1123.691373291407</v>
      </c>
      <c r="U43" s="63">
        <f t="shared" si="26"/>
        <v>1074.8297874930047</v>
      </c>
      <c r="V43" s="64">
        <f t="shared" si="27"/>
        <v>-56.275405631514232</v>
      </c>
    </row>
    <row r="44" spans="1:26">
      <c r="A44" s="54">
        <f t="shared" si="7"/>
        <v>2000</v>
      </c>
      <c r="B44" s="63"/>
      <c r="C44" s="63">
        <f t="shared" si="8"/>
        <v>0.32750526135376296</v>
      </c>
      <c r="D44" s="63">
        <f t="shared" si="9"/>
        <v>8.1226631656014667E-2</v>
      </c>
      <c r="E44" s="63">
        <f t="shared" si="10"/>
        <v>2.26600097266265</v>
      </c>
      <c r="F44" s="63">
        <f t="shared" si="11"/>
        <v>1.054839462790311</v>
      </c>
      <c r="G44" s="63">
        <f t="shared" si="12"/>
        <v>0.44176170349301808</v>
      </c>
      <c r="H44" s="63">
        <f t="shared" si="13"/>
        <v>0.55195071670919837</v>
      </c>
      <c r="I44" s="63">
        <f t="shared" si="14"/>
        <v>0.94342566209430734</v>
      </c>
      <c r="J44" s="63">
        <f t="shared" si="15"/>
        <v>0.74012632236224818</v>
      </c>
      <c r="K44" s="63">
        <f t="shared" si="16"/>
        <v>1.1277731215152007</v>
      </c>
      <c r="L44" s="64">
        <f t="shared" si="17"/>
        <v>0.83717887273741243</v>
      </c>
      <c r="M44" s="63">
        <f t="shared" si="18"/>
        <v>-2913.7590234410432</v>
      </c>
      <c r="N44" s="63">
        <f t="shared" si="19"/>
        <v>-1941.0114162408738</v>
      </c>
      <c r="O44" s="63">
        <f t="shared" si="20"/>
        <v>8299.1198855717175</v>
      </c>
      <c r="P44" s="63">
        <f t="shared" si="21"/>
        <v>20.663352485393645</v>
      </c>
      <c r="Q44" s="63">
        <f t="shared" si="22"/>
        <v>-990.48408778977318</v>
      </c>
      <c r="R44" s="63">
        <f t="shared" si="23"/>
        <v>-2946.7912147528414</v>
      </c>
      <c r="S44" s="63">
        <f t="shared" si="24"/>
        <v>-130.75500322179872</v>
      </c>
      <c r="T44" s="63">
        <f t="shared" si="25"/>
        <v>-1120.1345729696284</v>
      </c>
      <c r="U44" s="63">
        <f t="shared" si="26"/>
        <v>1223.21462671893</v>
      </c>
      <c r="V44" s="64">
        <f t="shared" si="27"/>
        <v>-55.548605959990837</v>
      </c>
    </row>
    <row r="45" spans="1:26">
      <c r="A45" s="54">
        <f t="shared" si="7"/>
        <v>2001</v>
      </c>
      <c r="B45" s="63"/>
      <c r="C45" s="63">
        <f t="shared" si="8"/>
        <v>0.3246812718855826</v>
      </c>
      <c r="D45" s="63">
        <f t="shared" si="9"/>
        <v>4.7226658858424947E-2</v>
      </c>
      <c r="E45" s="63">
        <f t="shared" si="10"/>
        <v>2.3364665023775575</v>
      </c>
      <c r="F45" s="63">
        <f t="shared" si="11"/>
        <v>1.0365407998473288</v>
      </c>
      <c r="G45" s="63">
        <f t="shared" si="12"/>
        <v>0.45415729676546895</v>
      </c>
      <c r="H45" s="63">
        <f t="shared" si="13"/>
        <v>0.56621355681599805</v>
      </c>
      <c r="I45" s="63">
        <f t="shared" si="14"/>
        <v>0.95631936522409466</v>
      </c>
      <c r="J45" s="63">
        <f t="shared" si="15"/>
        <v>0.74926182012340781</v>
      </c>
      <c r="K45" s="63">
        <f t="shared" si="16"/>
        <v>1.1223629071452619</v>
      </c>
      <c r="L45" s="64">
        <f t="shared" si="17"/>
        <v>0.84369224211590277</v>
      </c>
      <c r="M45" s="63">
        <f t="shared" si="18"/>
        <v>-3094.1577887189496</v>
      </c>
      <c r="N45" s="63">
        <f t="shared" si="19"/>
        <v>-1937.2606727392886</v>
      </c>
      <c r="O45" s="63">
        <f t="shared" si="20"/>
        <v>8437.3346873566061</v>
      </c>
      <c r="P45" s="63">
        <f t="shared" si="21"/>
        <v>13.57690582146197</v>
      </c>
      <c r="Q45" s="63">
        <f t="shared" si="22"/>
        <v>-918.88624121159739</v>
      </c>
      <c r="R45" s="63">
        <f t="shared" si="23"/>
        <v>-2862.1184425529577</v>
      </c>
      <c r="S45" s="63">
        <f t="shared" si="24"/>
        <v>-96.181259095241614</v>
      </c>
      <c r="T45" s="63">
        <f t="shared" si="25"/>
        <v>-1167.3091265044905</v>
      </c>
      <c r="U45" s="63">
        <f t="shared" si="26"/>
        <v>1149.8395717916439</v>
      </c>
      <c r="V45" s="64">
        <f t="shared" si="27"/>
        <v>-52.795818428090371</v>
      </c>
    </row>
    <row r="46" spans="1:26">
      <c r="A46" s="54">
        <f t="shared" si="7"/>
        <v>2002</v>
      </c>
      <c r="B46" s="63"/>
      <c r="C46" s="63">
        <f t="shared" si="8"/>
        <v>0.32265977067527735</v>
      </c>
      <c r="D46" s="63">
        <f t="shared" si="9"/>
        <v>4.5516448999341298E-2</v>
      </c>
      <c r="E46" s="63">
        <f t="shared" si="10"/>
        <v>2.3704517776138072</v>
      </c>
      <c r="F46" s="63">
        <f t="shared" si="11"/>
        <v>1.0000486108705866</v>
      </c>
      <c r="G46" s="63">
        <f t="shared" si="12"/>
        <v>0.45661364163926055</v>
      </c>
      <c r="H46" s="63">
        <f t="shared" si="13"/>
        <v>0.57010293589527428</v>
      </c>
      <c r="I46" s="63">
        <f t="shared" si="14"/>
        <v>0.9413028280087864</v>
      </c>
      <c r="J46" s="63">
        <f t="shared" si="15"/>
        <v>0.74622945778612448</v>
      </c>
      <c r="K46" s="63">
        <f t="shared" si="16"/>
        <v>1.1169058774941298</v>
      </c>
      <c r="L46" s="64">
        <f t="shared" si="17"/>
        <v>0.84109237210917642</v>
      </c>
      <c r="M46" s="63">
        <f t="shared" si="18"/>
        <v>-3152.8592037372191</v>
      </c>
      <c r="N46" s="63">
        <f t="shared" si="19"/>
        <v>-1979.5437938585692</v>
      </c>
      <c r="O46" s="63">
        <f t="shared" si="20"/>
        <v>8678.2530568890907</v>
      </c>
      <c r="P46" s="63">
        <f t="shared" si="21"/>
        <v>1.8169057642177279E-2</v>
      </c>
      <c r="Q46" s="63">
        <f t="shared" si="22"/>
        <v>-910.54444511734346</v>
      </c>
      <c r="R46" s="63">
        <f t="shared" si="23"/>
        <v>-2829.4423900537236</v>
      </c>
      <c r="S46" s="63">
        <f t="shared" si="24"/>
        <v>-130.6780333826448</v>
      </c>
      <c r="T46" s="63">
        <f t="shared" si="25"/>
        <v>-1276.6135941827049</v>
      </c>
      <c r="U46" s="63">
        <f t="shared" si="26"/>
        <v>1132.9668975811674</v>
      </c>
      <c r="V46" s="64">
        <f t="shared" si="27"/>
        <v>-52.049259644922735</v>
      </c>
    </row>
    <row r="47" spans="1:26">
      <c r="A47" s="54">
        <f t="shared" si="7"/>
        <v>2003</v>
      </c>
      <c r="B47" s="63"/>
      <c r="C47" s="63">
        <f t="shared" si="8"/>
        <v>0.32201863623975979</v>
      </c>
      <c r="D47" s="63">
        <f t="shared" si="9"/>
        <v>5.038180267896291E-2</v>
      </c>
      <c r="E47" s="63">
        <f t="shared" si="10"/>
        <v>2.4515538033568758</v>
      </c>
      <c r="F47" s="63">
        <f t="shared" si="11"/>
        <v>1.0135056043167563</v>
      </c>
      <c r="G47" s="63">
        <f t="shared" si="12"/>
        <v>0.45531679357212934</v>
      </c>
      <c r="H47" s="63">
        <f t="shared" si="13"/>
        <v>0.56975848610529511</v>
      </c>
      <c r="I47" s="63">
        <f t="shared" si="14"/>
        <v>0.94897463551795336</v>
      </c>
      <c r="J47" s="63">
        <f t="shared" si="15"/>
        <v>0.74085158680364527</v>
      </c>
      <c r="K47" s="63">
        <f t="shared" si="16"/>
        <v>1.109795538347216</v>
      </c>
      <c r="L47" s="64">
        <f t="shared" si="17"/>
        <v>0.85135076521539921</v>
      </c>
      <c r="M47" s="63">
        <f t="shared" si="18"/>
        <v>-3031.8966368749179</v>
      </c>
      <c r="N47" s="63">
        <f t="shared" si="19"/>
        <v>-2035.0838694738782</v>
      </c>
      <c r="O47" s="63">
        <f t="shared" si="20"/>
        <v>8886.9496069056531</v>
      </c>
      <c r="P47" s="63">
        <f t="shared" si="21"/>
        <v>4.7948261265133203</v>
      </c>
      <c r="Q47" s="63">
        <f t="shared" si="22"/>
        <v>-1007.0768172338089</v>
      </c>
      <c r="R47" s="63">
        <f t="shared" si="23"/>
        <v>-3010.1139830050042</v>
      </c>
      <c r="S47" s="63">
        <f t="shared" si="24"/>
        <v>-107.18317470841301</v>
      </c>
      <c r="T47" s="63">
        <f t="shared" si="25"/>
        <v>-1316.0328055209452</v>
      </c>
      <c r="U47" s="63">
        <f t="shared" si="26"/>
        <v>1111.9729599154921</v>
      </c>
      <c r="V47" s="64">
        <f t="shared" si="27"/>
        <v>-55.963321541034375</v>
      </c>
    </row>
    <row r="48" spans="1:26">
      <c r="A48" s="54">
        <f t="shared" si="7"/>
        <v>2004</v>
      </c>
      <c r="B48" s="63"/>
      <c r="C48" s="63">
        <f t="shared" si="8"/>
        <v>0.31878884394665807</v>
      </c>
      <c r="D48" s="63">
        <f t="shared" si="9"/>
        <v>5.3972111375232508E-2</v>
      </c>
      <c r="E48" s="63">
        <f t="shared" si="10"/>
        <v>2.3840711744645784</v>
      </c>
      <c r="F48" s="63">
        <f t="shared" si="11"/>
        <v>1.033048796347972</v>
      </c>
      <c r="G48" s="63">
        <f t="shared" si="12"/>
        <v>0.45518494639016022</v>
      </c>
      <c r="H48" s="63">
        <f t="shared" si="13"/>
        <v>0.57170715855144361</v>
      </c>
      <c r="I48" s="63">
        <f t="shared" si="14"/>
        <v>0.96248884639902654</v>
      </c>
      <c r="J48" s="63">
        <f t="shared" si="15"/>
        <v>0.73850434892739913</v>
      </c>
      <c r="K48" s="63">
        <f t="shared" si="16"/>
        <v>1.134908834004356</v>
      </c>
      <c r="L48" s="64">
        <f t="shared" si="17"/>
        <v>0.85029722893409188</v>
      </c>
      <c r="M48" s="63">
        <f t="shared" si="18"/>
        <v>-2749.9730263395631</v>
      </c>
      <c r="N48" s="63">
        <f t="shared" si="19"/>
        <v>-2110.975762891665</v>
      </c>
      <c r="O48" s="63">
        <f t="shared" si="20"/>
        <v>8780.4645402604474</v>
      </c>
      <c r="P48" s="63">
        <f t="shared" si="21"/>
        <v>11.734267440195143</v>
      </c>
      <c r="Q48" s="63">
        <f t="shared" si="22"/>
        <v>-1191.1649956788665</v>
      </c>
      <c r="R48" s="63">
        <f t="shared" si="23"/>
        <v>-3129.8830845818834</v>
      </c>
      <c r="S48" s="63">
        <f t="shared" si="24"/>
        <v>-80.598544972055009</v>
      </c>
      <c r="T48" s="63">
        <f t="shared" si="25"/>
        <v>-1422.5572182612268</v>
      </c>
      <c r="U48" s="63">
        <f t="shared" si="26"/>
        <v>1354.3998396050163</v>
      </c>
      <c r="V48" s="64">
        <f t="shared" si="27"/>
        <v>-59.839331713289006</v>
      </c>
    </row>
    <row r="49" spans="1:22">
      <c r="A49" s="54">
        <f t="shared" si="7"/>
        <v>2005</v>
      </c>
      <c r="B49" s="63"/>
      <c r="C49" s="63">
        <f t="shared" si="8"/>
        <v>0.31952727664461561</v>
      </c>
      <c r="D49" s="63">
        <f t="shared" si="9"/>
        <v>5.1169253040710759E-2</v>
      </c>
      <c r="E49" s="63">
        <f t="shared" si="10"/>
        <v>2.3873260957979587</v>
      </c>
      <c r="F49" s="63">
        <f t="shared" si="11"/>
        <v>1.0647695729290791</v>
      </c>
      <c r="G49" s="63">
        <f t="shared" si="12"/>
        <v>0.45360192315060244</v>
      </c>
      <c r="H49" s="63">
        <f t="shared" si="13"/>
        <v>0.57126697813370797</v>
      </c>
      <c r="I49" s="63">
        <f t="shared" si="14"/>
        <v>0.9637123751190988</v>
      </c>
      <c r="J49" s="63">
        <f t="shared" si="15"/>
        <v>0.73390307832300883</v>
      </c>
      <c r="K49" s="63">
        <f t="shared" si="16"/>
        <v>1.1592063527895373</v>
      </c>
      <c r="L49" s="64">
        <f t="shared" si="17"/>
        <v>0.85605365621425777</v>
      </c>
      <c r="M49" s="63">
        <f t="shared" si="18"/>
        <v>-2544.8674740156976</v>
      </c>
      <c r="N49" s="63">
        <f t="shared" si="19"/>
        <v>-2028.4179341416727</v>
      </c>
      <c r="O49" s="63">
        <f t="shared" si="20"/>
        <v>8795.5304362916868</v>
      </c>
      <c r="P49" s="63">
        <f t="shared" si="21"/>
        <v>23.158436081078509</v>
      </c>
      <c r="Q49" s="63">
        <f t="shared" si="22"/>
        <v>-1387.6929151254005</v>
      </c>
      <c r="R49" s="63">
        <f t="shared" si="23"/>
        <v>-3399.3235117797158</v>
      </c>
      <c r="S49" s="63">
        <f t="shared" si="24"/>
        <v>-78.814287227229144</v>
      </c>
      <c r="T49" s="63">
        <f t="shared" si="25"/>
        <v>-1550.3577984636477</v>
      </c>
      <c r="U49" s="63">
        <f t="shared" si="26"/>
        <v>1560.7087832474722</v>
      </c>
      <c r="V49" s="64">
        <f t="shared" si="27"/>
        <v>-67.786251681458509</v>
      </c>
    </row>
    <row r="50" spans="1:22">
      <c r="A50" s="54">
        <f t="shared" si="7"/>
        <v>2006</v>
      </c>
      <c r="B50" s="63"/>
      <c r="C50" s="63">
        <f t="shared" si="8"/>
        <v>0.31322870791324936</v>
      </c>
      <c r="D50" s="63">
        <f t="shared" si="9"/>
        <v>5.8797720161780323E-2</v>
      </c>
      <c r="E50" s="63">
        <f t="shared" si="10"/>
        <v>2.4499622429287347</v>
      </c>
      <c r="F50" s="63">
        <f t="shared" si="11"/>
        <v>1.0775371544608159</v>
      </c>
      <c r="G50" s="63">
        <f t="shared" si="12"/>
        <v>0.44303246549405145</v>
      </c>
      <c r="H50" s="63">
        <f t="shared" si="13"/>
        <v>0.55973184582776614</v>
      </c>
      <c r="I50" s="63">
        <f t="shared" si="14"/>
        <v>0.9392505621870838</v>
      </c>
      <c r="J50" s="63">
        <f t="shared" si="15"/>
        <v>0.71727139087664971</v>
      </c>
      <c r="K50" s="63">
        <f t="shared" si="16"/>
        <v>1.1565457894034288</v>
      </c>
      <c r="L50" s="64">
        <f t="shared" si="17"/>
        <v>0.85726198658372887</v>
      </c>
      <c r="M50" s="63">
        <f t="shared" si="18"/>
        <v>-2551.7713426290729</v>
      </c>
      <c r="N50" s="63">
        <f t="shared" si="19"/>
        <v>-2113.258209624586</v>
      </c>
      <c r="O50" s="63">
        <f t="shared" si="20"/>
        <v>9734.8660983106347</v>
      </c>
      <c r="P50" s="63">
        <f t="shared" si="21"/>
        <v>28.59990531976705</v>
      </c>
      <c r="Q50" s="63">
        <f t="shared" si="22"/>
        <v>-1454.0256911918264</v>
      </c>
      <c r="R50" s="63">
        <f t="shared" si="23"/>
        <v>-3880.2867425625068</v>
      </c>
      <c r="S50" s="63">
        <f t="shared" si="24"/>
        <v>-132.18221503778702</v>
      </c>
      <c r="T50" s="63">
        <f t="shared" si="25"/>
        <v>-1805.5067506980699</v>
      </c>
      <c r="U50" s="63">
        <f t="shared" si="26"/>
        <v>1583.078590222616</v>
      </c>
      <c r="V50" s="64">
        <f t="shared" si="27"/>
        <v>-65.609595321203443</v>
      </c>
    </row>
    <row r="51" spans="1:22">
      <c r="A51" s="54">
        <f t="shared" si="7"/>
        <v>2007</v>
      </c>
      <c r="B51" s="63"/>
      <c r="C51" s="63">
        <f t="shared" si="8"/>
        <v>0.31805930531310189</v>
      </c>
      <c r="D51" s="63">
        <f t="shared" si="9"/>
        <v>5.8470900605825486E-2</v>
      </c>
      <c r="E51" s="63">
        <f t="shared" si="10"/>
        <v>2.4229109118077337</v>
      </c>
      <c r="F51" s="63">
        <f t="shared" si="11"/>
        <v>1.1117444491072892</v>
      </c>
      <c r="G51" s="63">
        <f t="shared" si="12"/>
        <v>0.44640219648211626</v>
      </c>
      <c r="H51" s="63">
        <f t="shared" si="13"/>
        <v>0.56552004058391236</v>
      </c>
      <c r="I51" s="63">
        <f t="shared" si="14"/>
        <v>0.9341972940464417</v>
      </c>
      <c r="J51" s="63">
        <f t="shared" si="15"/>
        <v>0.7225811757541013</v>
      </c>
      <c r="K51" s="63">
        <f t="shared" si="16"/>
        <v>1.1817772190704929</v>
      </c>
      <c r="L51" s="64">
        <f t="shared" si="17"/>
        <v>0.86240705475233481</v>
      </c>
      <c r="M51" s="63">
        <f t="shared" si="18"/>
        <v>-2711.0311970914727</v>
      </c>
      <c r="N51" s="63">
        <f t="shared" si="19"/>
        <v>-2263.3895377098129</v>
      </c>
      <c r="O51" s="63">
        <f t="shared" si="20"/>
        <v>9651.9266978328433</v>
      </c>
      <c r="P51" s="63">
        <f t="shared" si="21"/>
        <v>42.061905173743511</v>
      </c>
      <c r="Q51" s="63">
        <f t="shared" si="22"/>
        <v>-1473.9315844159103</v>
      </c>
      <c r="R51" s="63">
        <f t="shared" si="23"/>
        <v>-3897.3766423214624</v>
      </c>
      <c r="S51" s="63">
        <f t="shared" si="24"/>
        <v>-142.23388758091158</v>
      </c>
      <c r="T51" s="63">
        <f t="shared" si="25"/>
        <v>-1918.4361800897204</v>
      </c>
      <c r="U51" s="63">
        <f t="shared" si="26"/>
        <v>1917.9577087389002</v>
      </c>
      <c r="V51" s="64">
        <f t="shared" si="27"/>
        <v>-88.272524162644856</v>
      </c>
    </row>
    <row r="52" spans="1:22">
      <c r="A52" s="54">
        <f t="shared" si="7"/>
        <v>2008</v>
      </c>
      <c r="B52" s="63"/>
      <c r="C52" s="63">
        <f t="shared" si="8"/>
        <v>0.31442675571057588</v>
      </c>
      <c r="D52" s="63">
        <f t="shared" si="9"/>
        <v>5.8402245685106366E-2</v>
      </c>
      <c r="E52" s="63">
        <f t="shared" si="10"/>
        <v>2.3892910608247067</v>
      </c>
      <c r="F52" s="63">
        <f t="shared" si="11"/>
        <v>1.1104460318890466</v>
      </c>
      <c r="G52" s="63">
        <f t="shared" si="12"/>
        <v>0.44035514670249842</v>
      </c>
      <c r="H52" s="63">
        <f t="shared" si="13"/>
        <v>0.55796861365843375</v>
      </c>
      <c r="I52" s="63">
        <f t="shared" si="14"/>
        <v>0.92707576941019287</v>
      </c>
      <c r="J52" s="63">
        <f t="shared" si="15"/>
        <v>0.71098447342456761</v>
      </c>
      <c r="K52" s="63">
        <f t="shared" si="16"/>
        <v>1.1917790421601184</v>
      </c>
      <c r="L52" s="64">
        <f t="shared" si="17"/>
        <v>0.85563657105169399</v>
      </c>
      <c r="M52" s="63">
        <f t="shared" si="18"/>
        <v>-2755.5187658777377</v>
      </c>
      <c r="N52" s="63">
        <f t="shared" si="19"/>
        <v>-2411.7585769296734</v>
      </c>
      <c r="O52" s="63">
        <f t="shared" si="20"/>
        <v>10140.97133672249</v>
      </c>
      <c r="P52" s="63">
        <f t="shared" si="21"/>
        <v>40.766951215949227</v>
      </c>
      <c r="Q52" s="63">
        <f t="shared" si="22"/>
        <v>-1600.6611228543939</v>
      </c>
      <c r="R52" s="63">
        <f t="shared" si="23"/>
        <v>-4082.3102192523274</v>
      </c>
      <c r="S52" s="63">
        <f t="shared" si="24"/>
        <v>-182.1834357086976</v>
      </c>
      <c r="T52" s="63">
        <f t="shared" si="25"/>
        <v>-2195.6422150197095</v>
      </c>
      <c r="U52" s="63">
        <f t="shared" si="26"/>
        <v>2185.7797332725963</v>
      </c>
      <c r="V52" s="64">
        <f t="shared" si="27"/>
        <v>-95.617368270167034</v>
      </c>
    </row>
    <row r="53" spans="1:22">
      <c r="A53" s="54">
        <f t="shared" si="7"/>
        <v>2009</v>
      </c>
      <c r="B53" s="63"/>
      <c r="C53" s="63">
        <f t="shared" si="8"/>
        <v>0.30984286451470977</v>
      </c>
      <c r="D53" s="63">
        <f t="shared" si="9"/>
        <v>6.6411059079021159E-2</v>
      </c>
      <c r="E53" s="63">
        <f t="shared" si="10"/>
        <v>2.3447972321623616</v>
      </c>
      <c r="F53" s="63">
        <f t="shared" si="11"/>
        <v>1.1139666809349913</v>
      </c>
      <c r="G53" s="63">
        <f t="shared" si="12"/>
        <v>0.43900042740338896</v>
      </c>
      <c r="H53" s="63">
        <f t="shared" si="13"/>
        <v>0.55604708962199001</v>
      </c>
      <c r="I53" s="63">
        <f t="shared" si="14"/>
        <v>0.91091530904169893</v>
      </c>
      <c r="J53" s="63">
        <f t="shared" si="15"/>
        <v>0.70716552249417775</v>
      </c>
      <c r="K53" s="63">
        <f t="shared" si="16"/>
        <v>1.1932868230151372</v>
      </c>
      <c r="L53" s="64">
        <f t="shared" si="17"/>
        <v>0.84904811202971975</v>
      </c>
      <c r="M53" s="63">
        <f t="shared" si="18"/>
        <v>-2507.9706231186524</v>
      </c>
      <c r="N53" s="63">
        <f t="shared" si="19"/>
        <v>-2333.7352205184075</v>
      </c>
      <c r="O53" s="63">
        <f t="shared" si="20"/>
        <v>9769.8790366943012</v>
      </c>
      <c r="P53" s="63">
        <f t="shared" si="21"/>
        <v>41.019724347554927</v>
      </c>
      <c r="Q53" s="63">
        <f t="shared" si="22"/>
        <v>-1584.6147177906646</v>
      </c>
      <c r="R53" s="63">
        <f t="shared" si="23"/>
        <v>-3963.8135552694398</v>
      </c>
      <c r="S53" s="63">
        <f t="shared" si="24"/>
        <v>-222.20654801240795</v>
      </c>
      <c r="T53" s="63">
        <f t="shared" si="25"/>
        <v>-2324.0756649378504</v>
      </c>
      <c r="U53" s="63">
        <f t="shared" si="26"/>
        <v>2277.8643203526376</v>
      </c>
      <c r="V53" s="64">
        <f t="shared" si="27"/>
        <v>-94.183694250325416</v>
      </c>
    </row>
    <row r="54" spans="1:22">
      <c r="A54" s="54">
        <f t="shared" si="7"/>
        <v>2010</v>
      </c>
      <c r="B54" s="63"/>
      <c r="C54" s="63">
        <f t="shared" si="8"/>
        <v>0.30967369572849857</v>
      </c>
      <c r="D54" s="63">
        <f t="shared" si="9"/>
        <v>6.2988920878126728E-2</v>
      </c>
      <c r="E54" s="63">
        <f t="shared" si="10"/>
        <v>2.3430620771251562</v>
      </c>
      <c r="F54" s="63">
        <f t="shared" si="11"/>
        <v>1.1264041201408326</v>
      </c>
      <c r="G54" s="63">
        <f t="shared" si="12"/>
        <v>0.44038163055170093</v>
      </c>
      <c r="H54" s="63">
        <f t="shared" si="13"/>
        <v>0.55654226362008641</v>
      </c>
      <c r="I54" s="63">
        <f t="shared" si="14"/>
        <v>0.91318173977199368</v>
      </c>
      <c r="J54" s="63">
        <f t="shared" si="15"/>
        <v>0.70742137857863341</v>
      </c>
      <c r="K54" s="63">
        <f t="shared" si="16"/>
        <v>1.2000364430269286</v>
      </c>
      <c r="L54" s="64">
        <f t="shared" si="17"/>
        <v>0.85107691882466197</v>
      </c>
      <c r="M54" s="63">
        <f t="shared" si="18"/>
        <v>-2492.8448524874916</v>
      </c>
      <c r="N54" s="63">
        <f t="shared" si="19"/>
        <v>-2400.960758757225</v>
      </c>
      <c r="O54" s="63">
        <f t="shared" si="20"/>
        <v>9652.421403294873</v>
      </c>
      <c r="P54" s="63">
        <f t="shared" si="21"/>
        <v>42.66736160360918</v>
      </c>
      <c r="Q54" s="63">
        <f t="shared" si="22"/>
        <v>-1589.1643214815911</v>
      </c>
      <c r="R54" s="63">
        <f t="shared" si="23"/>
        <v>-3963.0456267426271</v>
      </c>
      <c r="S54" s="63">
        <f t="shared" si="24"/>
        <v>-221.02936430936364</v>
      </c>
      <c r="T54" s="63">
        <f t="shared" si="25"/>
        <v>-2316.6538926595799</v>
      </c>
      <c r="U54" s="63">
        <f t="shared" si="26"/>
        <v>2392.4981127800916</v>
      </c>
      <c r="V54" s="64">
        <f t="shared" si="27"/>
        <v>-99.567993195478266</v>
      </c>
    </row>
    <row r="56" spans="1:22" ht="13.5" thickBot="1"/>
    <row r="57" spans="1:22" ht="51.75" thickBot="1">
      <c r="A57" s="51" t="s">
        <v>31</v>
      </c>
      <c r="C57" s="52" t="s">
        <v>22</v>
      </c>
      <c r="D57" s="52" t="s">
        <v>23</v>
      </c>
      <c r="E57" s="52" t="s">
        <v>3</v>
      </c>
      <c r="F57" s="52" t="s">
        <v>24</v>
      </c>
      <c r="G57" s="52" t="s">
        <v>25</v>
      </c>
      <c r="H57" s="52" t="s">
        <v>26</v>
      </c>
      <c r="I57" s="52" t="s">
        <v>27</v>
      </c>
      <c r="J57" s="52" t="s">
        <v>28</v>
      </c>
      <c r="K57" s="52" t="s">
        <v>29</v>
      </c>
      <c r="L57" s="66" t="s">
        <v>32</v>
      </c>
    </row>
    <row r="58" spans="1:22">
      <c r="A58" s="50" t="str">
        <f>A40</f>
        <v>1996</v>
      </c>
      <c r="C58" s="63">
        <f>C22/$W22*100</f>
        <v>2.8330087244168358</v>
      </c>
      <c r="D58" s="63">
        <f>E22/$W22*100</f>
        <v>4.834585965825382</v>
      </c>
      <c r="E58" s="63">
        <f>G22/$W22*100</f>
        <v>33.042390484169665</v>
      </c>
      <c r="F58" s="63">
        <f>I22/$W22*100</f>
        <v>2.7210447569296443</v>
      </c>
      <c r="G58" s="63">
        <f>K22/$W22*100</f>
        <v>1.976331456890934</v>
      </c>
      <c r="H58" s="63">
        <f>M22/$W22*100</f>
        <v>8.1067604497443817</v>
      </c>
      <c r="I58" s="63">
        <f>O22/$W22*100</f>
        <v>7.028191908920264</v>
      </c>
      <c r="J58" s="63">
        <f>Q22/$W22*100</f>
        <v>12.362772506007719</v>
      </c>
      <c r="K58" s="63">
        <f>S22/$W22*100</f>
        <v>27.094913747095173</v>
      </c>
      <c r="L58" s="67">
        <f>AVERAGE(C58:K58)</f>
        <v>11.111111111111111</v>
      </c>
    </row>
    <row r="59" spans="1:22">
      <c r="A59" s="50">
        <f t="shared" ref="A59:A72" si="28">A41</f>
        <v>1997</v>
      </c>
      <c r="C59" s="63">
        <f t="shared" ref="C59:C72" si="29">C23/$W23*100</f>
        <v>2.7588979625305381</v>
      </c>
      <c r="D59" s="63">
        <f t="shared" ref="D59:D72" si="30">E23/$W23*100</f>
        <v>4.5224565266087939</v>
      </c>
      <c r="E59" s="63">
        <f t="shared" ref="E59:E72" si="31">G23/$W23*100</f>
        <v>33.712231263630692</v>
      </c>
      <c r="F59" s="63">
        <f t="shared" ref="F59:F72" si="32">I23/$W23*100</f>
        <v>2.7605488395965461</v>
      </c>
      <c r="G59" s="63">
        <f t="shared" ref="G59:G72" si="33">K23/$W23*100</f>
        <v>2.0724728678070221</v>
      </c>
      <c r="H59" s="63">
        <f t="shared" ref="H59:H72" si="34">M23/$W23*100</f>
        <v>8.1054785066336432</v>
      </c>
      <c r="I59" s="63">
        <f t="shared" ref="I59:I72" si="35">O23/$W23*100</f>
        <v>7.2973151651729253</v>
      </c>
      <c r="J59" s="63">
        <f t="shared" ref="J59:J72" si="36">Q23/$W23*100</f>
        <v>12.712267222603396</v>
      </c>
      <c r="K59" s="63">
        <f t="shared" ref="K59:K72" si="37">S23/$W23*100</f>
        <v>26.058331645416445</v>
      </c>
      <c r="L59" s="67">
        <f t="shared" ref="L59:L72" si="38">AVERAGE(C59:K59)</f>
        <v>11.111111111111111</v>
      </c>
    </row>
    <row r="60" spans="1:22">
      <c r="A60" s="50">
        <f t="shared" si="28"/>
        <v>1998</v>
      </c>
      <c r="C60" s="63">
        <f t="shared" si="29"/>
        <v>2.6554027009017322</v>
      </c>
      <c r="D60" s="63">
        <f t="shared" si="30"/>
        <v>3.6722242295263787</v>
      </c>
      <c r="E60" s="63">
        <f t="shared" si="31"/>
        <v>33.66776215984558</v>
      </c>
      <c r="F60" s="63">
        <f t="shared" si="32"/>
        <v>2.5681945297279762</v>
      </c>
      <c r="G60" s="63">
        <f t="shared" si="33"/>
        <v>1.91567542370496</v>
      </c>
      <c r="H60" s="63">
        <f t="shared" si="34"/>
        <v>8.521891079696589</v>
      </c>
      <c r="I60" s="63">
        <f t="shared" si="35"/>
        <v>7.8562251403075711</v>
      </c>
      <c r="J60" s="63">
        <f t="shared" si="36"/>
        <v>13.325757157675891</v>
      </c>
      <c r="K60" s="63">
        <f t="shared" si="37"/>
        <v>25.816867578613323</v>
      </c>
      <c r="L60" s="67">
        <f t="shared" si="38"/>
        <v>11.111111111111111</v>
      </c>
    </row>
    <row r="61" spans="1:22">
      <c r="A61" s="50">
        <f t="shared" si="28"/>
        <v>1999</v>
      </c>
      <c r="C61" s="63">
        <f t="shared" si="29"/>
        <v>2.4792013393703898</v>
      </c>
      <c r="D61" s="63">
        <f t="shared" si="30"/>
        <v>1.8288654516521261</v>
      </c>
      <c r="E61" s="63">
        <f t="shared" si="31"/>
        <v>35.168323572538398</v>
      </c>
      <c r="F61" s="63">
        <f t="shared" si="32"/>
        <v>2.4615155946643785</v>
      </c>
      <c r="G61" s="63">
        <f t="shared" si="33"/>
        <v>1.8599022145865907</v>
      </c>
      <c r="H61" s="63">
        <f t="shared" si="34"/>
        <v>9.4776496719552821</v>
      </c>
      <c r="I61" s="63">
        <f t="shared" si="35"/>
        <v>8.350001968095345</v>
      </c>
      <c r="J61" s="63">
        <f t="shared" si="36"/>
        <v>14.064318659562373</v>
      </c>
      <c r="K61" s="63">
        <f t="shared" si="37"/>
        <v>24.310221527575102</v>
      </c>
      <c r="L61" s="67">
        <f t="shared" si="38"/>
        <v>11.111111111111111</v>
      </c>
    </row>
    <row r="62" spans="1:22">
      <c r="A62" s="50">
        <f t="shared" si="28"/>
        <v>2000</v>
      </c>
      <c r="C62" s="63">
        <f t="shared" si="29"/>
        <v>2.4403190015654705</v>
      </c>
      <c r="D62" s="63">
        <f t="shared" si="30"/>
        <v>1.5207174005227577</v>
      </c>
      <c r="E62" s="63">
        <f t="shared" si="31"/>
        <v>35.868740104975224</v>
      </c>
      <c r="F62" s="63">
        <f t="shared" si="32"/>
        <v>2.482680301214331</v>
      </c>
      <c r="G62" s="63">
        <f t="shared" si="33"/>
        <v>1.8671017325658112</v>
      </c>
      <c r="H62" s="63">
        <f t="shared" si="34"/>
        <v>9.9522317674420453</v>
      </c>
      <c r="I62" s="63">
        <f t="shared" si="35"/>
        <v>8.5836065364048189</v>
      </c>
      <c r="J62" s="63">
        <f t="shared" si="36"/>
        <v>13.839032083036898</v>
      </c>
      <c r="K62" s="63">
        <f t="shared" si="37"/>
        <v>23.445571072272639</v>
      </c>
      <c r="L62" s="67">
        <f t="shared" si="38"/>
        <v>11.111111111111111</v>
      </c>
    </row>
    <row r="63" spans="1:22">
      <c r="A63" s="50">
        <f t="shared" si="28"/>
        <v>2001</v>
      </c>
      <c r="C63" s="63">
        <f t="shared" si="29"/>
        <v>2.3345728068352738</v>
      </c>
      <c r="D63" s="63">
        <f t="shared" si="30"/>
        <v>0.78794256501509419</v>
      </c>
      <c r="E63" s="63">
        <f t="shared" si="31"/>
        <v>35.680551767359006</v>
      </c>
      <c r="F63" s="63">
        <f t="shared" si="32"/>
        <v>2.3624613097846461</v>
      </c>
      <c r="G63" s="63">
        <f t="shared" si="33"/>
        <v>2.4455858649667825</v>
      </c>
      <c r="H63" s="63">
        <f t="shared" si="34"/>
        <v>10.433196945343459</v>
      </c>
      <c r="I63" s="63">
        <f t="shared" si="35"/>
        <v>8.8287104813691606</v>
      </c>
      <c r="J63" s="63">
        <f t="shared" si="36"/>
        <v>14.084916600131125</v>
      </c>
      <c r="K63" s="63">
        <f t="shared" si="37"/>
        <v>23.042061659195468</v>
      </c>
      <c r="L63" s="67">
        <f t="shared" si="38"/>
        <v>11.111111111111112</v>
      </c>
    </row>
    <row r="64" spans="1:22">
      <c r="A64" s="50">
        <f t="shared" si="28"/>
        <v>2002</v>
      </c>
      <c r="C64" s="63">
        <f t="shared" si="29"/>
        <v>2.3619176723324036</v>
      </c>
      <c r="D64" s="63">
        <f t="shared" si="30"/>
        <v>0.62323170204649192</v>
      </c>
      <c r="E64" s="63">
        <f t="shared" si="31"/>
        <v>37.137859726510044</v>
      </c>
      <c r="F64" s="63">
        <f t="shared" si="32"/>
        <v>2.6471731618594707</v>
      </c>
      <c r="G64" s="63">
        <f t="shared" si="33"/>
        <v>1.8361004501720117</v>
      </c>
      <c r="H64" s="63">
        <f t="shared" si="34"/>
        <v>10.239243536746255</v>
      </c>
      <c r="I64" s="63">
        <f t="shared" si="35"/>
        <v>9.1058983700715235</v>
      </c>
      <c r="J64" s="63">
        <f t="shared" si="36"/>
        <v>13.98931059758954</v>
      </c>
      <c r="K64" s="63">
        <f t="shared" si="37"/>
        <v>22.059264782672262</v>
      </c>
      <c r="L64" s="67">
        <f t="shared" si="38"/>
        <v>11.111111111111111</v>
      </c>
    </row>
    <row r="65" spans="1:12">
      <c r="A65" s="50">
        <f t="shared" si="28"/>
        <v>2003</v>
      </c>
      <c r="C65" s="63">
        <f t="shared" si="29"/>
        <v>2.4228391767784241</v>
      </c>
      <c r="D65" s="63">
        <f t="shared" si="30"/>
        <v>0.68339678781930402</v>
      </c>
      <c r="E65" s="63">
        <f t="shared" si="31"/>
        <v>36.333468212328199</v>
      </c>
      <c r="F65" s="63">
        <f t="shared" si="32"/>
        <v>2.284018573024543</v>
      </c>
      <c r="G65" s="63">
        <f t="shared" si="33"/>
        <v>1.8575478004442154</v>
      </c>
      <c r="H65" s="63">
        <f t="shared" si="34"/>
        <v>10.247146933009937</v>
      </c>
      <c r="I65" s="63">
        <f t="shared" si="35"/>
        <v>9.454988255652399</v>
      </c>
      <c r="J65" s="63">
        <f t="shared" si="36"/>
        <v>14.589702335464747</v>
      </c>
      <c r="K65" s="63">
        <f t="shared" si="37"/>
        <v>22.126891925478226</v>
      </c>
      <c r="L65" s="67">
        <f t="shared" si="38"/>
        <v>11.111111111111111</v>
      </c>
    </row>
    <row r="66" spans="1:12">
      <c r="A66" s="50">
        <f t="shared" si="28"/>
        <v>2004</v>
      </c>
      <c r="C66" s="63">
        <f t="shared" si="29"/>
        <v>2.30884654269222</v>
      </c>
      <c r="D66" s="63">
        <f t="shared" si="30"/>
        <v>0.57681803163939072</v>
      </c>
      <c r="E66" s="63">
        <f t="shared" si="31"/>
        <v>36.71204118179422</v>
      </c>
      <c r="F66" s="63">
        <f t="shared" si="32"/>
        <v>2.4326376777203484</v>
      </c>
      <c r="G66" s="63">
        <f t="shared" si="33"/>
        <v>1.930554548821813</v>
      </c>
      <c r="H66" s="63">
        <f t="shared" si="34"/>
        <v>10.253586071316477</v>
      </c>
      <c r="I66" s="63">
        <f t="shared" si="35"/>
        <v>9.3266957983983829</v>
      </c>
      <c r="J66" s="63">
        <f t="shared" si="36"/>
        <v>14.832969986865665</v>
      </c>
      <c r="K66" s="63">
        <f t="shared" si="37"/>
        <v>21.625850160751487</v>
      </c>
      <c r="L66" s="67">
        <f t="shared" si="38"/>
        <v>11.111111111111111</v>
      </c>
    </row>
    <row r="67" spans="1:12">
      <c r="A67" s="50">
        <f t="shared" si="28"/>
        <v>2005</v>
      </c>
      <c r="C67" s="63">
        <f t="shared" si="29"/>
        <v>2.0174213941392538</v>
      </c>
      <c r="D67" s="63">
        <f t="shared" si="30"/>
        <v>0.46190594249611461</v>
      </c>
      <c r="E67" s="63">
        <f t="shared" si="31"/>
        <v>36.666091462927611</v>
      </c>
      <c r="F67" s="63">
        <f t="shared" si="32"/>
        <v>2.4921251607744113</v>
      </c>
      <c r="G67" s="63">
        <f t="shared" si="33"/>
        <v>2.0667025697688532</v>
      </c>
      <c r="H67" s="63">
        <f t="shared" si="34"/>
        <v>10.335733697663235</v>
      </c>
      <c r="I67" s="63">
        <f t="shared" si="35"/>
        <v>9.1675215435836517</v>
      </c>
      <c r="J67" s="63">
        <f t="shared" si="36"/>
        <v>15.189219980624216</v>
      </c>
      <c r="K67" s="63">
        <f t="shared" si="37"/>
        <v>21.603278248022654</v>
      </c>
      <c r="L67" s="67">
        <f t="shared" si="38"/>
        <v>11.111111111111111</v>
      </c>
    </row>
    <row r="68" spans="1:12">
      <c r="A68" s="50">
        <f t="shared" si="28"/>
        <v>2006</v>
      </c>
      <c r="C68" s="63">
        <f t="shared" si="29"/>
        <v>1.8940258885703978</v>
      </c>
      <c r="D68" s="63">
        <f t="shared" si="30"/>
        <v>0.42084952114739665</v>
      </c>
      <c r="E68" s="63">
        <f t="shared" si="31"/>
        <v>36.812156872285371</v>
      </c>
      <c r="F68" s="63">
        <f t="shared" si="32"/>
        <v>2.4746115488374758</v>
      </c>
      <c r="G68" s="63">
        <f t="shared" si="33"/>
        <v>2.0820624967290646</v>
      </c>
      <c r="H68" s="63">
        <f t="shared" si="34"/>
        <v>10.311567934337441</v>
      </c>
      <c r="I68" s="63">
        <f t="shared" si="35"/>
        <v>8.9152286833594907</v>
      </c>
      <c r="J68" s="63">
        <f t="shared" si="36"/>
        <v>15.975224436650276</v>
      </c>
      <c r="K68" s="63">
        <f t="shared" si="37"/>
        <v>21.114272618083103</v>
      </c>
      <c r="L68" s="67">
        <f t="shared" si="38"/>
        <v>11.111111111111112</v>
      </c>
    </row>
    <row r="69" spans="1:12">
      <c r="A69" s="50">
        <f t="shared" si="28"/>
        <v>2007</v>
      </c>
      <c r="C69" s="63">
        <f t="shared" si="29"/>
        <v>1.8784136887494078</v>
      </c>
      <c r="D69" s="63">
        <f t="shared" si="30"/>
        <v>0.40646845308338114</v>
      </c>
      <c r="E69" s="63">
        <f t="shared" si="31"/>
        <v>36.948346645656557</v>
      </c>
      <c r="F69" s="63">
        <f t="shared" si="32"/>
        <v>2.3573241891605679</v>
      </c>
      <c r="G69" s="63">
        <f t="shared" si="33"/>
        <v>2.2320995664327432</v>
      </c>
      <c r="H69" s="63">
        <f t="shared" si="34"/>
        <v>10.201707220206643</v>
      </c>
      <c r="I69" s="63">
        <f t="shared" si="35"/>
        <v>8.8931247692855084</v>
      </c>
      <c r="J69" s="63">
        <f t="shared" si="36"/>
        <v>16.0743642536614</v>
      </c>
      <c r="K69" s="63">
        <f t="shared" si="37"/>
        <v>21.008151213763785</v>
      </c>
      <c r="L69" s="67">
        <f t="shared" si="38"/>
        <v>11.111111111111109</v>
      </c>
    </row>
    <row r="70" spans="1:12">
      <c r="A70" s="50">
        <f t="shared" si="28"/>
        <v>2008</v>
      </c>
      <c r="C70" s="63">
        <f t="shared" si="29"/>
        <v>2.1479934318058778</v>
      </c>
      <c r="D70" s="63">
        <f t="shared" si="30"/>
        <v>0.36772489781209988</v>
      </c>
      <c r="E70" s="63">
        <f t="shared" si="31"/>
        <v>37.119970490134818</v>
      </c>
      <c r="F70" s="63">
        <f t="shared" si="32"/>
        <v>2.4323266544682198</v>
      </c>
      <c r="G70" s="63">
        <f t="shared" si="33"/>
        <v>2.3255444507987377</v>
      </c>
      <c r="H70" s="63">
        <f t="shared" si="34"/>
        <v>9.6910858974289518</v>
      </c>
      <c r="I70" s="63">
        <f t="shared" si="35"/>
        <v>8.6899338962990047</v>
      </c>
      <c r="J70" s="63">
        <f t="shared" si="36"/>
        <v>16.296845013116979</v>
      </c>
      <c r="K70" s="63">
        <f t="shared" si="37"/>
        <v>20.928575268135301</v>
      </c>
      <c r="L70" s="67">
        <f t="shared" si="38"/>
        <v>11.111111111111109</v>
      </c>
    </row>
    <row r="71" spans="1:12">
      <c r="A71" s="50">
        <f t="shared" si="28"/>
        <v>2009</v>
      </c>
      <c r="C71" s="63">
        <f t="shared" si="29"/>
        <v>2.1547306560650696</v>
      </c>
      <c r="D71" s="63">
        <f t="shared" si="30"/>
        <v>0.44761002409312589</v>
      </c>
      <c r="E71" s="63">
        <f t="shared" si="31"/>
        <v>32.493241312994044</v>
      </c>
      <c r="F71" s="63">
        <f t="shared" si="32"/>
        <v>2.2812044413265036</v>
      </c>
      <c r="G71" s="63">
        <f t="shared" si="33"/>
        <v>2.5484162497033536</v>
      </c>
      <c r="H71" s="63">
        <f t="shared" si="34"/>
        <v>10.121116941419478</v>
      </c>
      <c r="I71" s="63">
        <f t="shared" si="35"/>
        <v>9.2489861939103974</v>
      </c>
      <c r="J71" s="63">
        <f t="shared" si="36"/>
        <v>17.739887616415075</v>
      </c>
      <c r="K71" s="63">
        <f t="shared" si="37"/>
        <v>22.964806564072958</v>
      </c>
      <c r="L71" s="67">
        <f t="shared" si="38"/>
        <v>11.111111111111111</v>
      </c>
    </row>
    <row r="72" spans="1:12" ht="13.5" thickBot="1">
      <c r="A72" s="50">
        <f t="shared" si="28"/>
        <v>2010</v>
      </c>
      <c r="C72" s="63">
        <f t="shared" si="29"/>
        <v>2.1304562395373807</v>
      </c>
      <c r="D72" s="63">
        <f t="shared" si="30"/>
        <v>0.43705444538553789</v>
      </c>
      <c r="E72" s="63">
        <f t="shared" si="31"/>
        <v>32.7569273062132</v>
      </c>
      <c r="F72" s="63">
        <f t="shared" si="32"/>
        <v>2.2729950635659009</v>
      </c>
      <c r="G72" s="63">
        <f t="shared" si="33"/>
        <v>2.5100896909293966</v>
      </c>
      <c r="H72" s="63">
        <f t="shared" si="34"/>
        <v>10.074410958554422</v>
      </c>
      <c r="I72" s="63">
        <f t="shared" si="35"/>
        <v>9.212779939429188</v>
      </c>
      <c r="J72" s="63">
        <f t="shared" si="36"/>
        <v>17.635855907791232</v>
      </c>
      <c r="K72" s="63">
        <f t="shared" si="37"/>
        <v>22.969430448593759</v>
      </c>
      <c r="L72" s="68">
        <f t="shared" si="38"/>
        <v>11.111111111111114</v>
      </c>
    </row>
    <row r="73" spans="1:12">
      <c r="C73" s="63"/>
    </row>
    <row r="74" spans="1:12">
      <c r="A74" s="50" t="s">
        <v>32</v>
      </c>
      <c r="C74" s="63">
        <f>AVERAGE(C58:C72)</f>
        <v>2.3212031484193782</v>
      </c>
      <c r="D74" s="63">
        <f t="shared" ref="D74:K74" si="39">AVERAGE(D58:D72)</f>
        <v>1.4394567963115581</v>
      </c>
      <c r="E74" s="63">
        <f t="shared" si="39"/>
        <v>35.341340170890838</v>
      </c>
      <c r="F74" s="63">
        <f t="shared" si="39"/>
        <v>2.4687241201769976</v>
      </c>
      <c r="G74" s="63">
        <f t="shared" si="39"/>
        <v>2.1017458256214865</v>
      </c>
      <c r="H74" s="63">
        <f t="shared" si="39"/>
        <v>9.7381871740998811</v>
      </c>
      <c r="I74" s="63">
        <f t="shared" si="39"/>
        <v>8.6639472433506413</v>
      </c>
      <c r="J74" s="63">
        <f t="shared" si="39"/>
        <v>14.84749629047977</v>
      </c>
      <c r="K74" s="63">
        <f t="shared" si="39"/>
        <v>23.077899230649447</v>
      </c>
    </row>
    <row r="75" spans="1:12">
      <c r="A75" s="50" t="s">
        <v>33</v>
      </c>
      <c r="C75" s="63">
        <f>C72-C58</f>
        <v>-0.7025524848794551</v>
      </c>
      <c r="D75" s="63">
        <f t="shared" ref="D75:K75" si="40">D72-D58</f>
        <v>-4.397531520439844</v>
      </c>
      <c r="E75" s="63">
        <f t="shared" si="40"/>
        <v>-0.28546317795646559</v>
      </c>
      <c r="F75" s="63">
        <f t="shared" si="40"/>
        <v>-0.44804969336374345</v>
      </c>
      <c r="G75" s="63">
        <f t="shared" si="40"/>
        <v>0.53375823403846256</v>
      </c>
      <c r="H75" s="63">
        <f t="shared" si="40"/>
        <v>1.9676505088100402</v>
      </c>
      <c r="I75" s="63">
        <f t="shared" si="40"/>
        <v>2.184588030508924</v>
      </c>
      <c r="J75" s="63">
        <f t="shared" si="40"/>
        <v>5.2730834017835129</v>
      </c>
      <c r="K75" s="63">
        <f t="shared" si="40"/>
        <v>-4.1254832985014147</v>
      </c>
    </row>
    <row r="76" spans="1:12">
      <c r="A76" s="50" t="s">
        <v>34</v>
      </c>
      <c r="C76" s="63">
        <f>STDEV(C58:C72)</f>
        <v>0.29051768975566861</v>
      </c>
      <c r="D76" s="63">
        <f t="shared" ref="D76:K76" si="41">STDEV(D58:D72)</f>
        <v>1.5761426673559655</v>
      </c>
      <c r="E76" s="63">
        <f t="shared" si="41"/>
        <v>1.7260384235959558</v>
      </c>
      <c r="F76" s="63">
        <f t="shared" si="41"/>
        <v>0.15243574075767266</v>
      </c>
      <c r="G76" s="63">
        <f t="shared" si="41"/>
        <v>0.25034821172579441</v>
      </c>
      <c r="H76" s="63">
        <f t="shared" si="41"/>
        <v>0.81686300147365454</v>
      </c>
      <c r="I76" s="63">
        <f t="shared" si="41"/>
        <v>0.73686954892287804</v>
      </c>
      <c r="J76" s="63">
        <f t="shared" si="41"/>
        <v>1.6300532729705892</v>
      </c>
      <c r="K76" s="63">
        <f t="shared" si="41"/>
        <v>1.9490883510218966</v>
      </c>
    </row>
    <row r="79" spans="1:12" ht="13.5" thickBot="1"/>
    <row r="80" spans="1:12">
      <c r="C80" s="155" t="s">
        <v>18</v>
      </c>
      <c r="D80" s="156" t="s">
        <v>35</v>
      </c>
      <c r="E80" s="156" t="s">
        <v>36</v>
      </c>
      <c r="F80" s="156" t="s">
        <v>37</v>
      </c>
      <c r="G80" s="156" t="s">
        <v>38</v>
      </c>
      <c r="H80" s="156">
        <f>A72</f>
        <v>2010</v>
      </c>
      <c r="I80" s="156" t="s">
        <v>32</v>
      </c>
      <c r="J80" s="156" t="s">
        <v>33</v>
      </c>
      <c r="K80" s="157" t="s">
        <v>34</v>
      </c>
    </row>
    <row r="81" spans="1:17">
      <c r="B81" s="50" t="s">
        <v>22</v>
      </c>
      <c r="C81" s="158">
        <f t="array" ref="C81:C89">TRANSPOSE(C58:K58)</f>
        <v>2.8330087244168358</v>
      </c>
      <c r="D81" s="159">
        <f t="array" ref="D81:D89">TRANSPOSE(C61:K61)</f>
        <v>2.4792013393703898</v>
      </c>
      <c r="E81" s="159">
        <f t="array" ref="E81:E89">TRANSPOSE(C65:K65)</f>
        <v>2.4228391767784241</v>
      </c>
      <c r="F81" s="159">
        <f t="array" ref="F81:F89">TRANSPOSE(C68:K68)</f>
        <v>1.8940258885703978</v>
      </c>
      <c r="G81" s="159">
        <f t="array" ref="G81:G89">TRANSPOSE(C70:K70)</f>
        <v>2.1479934318058778</v>
      </c>
      <c r="H81" s="159">
        <f t="array" ref="H81:H89">TRANSPOSE(C72:K72)</f>
        <v>2.1304562395373807</v>
      </c>
      <c r="I81" s="159">
        <f>AVERAGE(C81:H81)</f>
        <v>2.3179208000798845</v>
      </c>
      <c r="J81" s="159">
        <f>H81-C81</f>
        <v>-0.7025524848794551</v>
      </c>
      <c r="K81" s="160">
        <f>STDEV(C81:H81)</f>
        <v>0.33046634196910313</v>
      </c>
      <c r="L81" s="62"/>
      <c r="M81" s="62"/>
      <c r="N81" s="62"/>
      <c r="O81" s="62"/>
      <c r="P81" s="62"/>
      <c r="Q81" s="62"/>
    </row>
    <row r="82" spans="1:17">
      <c r="B82" s="50" t="s">
        <v>23</v>
      </c>
      <c r="C82" s="158">
        <v>4.834585965825382</v>
      </c>
      <c r="D82" s="159">
        <v>1.8288654516521261</v>
      </c>
      <c r="E82" s="159">
        <v>0.68339678781930402</v>
      </c>
      <c r="F82" s="159">
        <v>0.42084952114739665</v>
      </c>
      <c r="G82" s="159">
        <v>0.36772489781209988</v>
      </c>
      <c r="H82" s="159">
        <v>0.43705444538553789</v>
      </c>
      <c r="I82" s="159">
        <f t="shared" ref="I82:I89" si="42">AVERAGE(C82:H82)</f>
        <v>1.4287461782736413</v>
      </c>
      <c r="J82" s="159">
        <f t="shared" ref="J82:J89" si="43">H82-C82</f>
        <v>-4.397531520439844</v>
      </c>
      <c r="K82" s="160">
        <f t="shared" ref="K82:K89" si="44">STDEV(C82:H82)</f>
        <v>1.757296794930622</v>
      </c>
      <c r="L82" s="62"/>
      <c r="M82" s="62"/>
      <c r="N82" s="62"/>
      <c r="O82" s="62"/>
      <c r="P82" s="62"/>
      <c r="Q82" s="62"/>
    </row>
    <row r="83" spans="1:17">
      <c r="B83" s="50" t="s">
        <v>3</v>
      </c>
      <c r="C83" s="158">
        <v>33.042390484169665</v>
      </c>
      <c r="D83" s="159">
        <v>35.168323572538398</v>
      </c>
      <c r="E83" s="159">
        <v>36.333468212328199</v>
      </c>
      <c r="F83" s="159">
        <v>36.812156872285371</v>
      </c>
      <c r="G83" s="159">
        <v>37.119970490134818</v>
      </c>
      <c r="H83" s="159">
        <v>32.7569273062132</v>
      </c>
      <c r="I83" s="159">
        <f t="shared" si="42"/>
        <v>35.205539489611617</v>
      </c>
      <c r="J83" s="159">
        <f t="shared" si="43"/>
        <v>-0.28546317795646559</v>
      </c>
      <c r="K83" s="160">
        <f t="shared" si="44"/>
        <v>1.9076052496528952</v>
      </c>
      <c r="L83" s="62"/>
      <c r="M83" s="62"/>
      <c r="N83" s="62"/>
      <c r="O83" s="62"/>
      <c r="P83" s="62"/>
      <c r="Q83" s="62"/>
    </row>
    <row r="84" spans="1:17">
      <c r="B84" s="50" t="s">
        <v>24</v>
      </c>
      <c r="C84" s="158">
        <v>2.7210447569296443</v>
      </c>
      <c r="D84" s="159">
        <v>2.4615155946643785</v>
      </c>
      <c r="E84" s="159">
        <v>2.284018573024543</v>
      </c>
      <c r="F84" s="159">
        <v>2.4746115488374758</v>
      </c>
      <c r="G84" s="159">
        <v>2.4323266544682198</v>
      </c>
      <c r="H84" s="159">
        <v>2.2729950635659009</v>
      </c>
      <c r="I84" s="159">
        <f t="shared" si="42"/>
        <v>2.4410853652483602</v>
      </c>
      <c r="J84" s="159">
        <f t="shared" si="43"/>
        <v>-0.44804969336374345</v>
      </c>
      <c r="K84" s="160">
        <f t="shared" si="44"/>
        <v>0.16304582300955045</v>
      </c>
      <c r="L84" s="62"/>
      <c r="M84" s="62"/>
      <c r="N84" s="62"/>
      <c r="O84" s="62"/>
      <c r="P84" s="62"/>
      <c r="Q84" s="62"/>
    </row>
    <row r="85" spans="1:17">
      <c r="B85" s="50" t="s">
        <v>25</v>
      </c>
      <c r="C85" s="158">
        <v>1.976331456890934</v>
      </c>
      <c r="D85" s="159">
        <v>1.8599022145865907</v>
      </c>
      <c r="E85" s="159">
        <v>1.8575478004442154</v>
      </c>
      <c r="F85" s="159">
        <v>2.0820624967290646</v>
      </c>
      <c r="G85" s="159">
        <v>2.3255444507987377</v>
      </c>
      <c r="H85" s="159">
        <v>2.5100896909293966</v>
      </c>
      <c r="I85" s="159">
        <f t="shared" si="42"/>
        <v>2.1019130183964898</v>
      </c>
      <c r="J85" s="159">
        <f t="shared" si="43"/>
        <v>0.53375823403846256</v>
      </c>
      <c r="K85" s="160">
        <f t="shared" si="44"/>
        <v>0.26497832902505081</v>
      </c>
      <c r="L85" s="62"/>
      <c r="M85" s="62"/>
      <c r="N85" s="62"/>
      <c r="O85" s="62"/>
      <c r="P85" s="62"/>
      <c r="Q85" s="62"/>
    </row>
    <row r="86" spans="1:17">
      <c r="B86" s="50" t="s">
        <v>26</v>
      </c>
      <c r="C86" s="158">
        <v>8.1067604497443817</v>
      </c>
      <c r="D86" s="159">
        <v>9.4776496719552821</v>
      </c>
      <c r="E86" s="159">
        <v>10.247146933009937</v>
      </c>
      <c r="F86" s="159">
        <v>10.311567934337441</v>
      </c>
      <c r="G86" s="159">
        <v>9.6910858974289518</v>
      </c>
      <c r="H86" s="159">
        <v>10.074410958554422</v>
      </c>
      <c r="I86" s="159">
        <f t="shared" si="42"/>
        <v>9.6514369741717356</v>
      </c>
      <c r="J86" s="159">
        <f t="shared" si="43"/>
        <v>1.9676505088100402</v>
      </c>
      <c r="K86" s="160">
        <f t="shared" si="44"/>
        <v>0.82308564071269374</v>
      </c>
      <c r="L86" s="62"/>
      <c r="M86" s="62"/>
      <c r="N86" s="62"/>
      <c r="O86" s="62"/>
      <c r="P86" s="62"/>
      <c r="Q86" s="62"/>
    </row>
    <row r="87" spans="1:17">
      <c r="B87" s="50" t="s">
        <v>27</v>
      </c>
      <c r="C87" s="158">
        <v>7.028191908920264</v>
      </c>
      <c r="D87" s="159">
        <v>8.350001968095345</v>
      </c>
      <c r="E87" s="159">
        <v>9.454988255652399</v>
      </c>
      <c r="F87" s="159">
        <v>8.9152286833594907</v>
      </c>
      <c r="G87" s="159">
        <v>8.6899338962990047</v>
      </c>
      <c r="H87" s="159">
        <v>9.212779939429188</v>
      </c>
      <c r="I87" s="159">
        <f t="shared" si="42"/>
        <v>8.6085207752926163</v>
      </c>
      <c r="J87" s="159">
        <f t="shared" si="43"/>
        <v>2.184588030508924</v>
      </c>
      <c r="K87" s="160">
        <f t="shared" si="44"/>
        <v>0.86563334841685502</v>
      </c>
      <c r="L87" s="62"/>
      <c r="M87" s="62"/>
      <c r="N87" s="62"/>
      <c r="O87" s="62"/>
      <c r="P87" s="62"/>
      <c r="Q87" s="62"/>
    </row>
    <row r="88" spans="1:17">
      <c r="B88" s="50" t="s">
        <v>28</v>
      </c>
      <c r="C88" s="158">
        <v>12.362772506007719</v>
      </c>
      <c r="D88" s="159">
        <v>14.064318659562373</v>
      </c>
      <c r="E88" s="159">
        <v>14.589702335464747</v>
      </c>
      <c r="F88" s="159">
        <v>15.975224436650276</v>
      </c>
      <c r="G88" s="159">
        <v>16.296845013116979</v>
      </c>
      <c r="H88" s="159">
        <v>17.635855907791232</v>
      </c>
      <c r="I88" s="159">
        <f t="shared" si="42"/>
        <v>15.154119809765556</v>
      </c>
      <c r="J88" s="159">
        <f t="shared" si="43"/>
        <v>5.2730834017835129</v>
      </c>
      <c r="K88" s="160">
        <f t="shared" si="44"/>
        <v>1.8674528728396749</v>
      </c>
      <c r="L88" s="62"/>
      <c r="M88" s="62"/>
      <c r="N88" s="62"/>
      <c r="O88" s="62"/>
      <c r="P88" s="62"/>
      <c r="Q88" s="62"/>
    </row>
    <row r="89" spans="1:17" ht="13.5" thickBot="1">
      <c r="B89" s="50" t="s">
        <v>29</v>
      </c>
      <c r="C89" s="161">
        <v>27.094913747095173</v>
      </c>
      <c r="D89" s="162">
        <v>24.310221527575102</v>
      </c>
      <c r="E89" s="162">
        <v>22.126891925478226</v>
      </c>
      <c r="F89" s="162">
        <v>21.114272618083103</v>
      </c>
      <c r="G89" s="162">
        <v>20.928575268135301</v>
      </c>
      <c r="H89" s="162">
        <v>22.969430448593759</v>
      </c>
      <c r="I89" s="162">
        <f t="shared" si="42"/>
        <v>23.090717589160111</v>
      </c>
      <c r="J89" s="162">
        <f t="shared" si="43"/>
        <v>-4.1254832985014147</v>
      </c>
      <c r="K89" s="163">
        <f t="shared" si="44"/>
        <v>2.3257532692670444</v>
      </c>
      <c r="L89" s="62"/>
      <c r="M89" s="62"/>
      <c r="N89" s="62"/>
      <c r="O89" s="62"/>
      <c r="P89" s="62"/>
      <c r="Q89" s="62"/>
    </row>
    <row r="90" spans="1:17">
      <c r="C90" s="63"/>
      <c r="D90" s="63"/>
      <c r="E90" s="63"/>
      <c r="F90" s="63"/>
      <c r="G90" s="63"/>
      <c r="H90" s="63"/>
      <c r="I90" s="63"/>
      <c r="J90" s="63"/>
      <c r="K90" s="63"/>
    </row>
    <row r="91" spans="1:17" ht="13.5" thickBot="1"/>
    <row r="92" spans="1:17" ht="51.75" thickBot="1">
      <c r="A92" s="51" t="s">
        <v>39</v>
      </c>
      <c r="C92" s="52" t="s">
        <v>22</v>
      </c>
      <c r="D92" s="52" t="s">
        <v>23</v>
      </c>
      <c r="E92" s="52" t="s">
        <v>3</v>
      </c>
      <c r="F92" s="52" t="s">
        <v>24</v>
      </c>
      <c r="G92" s="52" t="s">
        <v>25</v>
      </c>
      <c r="H92" s="52" t="s">
        <v>26</v>
      </c>
      <c r="I92" s="52" t="s">
        <v>27</v>
      </c>
      <c r="J92" s="52" t="s">
        <v>28</v>
      </c>
      <c r="K92" s="52" t="s">
        <v>29</v>
      </c>
      <c r="L92" s="66" t="s">
        <v>32</v>
      </c>
    </row>
    <row r="93" spans="1:17">
      <c r="A93" s="50" t="str">
        <f>A58</f>
        <v>1996</v>
      </c>
      <c r="C93" s="62">
        <f>C4/($W4-C4)</f>
        <v>3.8811528892589833E-2</v>
      </c>
      <c r="D93" s="62">
        <f>E4/($W4-E4)</f>
        <v>1.417819930304552E-2</v>
      </c>
      <c r="E93" s="62">
        <f>G4/($W4-G4)</f>
        <v>0.61847133369021678</v>
      </c>
      <c r="F93" s="62">
        <f>I4/($W4-I4)</f>
        <v>1.0811503597077936E-2</v>
      </c>
      <c r="G93" s="62">
        <f>K4/($W4-K4)</f>
        <v>1.6996317040955045E-2</v>
      </c>
      <c r="H93" s="62">
        <f>M4/($W4-M4)</f>
        <v>7.0190666373608754E-2</v>
      </c>
      <c r="I93" s="62">
        <f>O4/($W4-O4)</f>
        <v>5.3011586286536107E-2</v>
      </c>
      <c r="J93" s="62">
        <f>Q4/($W4-Q4)</f>
        <v>6.1632568939577262E-2</v>
      </c>
      <c r="K93" s="62">
        <f>S4/($W4-S4)</f>
        <v>0.28225995002696253</v>
      </c>
      <c r="L93" s="67">
        <f>AVERAGE(C93:K93)</f>
        <v>0.12959596157228553</v>
      </c>
      <c r="M93" s="62"/>
    </row>
    <row r="94" spans="1:17">
      <c r="A94" s="50">
        <f t="shared" ref="A94:A107" si="45">A59</f>
        <v>1997</v>
      </c>
      <c r="C94" s="62">
        <f t="shared" ref="C94:C107" si="46">C5/($W5-C5)</f>
        <v>3.8083457803684918E-2</v>
      </c>
      <c r="D94" s="62">
        <f t="shared" ref="D94:D107" si="47">E5/($W5-E5)</f>
        <v>1.1414540625342735E-2</v>
      </c>
      <c r="E94" s="62">
        <f t="shared" ref="E94:E107" si="48">G5/($W5-G5)</f>
        <v>0.58231771751740991</v>
      </c>
      <c r="F94" s="62">
        <f t="shared" ref="F94:F107" si="49">I5/($W5-I5)</f>
        <v>1.0650378220788766E-2</v>
      </c>
      <c r="G94" s="62">
        <f t="shared" ref="G94:G107" si="50">K5/($W5-K5)</f>
        <v>1.7700521935503789E-2</v>
      </c>
      <c r="H94" s="62">
        <f t="shared" ref="H94:H107" si="51">M5/($W5-M5)</f>
        <v>7.3203008846717668E-2</v>
      </c>
      <c r="I94" s="62">
        <f t="shared" ref="I94:I107" si="52">O5/($W5-O5)</f>
        <v>5.4098376150181482E-2</v>
      </c>
      <c r="J94" s="62">
        <f t="shared" ref="J94:J107" si="53">Q5/($W5-Q5)</f>
        <v>6.5500396161659188E-2</v>
      </c>
      <c r="K94" s="62">
        <f t="shared" ref="K94:K107" si="54">S5/($W5-S5)</f>
        <v>0.30517202745867178</v>
      </c>
      <c r="L94" s="67">
        <f t="shared" ref="L94:L107" si="55">AVERAGE(C94:K94)</f>
        <v>0.12868226941332891</v>
      </c>
      <c r="M94" s="62"/>
    </row>
    <row r="95" spans="1:17">
      <c r="A95" s="50">
        <f t="shared" si="45"/>
        <v>1998</v>
      </c>
      <c r="C95" s="62">
        <f t="shared" si="46"/>
        <v>3.6227669713746961E-2</v>
      </c>
      <c r="D95" s="62">
        <f t="shared" si="47"/>
        <v>8.7173526739113515E-3</v>
      </c>
      <c r="E95" s="62">
        <f t="shared" si="48"/>
        <v>0.56689968801215629</v>
      </c>
      <c r="F95" s="62">
        <f t="shared" si="49"/>
        <v>1.0038983689962082E-2</v>
      </c>
      <c r="G95" s="62">
        <f t="shared" si="50"/>
        <v>1.7342134702149056E-2</v>
      </c>
      <c r="H95" s="62">
        <f t="shared" si="51"/>
        <v>8.1553533530236491E-2</v>
      </c>
      <c r="I95" s="62">
        <f t="shared" si="52"/>
        <v>5.3505417081750974E-2</v>
      </c>
      <c r="J95" s="62">
        <f t="shared" si="53"/>
        <v>7.0340401980565057E-2</v>
      </c>
      <c r="K95" s="62">
        <f t="shared" si="54"/>
        <v>0.31727274044635767</v>
      </c>
      <c r="L95" s="67">
        <f t="shared" si="55"/>
        <v>0.1290997690923151</v>
      </c>
      <c r="M95" s="62"/>
    </row>
    <row r="96" spans="1:17">
      <c r="A96" s="50">
        <f t="shared" si="45"/>
        <v>1999</v>
      </c>
      <c r="C96" s="62">
        <f t="shared" si="46"/>
        <v>3.4782176764137723E-2</v>
      </c>
      <c r="D96" s="62">
        <f t="shared" si="47"/>
        <v>4.9980686753129623E-3</v>
      </c>
      <c r="E96" s="62">
        <f t="shared" si="48"/>
        <v>0.55359993186588075</v>
      </c>
      <c r="F96" s="62">
        <f t="shared" si="49"/>
        <v>9.4850051357082965E-3</v>
      </c>
      <c r="G96" s="62">
        <f t="shared" si="50"/>
        <v>1.7482728423516732E-2</v>
      </c>
      <c r="H96" s="62">
        <f t="shared" si="51"/>
        <v>9.2622483407619999E-2</v>
      </c>
      <c r="I96" s="62">
        <f t="shared" si="52"/>
        <v>5.4798594699204353E-2</v>
      </c>
      <c r="J96" s="62">
        <f t="shared" si="53"/>
        <v>7.5562174143225788E-2</v>
      </c>
      <c r="K96" s="62">
        <f t="shared" si="54"/>
        <v>0.32080157385759572</v>
      </c>
      <c r="L96" s="67">
        <f t="shared" si="55"/>
        <v>0.12934808188580027</v>
      </c>
      <c r="M96" s="62"/>
    </row>
    <row r="97" spans="1:13">
      <c r="A97" s="50">
        <f t="shared" si="45"/>
        <v>2000</v>
      </c>
      <c r="C97" s="62">
        <f t="shared" si="46"/>
        <v>3.4272835622720314E-2</v>
      </c>
      <c r="D97" s="62">
        <f t="shared" si="47"/>
        <v>4.0234061063185939E-3</v>
      </c>
      <c r="E97" s="62">
        <f t="shared" si="48"/>
        <v>0.53113228818351843</v>
      </c>
      <c r="F97" s="62">
        <f t="shared" si="49"/>
        <v>9.368620741749269E-3</v>
      </c>
      <c r="G97" s="62">
        <f t="shared" si="50"/>
        <v>1.8645363329375039E-2</v>
      </c>
      <c r="H97" s="62">
        <f t="shared" si="51"/>
        <v>9.2624694984734135E-2</v>
      </c>
      <c r="I97" s="62">
        <f t="shared" si="52"/>
        <v>5.3650659130449474E-2</v>
      </c>
      <c r="J97" s="62">
        <f t="shared" si="53"/>
        <v>8.0494902689220132E-2</v>
      </c>
      <c r="K97" s="62">
        <f t="shared" si="54"/>
        <v>0.33712276591420592</v>
      </c>
      <c r="L97" s="67">
        <f t="shared" si="55"/>
        <v>0.12903728185581015</v>
      </c>
      <c r="M97" s="62"/>
    </row>
    <row r="98" spans="1:13">
      <c r="A98" s="50">
        <f t="shared" si="45"/>
        <v>2001</v>
      </c>
      <c r="C98" s="62">
        <f t="shared" si="46"/>
        <v>3.6180047959834975E-2</v>
      </c>
      <c r="D98" s="62">
        <f t="shared" si="47"/>
        <v>2.2589605442428777E-3</v>
      </c>
      <c r="E98" s="62">
        <f t="shared" si="48"/>
        <v>0.52956207574917502</v>
      </c>
      <c r="F98" s="62">
        <f t="shared" si="49"/>
        <v>9.1221223988360474E-3</v>
      </c>
      <c r="G98" s="62">
        <f t="shared" si="50"/>
        <v>1.8272910925257325E-2</v>
      </c>
      <c r="H98" s="62">
        <f t="shared" si="51"/>
        <v>9.6114964089440966E-2</v>
      </c>
      <c r="I98" s="62">
        <f t="shared" si="52"/>
        <v>5.1994946007614735E-2</v>
      </c>
      <c r="J98" s="62">
        <f t="shared" si="53"/>
        <v>8.9174233413496132E-2</v>
      </c>
      <c r="K98" s="62">
        <f t="shared" si="54"/>
        <v>0.32899281513655626</v>
      </c>
      <c r="L98" s="67">
        <f t="shared" si="55"/>
        <v>0.12907478624716162</v>
      </c>
      <c r="M98" s="62"/>
    </row>
    <row r="99" spans="1:13">
      <c r="A99" s="50">
        <f t="shared" si="45"/>
        <v>2002</v>
      </c>
      <c r="C99" s="62">
        <f t="shared" si="46"/>
        <v>3.5848139907006624E-2</v>
      </c>
      <c r="D99" s="62">
        <f t="shared" si="47"/>
        <v>2.1799108827367832E-3</v>
      </c>
      <c r="E99" s="62">
        <f t="shared" si="48"/>
        <v>0.52877563739563038</v>
      </c>
      <c r="F99" s="62">
        <f t="shared" si="49"/>
        <v>8.6877006457579346E-3</v>
      </c>
      <c r="G99" s="62">
        <f t="shared" si="50"/>
        <v>1.7947109880725974E-2</v>
      </c>
      <c r="H99" s="62">
        <f t="shared" si="51"/>
        <v>9.4643397924398659E-2</v>
      </c>
      <c r="I99" s="62">
        <f t="shared" si="52"/>
        <v>5.0738476119884794E-2</v>
      </c>
      <c r="J99" s="62">
        <f t="shared" si="53"/>
        <v>9.4691357711034208E-2</v>
      </c>
      <c r="K99" s="62">
        <f t="shared" si="54"/>
        <v>0.33229709056129331</v>
      </c>
      <c r="L99" s="67">
        <f t="shared" si="55"/>
        <v>0.12953431344760763</v>
      </c>
      <c r="M99" s="62"/>
    </row>
    <row r="100" spans="1:13">
      <c r="A100" s="50">
        <f t="shared" si="45"/>
        <v>2003</v>
      </c>
      <c r="C100" s="62">
        <f t="shared" si="46"/>
        <v>3.3738395584009546E-2</v>
      </c>
      <c r="D100" s="62">
        <f t="shared" si="47"/>
        <v>2.4530543296004998E-3</v>
      </c>
      <c r="E100" s="62">
        <f t="shared" si="48"/>
        <v>0.51554392515001379</v>
      </c>
      <c r="F100" s="62">
        <f t="shared" si="49"/>
        <v>8.2219967629935057E-3</v>
      </c>
      <c r="G100" s="62">
        <f t="shared" si="50"/>
        <v>1.9450673162450943E-2</v>
      </c>
      <c r="H100" s="62">
        <f t="shared" si="51"/>
        <v>9.9316225473240288E-2</v>
      </c>
      <c r="I100" s="62">
        <f t="shared" si="52"/>
        <v>4.7316109302918116E-2</v>
      </c>
      <c r="J100" s="62">
        <f t="shared" si="53"/>
        <v>9.3216241767722613E-2</v>
      </c>
      <c r="K100" s="62">
        <f t="shared" si="54"/>
        <v>0.34180462010283286</v>
      </c>
      <c r="L100" s="67">
        <f t="shared" si="55"/>
        <v>0.12900680462619801</v>
      </c>
      <c r="M100" s="62"/>
    </row>
    <row r="101" spans="1:13">
      <c r="A101" s="50">
        <f t="shared" si="45"/>
        <v>2004</v>
      </c>
      <c r="C101" s="62">
        <f t="shared" si="46"/>
        <v>2.9603413473232566E-2</v>
      </c>
      <c r="D101" s="62">
        <f t="shared" si="47"/>
        <v>2.6979933907971851E-3</v>
      </c>
      <c r="E101" s="62">
        <f t="shared" si="48"/>
        <v>0.51036737133179688</v>
      </c>
      <c r="F101" s="62">
        <f t="shared" si="49"/>
        <v>8.2626023172353881E-3</v>
      </c>
      <c r="G101" s="62">
        <f t="shared" si="50"/>
        <v>2.2740402502904041E-2</v>
      </c>
      <c r="H101" s="62">
        <f t="shared" si="51"/>
        <v>0.10295324834452926</v>
      </c>
      <c r="I101" s="62">
        <f t="shared" si="52"/>
        <v>4.8442801288467716E-2</v>
      </c>
      <c r="J101" s="62">
        <f t="shared" si="53"/>
        <v>9.8610733260754369E-2</v>
      </c>
      <c r="K101" s="62">
        <f t="shared" si="54"/>
        <v>0.3414888931586042</v>
      </c>
      <c r="L101" s="67">
        <f t="shared" si="55"/>
        <v>0.12946305100759126</v>
      </c>
      <c r="M101" s="62"/>
    </row>
    <row r="102" spans="1:13">
      <c r="A102" s="50">
        <f t="shared" si="45"/>
        <v>2005</v>
      </c>
      <c r="C102" s="62">
        <f t="shared" si="46"/>
        <v>2.7011181931969528E-2</v>
      </c>
      <c r="D102" s="62">
        <f t="shared" si="47"/>
        <v>2.4134075355999752E-3</v>
      </c>
      <c r="E102" s="62">
        <f t="shared" si="48"/>
        <v>0.49952109536291339</v>
      </c>
      <c r="F102" s="62">
        <f t="shared" si="49"/>
        <v>8.4499512591565129E-3</v>
      </c>
      <c r="G102" s="62">
        <f t="shared" si="50"/>
        <v>2.6014692958695414E-2</v>
      </c>
      <c r="H102" s="62">
        <f t="shared" si="51"/>
        <v>0.11072827647861659</v>
      </c>
      <c r="I102" s="62">
        <f t="shared" si="52"/>
        <v>4.8292810434355862E-2</v>
      </c>
      <c r="J102" s="62">
        <f t="shared" si="53"/>
        <v>0.10388706312281848</v>
      </c>
      <c r="K102" s="62">
        <f t="shared" si="54"/>
        <v>0.33352605589904127</v>
      </c>
      <c r="L102" s="67">
        <f t="shared" si="55"/>
        <v>0.12887161499812966</v>
      </c>
      <c r="M102" s="62"/>
    </row>
    <row r="103" spans="1:13">
      <c r="A103" s="50">
        <f t="shared" si="45"/>
        <v>2006</v>
      </c>
      <c r="C103" s="62">
        <f t="shared" si="46"/>
        <v>2.4885356898315822E-2</v>
      </c>
      <c r="D103" s="62">
        <f t="shared" si="47"/>
        <v>2.7618831597553259E-3</v>
      </c>
      <c r="E103" s="62">
        <f t="shared" si="48"/>
        <v>0.52246536417063627</v>
      </c>
      <c r="F103" s="62">
        <f t="shared" si="49"/>
        <v>8.3614311885025789E-3</v>
      </c>
      <c r="G103" s="62">
        <f t="shared" si="50"/>
        <v>2.4726527750733654E-2</v>
      </c>
      <c r="H103" s="62">
        <f t="shared" si="51"/>
        <v>0.11472901726162334</v>
      </c>
      <c r="I103" s="62">
        <f t="shared" si="52"/>
        <v>4.4536196387399085E-2</v>
      </c>
      <c r="J103" s="62">
        <f t="shared" si="53"/>
        <v>0.10566034003170363</v>
      </c>
      <c r="K103" s="62">
        <f t="shared" si="54"/>
        <v>0.32276262130956823</v>
      </c>
      <c r="L103" s="67">
        <f t="shared" si="55"/>
        <v>0.1300987486842487</v>
      </c>
      <c r="M103" s="62"/>
    </row>
    <row r="104" spans="1:13">
      <c r="A104" s="50">
        <f t="shared" si="45"/>
        <v>2007</v>
      </c>
      <c r="C104" s="62">
        <f t="shared" si="46"/>
        <v>2.5912979264425002E-2</v>
      </c>
      <c r="D104" s="62">
        <f t="shared" si="47"/>
        <v>2.8157708267095329E-3</v>
      </c>
      <c r="E104" s="62">
        <f t="shared" si="48"/>
        <v>0.48878278049555524</v>
      </c>
      <c r="F104" s="62">
        <f t="shared" si="49"/>
        <v>8.4299401601110602E-3</v>
      </c>
      <c r="G104" s="62">
        <f t="shared" si="50"/>
        <v>2.4319551517184328E-2</v>
      </c>
      <c r="H104" s="62">
        <f t="shared" si="51"/>
        <v>0.11276227577722321</v>
      </c>
      <c r="I104" s="62">
        <f t="shared" si="52"/>
        <v>4.2032982545585566E-2</v>
      </c>
      <c r="J104" s="62">
        <f t="shared" si="53"/>
        <v>0.11088647045524821</v>
      </c>
      <c r="K104" s="62">
        <f t="shared" si="54"/>
        <v>0.33170704188967703</v>
      </c>
      <c r="L104" s="67">
        <f t="shared" si="55"/>
        <v>0.12751664365907991</v>
      </c>
      <c r="M104" s="62"/>
    </row>
    <row r="105" spans="1:13">
      <c r="A105" s="50">
        <f t="shared" si="45"/>
        <v>2008</v>
      </c>
      <c r="C105" s="62">
        <f t="shared" si="46"/>
        <v>2.4101000268392212E-2</v>
      </c>
      <c r="D105" s="62">
        <f t="shared" si="47"/>
        <v>2.7933972418455709E-3</v>
      </c>
      <c r="E105" s="62">
        <f t="shared" si="48"/>
        <v>0.4809813406798365</v>
      </c>
      <c r="F105" s="62">
        <f t="shared" si="49"/>
        <v>7.6914177921881812E-3</v>
      </c>
      <c r="G105" s="62">
        <f t="shared" si="50"/>
        <v>2.4017092725593325E-2</v>
      </c>
      <c r="H105" s="62">
        <f t="shared" si="51"/>
        <v>0.10614458249828661</v>
      </c>
      <c r="I105" s="62">
        <f t="shared" si="52"/>
        <v>4.5073617676243752E-2</v>
      </c>
      <c r="J105" s="62">
        <f t="shared" si="53"/>
        <v>0.11183110145081954</v>
      </c>
      <c r="K105" s="62">
        <f t="shared" si="54"/>
        <v>0.33858761234584867</v>
      </c>
      <c r="L105" s="67">
        <f t="shared" si="55"/>
        <v>0.12680235140878382</v>
      </c>
      <c r="M105" s="62"/>
    </row>
    <row r="106" spans="1:13">
      <c r="A106" s="50">
        <f t="shared" si="45"/>
        <v>2009</v>
      </c>
      <c r="C106" s="62">
        <f t="shared" si="46"/>
        <v>2.1469723227326491E-2</v>
      </c>
      <c r="D106" s="62">
        <f t="shared" si="47"/>
        <v>3.1086314845046076E-3</v>
      </c>
      <c r="E106" s="62">
        <f t="shared" si="48"/>
        <v>0.46626863638866173</v>
      </c>
      <c r="F106" s="62">
        <f t="shared" si="49"/>
        <v>7.5411016647880854E-3</v>
      </c>
      <c r="G106" s="62">
        <f t="shared" si="50"/>
        <v>2.3696393712456923E-2</v>
      </c>
      <c r="H106" s="62">
        <f t="shared" si="51"/>
        <v>0.10214357188975295</v>
      </c>
      <c r="I106" s="62">
        <f t="shared" si="52"/>
        <v>4.4293429437731589E-2</v>
      </c>
      <c r="J106" s="62">
        <f t="shared" si="53"/>
        <v>0.11703052727110695</v>
      </c>
      <c r="K106" s="62">
        <f t="shared" si="54"/>
        <v>0.35596123917960187</v>
      </c>
      <c r="L106" s="67">
        <f t="shared" si="55"/>
        <v>0.1268348060284368</v>
      </c>
      <c r="M106" s="62"/>
    </row>
    <row r="107" spans="1:13" ht="13.5" thickBot="1">
      <c r="A107" s="50">
        <f t="shared" si="45"/>
        <v>2010</v>
      </c>
      <c r="C107" s="62">
        <f t="shared" si="46"/>
        <v>2.1279980645576946E-2</v>
      </c>
      <c r="D107" s="62">
        <f t="shared" si="47"/>
        <v>3.0164339323343337E-3</v>
      </c>
      <c r="E107" s="62">
        <f t="shared" si="48"/>
        <v>0.45722790245393058</v>
      </c>
      <c r="F107" s="62">
        <f t="shared" si="49"/>
        <v>7.1350622947119555E-3</v>
      </c>
      <c r="G107" s="62">
        <f t="shared" si="50"/>
        <v>2.3857606166499325E-2</v>
      </c>
      <c r="H107" s="62">
        <f t="shared" si="51"/>
        <v>0.10213926446368261</v>
      </c>
      <c r="I107" s="62">
        <f t="shared" si="52"/>
        <v>4.5280392547583009E-2</v>
      </c>
      <c r="J107" s="62">
        <f t="shared" si="53"/>
        <v>0.1165331939423071</v>
      </c>
      <c r="K107" s="62">
        <f t="shared" si="54"/>
        <v>0.36506650771856958</v>
      </c>
      <c r="L107" s="68">
        <f t="shared" si="55"/>
        <v>0.12683737157391059</v>
      </c>
      <c r="M107" s="62"/>
    </row>
    <row r="109" spans="1:13">
      <c r="A109" s="50" t="s">
        <v>32</v>
      </c>
      <c r="C109" s="63">
        <f>AVERAGE(C93:C107)</f>
        <v>3.0813859197131303E-2</v>
      </c>
      <c r="D109" s="63">
        <f t="shared" ref="D109:K109" si="56">AVERAGE(D93:D107)</f>
        <v>4.65540071413719E-3</v>
      </c>
      <c r="E109" s="63">
        <f t="shared" si="56"/>
        <v>0.52346113922982218</v>
      </c>
      <c r="F109" s="63">
        <f t="shared" si="56"/>
        <v>8.8171878579711722E-3</v>
      </c>
      <c r="G109" s="63">
        <f t="shared" si="56"/>
        <v>2.0880668448933392E-2</v>
      </c>
      <c r="H109" s="63">
        <f t="shared" si="56"/>
        <v>9.6791280756247447E-2</v>
      </c>
      <c r="I109" s="63">
        <f t="shared" si="56"/>
        <v>4.9137759673060444E-2</v>
      </c>
      <c r="J109" s="63">
        <f t="shared" si="56"/>
        <v>9.300344708941724E-2</v>
      </c>
      <c r="K109" s="63">
        <f t="shared" si="56"/>
        <v>0.33032157033369253</v>
      </c>
    </row>
    <row r="110" spans="1:13">
      <c r="A110" s="50" t="s">
        <v>33</v>
      </c>
      <c r="C110" s="63">
        <f>C107-C93</f>
        <v>-1.7531548247012887E-2</v>
      </c>
      <c r="D110" s="63">
        <f t="shared" ref="D110:K110" si="57">D107-D93</f>
        <v>-1.1161765370711186E-2</v>
      </c>
      <c r="E110" s="63">
        <f t="shared" si="57"/>
        <v>-0.16124343123628621</v>
      </c>
      <c r="F110" s="63">
        <f t="shared" si="57"/>
        <v>-3.6764413023659803E-3</v>
      </c>
      <c r="G110" s="63">
        <f t="shared" si="57"/>
        <v>6.8612891255442794E-3</v>
      </c>
      <c r="H110" s="63">
        <f t="shared" si="57"/>
        <v>3.194859809007386E-2</v>
      </c>
      <c r="I110" s="63">
        <f t="shared" si="57"/>
        <v>-7.7311937389530974E-3</v>
      </c>
      <c r="J110" s="63">
        <f t="shared" si="57"/>
        <v>5.4900625002729839E-2</v>
      </c>
      <c r="K110" s="63">
        <f t="shared" si="57"/>
        <v>8.2806557691607052E-2</v>
      </c>
    </row>
    <row r="111" spans="1:13">
      <c r="A111" s="50" t="s">
        <v>34</v>
      </c>
      <c r="C111" s="63">
        <f>STDEV(C93:C107)</f>
        <v>6.1811092236444829E-3</v>
      </c>
      <c r="D111" s="63">
        <f t="shared" ref="D111:K111" si="58">STDEV(D93:D107)</f>
        <v>3.7271269126337072E-3</v>
      </c>
      <c r="E111" s="63">
        <f t="shared" si="58"/>
        <v>4.3820895402034099E-2</v>
      </c>
      <c r="F111" s="63">
        <f t="shared" si="58"/>
        <v>1.0879250633681239E-3</v>
      </c>
      <c r="G111" s="63">
        <f t="shared" si="58"/>
        <v>3.3249851664018748E-3</v>
      </c>
      <c r="H111" s="63">
        <f t="shared" si="58"/>
        <v>1.3352770251869503E-2</v>
      </c>
      <c r="I111" s="63">
        <f t="shared" si="58"/>
        <v>4.249869134031979E-3</v>
      </c>
      <c r="J111" s="63">
        <f t="shared" si="58"/>
        <v>1.8608190715077251E-2</v>
      </c>
      <c r="K111" s="63">
        <f t="shared" si="58"/>
        <v>1.9845963826937801E-2</v>
      </c>
    </row>
    <row r="113" spans="1:23" ht="13.5" thickBot="1"/>
    <row r="114" spans="1:23" ht="26.25" thickBot="1">
      <c r="A114" s="51" t="s">
        <v>40</v>
      </c>
      <c r="B114" s="290" t="s">
        <v>1</v>
      </c>
      <c r="C114" s="290"/>
      <c r="D114" s="290" t="s">
        <v>2</v>
      </c>
      <c r="E114" s="290"/>
      <c r="F114" s="290" t="s">
        <v>3</v>
      </c>
      <c r="G114" s="290"/>
      <c r="H114" s="290" t="s">
        <v>4</v>
      </c>
      <c r="I114" s="290"/>
      <c r="J114" s="290" t="s">
        <v>5</v>
      </c>
      <c r="K114" s="290"/>
      <c r="L114" s="290" t="s">
        <v>6</v>
      </c>
      <c r="M114" s="290"/>
      <c r="N114" s="290" t="s">
        <v>7</v>
      </c>
      <c r="O114" s="290"/>
      <c r="P114" s="290" t="s">
        <v>8</v>
      </c>
      <c r="Q114" s="290"/>
      <c r="R114" s="290" t="s">
        <v>9</v>
      </c>
      <c r="S114" s="290"/>
      <c r="T114" s="290"/>
      <c r="U114" s="290"/>
      <c r="V114" s="291" t="s">
        <v>11</v>
      </c>
      <c r="W114" s="292"/>
    </row>
    <row r="115" spans="1:23" ht="25.5">
      <c r="A115" s="61" t="s">
        <v>41</v>
      </c>
      <c r="B115" s="54" t="s">
        <v>16</v>
      </c>
      <c r="C115" s="54" t="s">
        <v>17</v>
      </c>
      <c r="D115" s="54" t="s">
        <v>16</v>
      </c>
      <c r="E115" s="54" t="str">
        <f>C115</f>
        <v>MA</v>
      </c>
      <c r="F115" s="54" t="s">
        <v>16</v>
      </c>
      <c r="G115" s="54" t="str">
        <f>E115</f>
        <v>MA</v>
      </c>
      <c r="H115" s="54" t="s">
        <v>16</v>
      </c>
      <c r="I115" s="54" t="str">
        <f>G115</f>
        <v>MA</v>
      </c>
      <c r="J115" s="54" t="s">
        <v>16</v>
      </c>
      <c r="K115" s="54" t="str">
        <f>I115</f>
        <v>MA</v>
      </c>
      <c r="L115" s="54" t="s">
        <v>16</v>
      </c>
      <c r="M115" s="54" t="str">
        <f>K115</f>
        <v>MA</v>
      </c>
      <c r="N115" s="54" t="s">
        <v>16</v>
      </c>
      <c r="O115" s="54" t="str">
        <f>M115</f>
        <v>MA</v>
      </c>
      <c r="P115" s="54" t="s">
        <v>16</v>
      </c>
      <c r="Q115" s="54" t="str">
        <f>O115</f>
        <v>MA</v>
      </c>
      <c r="R115" s="54" t="s">
        <v>16</v>
      </c>
      <c r="S115" s="54" t="str">
        <f>Q115</f>
        <v>MA</v>
      </c>
      <c r="T115" s="54"/>
      <c r="U115" s="54"/>
      <c r="V115" s="148" t="s">
        <v>16</v>
      </c>
      <c r="W115" s="149" t="s">
        <v>17</v>
      </c>
    </row>
    <row r="116" spans="1:23">
      <c r="A116" s="50" t="str">
        <f>A93</f>
        <v>1996</v>
      </c>
      <c r="B116" s="58">
        <v>16812880.000000019</v>
      </c>
      <c r="C116" s="58">
        <v>64049.552634031264</v>
      </c>
      <c r="D116" s="58">
        <v>18798620.000000048</v>
      </c>
      <c r="E116" s="58">
        <v>24575.128912456421</v>
      </c>
      <c r="F116" s="58">
        <v>54160040.000000015</v>
      </c>
      <c r="G116" s="58">
        <v>408658.72315119789</v>
      </c>
      <c r="H116" s="58">
        <v>12503810.000000011</v>
      </c>
      <c r="I116" s="58">
        <v>75193.626382050701</v>
      </c>
      <c r="J116" s="58">
        <v>6216861.5699872989</v>
      </c>
      <c r="K116" s="58">
        <v>24111.062563602492</v>
      </c>
      <c r="L116" s="58">
        <v>41045679.99999997</v>
      </c>
      <c r="M116" s="58">
        <v>124371.74751686859</v>
      </c>
      <c r="N116" s="58">
        <v>26492460.000000119</v>
      </c>
      <c r="O116" s="58">
        <v>104996.30883708091</v>
      </c>
      <c r="P116" s="58">
        <v>62446520.00000006</v>
      </c>
      <c r="Q116" s="58">
        <v>223529.90450040801</v>
      </c>
      <c r="R116" s="58">
        <v>18876070</v>
      </c>
      <c r="S116" s="58">
        <v>130314.40821172716</v>
      </c>
      <c r="T116" s="56"/>
      <c r="U116" s="56"/>
      <c r="V116" s="150">
        <f>B116+D116+F116+H116+J116+L116+N116+P116+R116+T116</f>
        <v>257352941.56998754</v>
      </c>
      <c r="W116" s="151">
        <f>C116+E116+G116+I116+K116+M116+O116+Q116+S116+U116</f>
        <v>1179800.4627094236</v>
      </c>
    </row>
    <row r="117" spans="1:23">
      <c r="A117" s="50">
        <f t="shared" ref="A117:A130" si="59">A94</f>
        <v>1997</v>
      </c>
      <c r="B117" s="58">
        <v>17735190.000000007</v>
      </c>
      <c r="C117" s="58">
        <v>70877.576976534183</v>
      </c>
      <c r="D117" s="58">
        <v>18463559.999999996</v>
      </c>
      <c r="E117" s="58">
        <v>25049.588800947698</v>
      </c>
      <c r="F117" s="58">
        <v>61071069.999999911</v>
      </c>
      <c r="G117" s="58">
        <v>487189.343228827</v>
      </c>
      <c r="H117" s="58">
        <v>13266030.000000041</v>
      </c>
      <c r="I117" s="58">
        <v>79009.875465205754</v>
      </c>
      <c r="J117" s="58">
        <v>7544450.9829964004</v>
      </c>
      <c r="K117" s="58">
        <v>30433.895876015398</v>
      </c>
      <c r="L117" s="58">
        <v>43726380.000000007</v>
      </c>
      <c r="M117" s="58">
        <v>136619.16603028652</v>
      </c>
      <c r="N117" s="58">
        <v>30338690.000000097</v>
      </c>
      <c r="O117" s="58">
        <v>117885.99720053375</v>
      </c>
      <c r="P117" s="58">
        <v>73799079.99999997</v>
      </c>
      <c r="Q117" s="58">
        <v>263898.99532375642</v>
      </c>
      <c r="R117" s="58">
        <v>21145674.999999896</v>
      </c>
      <c r="S117" s="58">
        <v>143127.99688494776</v>
      </c>
      <c r="T117" s="56"/>
      <c r="U117" s="56"/>
      <c r="V117" s="150">
        <f t="shared" ref="V117:W130" si="60">B117+D117+F117+H117+J117+L117+N117+P117+R117+T117</f>
        <v>287090125.98299634</v>
      </c>
      <c r="W117" s="151">
        <f t="shared" si="60"/>
        <v>1354092.4357870547</v>
      </c>
    </row>
    <row r="118" spans="1:23">
      <c r="A118" s="50">
        <f t="shared" si="59"/>
        <v>1998</v>
      </c>
      <c r="B118" s="58">
        <v>17119700.000000011</v>
      </c>
      <c r="C118" s="58">
        <v>76438.008448525186</v>
      </c>
      <c r="D118" s="58">
        <v>22383200</v>
      </c>
      <c r="E118" s="58">
        <v>27940.581820375788</v>
      </c>
      <c r="F118" s="58">
        <v>58746995.999999955</v>
      </c>
      <c r="G118" s="58">
        <v>507892.42718687176</v>
      </c>
      <c r="H118" s="58">
        <v>13736900</v>
      </c>
      <c r="I118" s="58">
        <v>80743.50665055908</v>
      </c>
      <c r="J118" s="58">
        <v>7545400</v>
      </c>
      <c r="K118" s="58">
        <v>30872.148614707105</v>
      </c>
      <c r="L118" s="58">
        <v>44879900</v>
      </c>
      <c r="M118" s="58">
        <v>150206.06779678375</v>
      </c>
      <c r="N118" s="58">
        <v>33884100</v>
      </c>
      <c r="O118" s="58">
        <v>137866.9190287583</v>
      </c>
      <c r="P118" s="58">
        <v>79841800</v>
      </c>
      <c r="Q118" s="58">
        <v>307063.43251117598</v>
      </c>
      <c r="R118" s="58">
        <v>24193999.999999881</v>
      </c>
      <c r="S118" s="58">
        <v>164064.53858723317</v>
      </c>
      <c r="T118" s="56"/>
      <c r="U118" s="56"/>
      <c r="V118" s="150">
        <f t="shared" si="60"/>
        <v>302331995.99999988</v>
      </c>
      <c r="W118" s="151">
        <f t="shared" si="60"/>
        <v>1483087.6306449901</v>
      </c>
    </row>
    <row r="119" spans="1:23">
      <c r="A119" s="50">
        <f t="shared" si="59"/>
        <v>1999</v>
      </c>
      <c r="B119" s="58">
        <v>17367400.000000015</v>
      </c>
      <c r="C119" s="58">
        <v>66783.863537527708</v>
      </c>
      <c r="D119" s="58">
        <v>26153400</v>
      </c>
      <c r="E119" s="58">
        <v>20280.515545215592</v>
      </c>
      <c r="F119" s="58">
        <v>61353000</v>
      </c>
      <c r="G119" s="58">
        <v>516578.52541552158</v>
      </c>
      <c r="H119" s="58">
        <v>13439999.999999989</v>
      </c>
      <c r="I119" s="58">
        <v>80987.122241883248</v>
      </c>
      <c r="J119" s="58">
        <v>7726900</v>
      </c>
      <c r="K119" s="58">
        <v>32600.148605350092</v>
      </c>
      <c r="L119" s="58">
        <v>48733100</v>
      </c>
      <c r="M119" s="58">
        <v>170786.49537603147</v>
      </c>
      <c r="N119" s="58">
        <v>38979300</v>
      </c>
      <c r="O119" s="58">
        <v>169768.59022295606</v>
      </c>
      <c r="P119" s="58">
        <v>93114599.99999997</v>
      </c>
      <c r="Q119" s="58">
        <v>371006.04951156635</v>
      </c>
      <c r="R119" s="58">
        <v>27589000</v>
      </c>
      <c r="S119" s="58">
        <v>179650.58285619295</v>
      </c>
      <c r="T119" s="56"/>
      <c r="U119" s="56"/>
      <c r="V119" s="150">
        <f t="shared" si="60"/>
        <v>334456700</v>
      </c>
      <c r="W119" s="151">
        <f t="shared" si="60"/>
        <v>1608441.8933122451</v>
      </c>
    </row>
    <row r="120" spans="1:23">
      <c r="A120" s="50">
        <f t="shared" si="59"/>
        <v>2000</v>
      </c>
      <c r="B120" s="58">
        <v>18042000.000000045</v>
      </c>
      <c r="C120" s="58">
        <v>69189.433303773782</v>
      </c>
      <c r="D120" s="58">
        <v>35133200</v>
      </c>
      <c r="E120" s="58">
        <v>28615.228101340668</v>
      </c>
      <c r="F120" s="58">
        <v>76113660.00000006</v>
      </c>
      <c r="G120" s="58">
        <v>699428.13309330295</v>
      </c>
      <c r="H120" s="58">
        <v>14621999.999999989</v>
      </c>
      <c r="I120" s="58">
        <v>87443.430256274019</v>
      </c>
      <c r="J120" s="58">
        <v>8317000</v>
      </c>
      <c r="K120" s="58">
        <v>35040.704239473598</v>
      </c>
      <c r="L120" s="58">
        <v>61187350.000000007</v>
      </c>
      <c r="M120" s="58">
        <v>213167.18599507099</v>
      </c>
      <c r="N120" s="58">
        <v>47245799.999999985</v>
      </c>
      <c r="O120" s="58">
        <v>204739.06467007331</v>
      </c>
      <c r="P120" s="58">
        <v>102965600.00000001</v>
      </c>
      <c r="Q120" s="58">
        <v>413676.15697191568</v>
      </c>
      <c r="R120" s="58">
        <v>32289799.999999791</v>
      </c>
      <c r="S120" s="58">
        <v>207630.56805001083</v>
      </c>
      <c r="T120" s="56"/>
      <c r="U120" s="56"/>
      <c r="V120" s="150">
        <f t="shared" si="60"/>
        <v>395916409.99999988</v>
      </c>
      <c r="W120" s="151">
        <f t="shared" si="60"/>
        <v>1958929.9046812358</v>
      </c>
    </row>
    <row r="121" spans="1:23">
      <c r="A121" s="50">
        <f t="shared" si="59"/>
        <v>2001</v>
      </c>
      <c r="B121" s="58">
        <v>22610199.999999993</v>
      </c>
      <c r="C121" s="58">
        <v>90821.417678419384</v>
      </c>
      <c r="D121" s="58">
        <v>45932200</v>
      </c>
      <c r="E121" s="58">
        <v>20269.649322223184</v>
      </c>
      <c r="F121" s="58">
        <v>88179400.00000003</v>
      </c>
      <c r="G121" s="58">
        <v>776237.69092197937</v>
      </c>
      <c r="H121" s="58">
        <v>14814900</v>
      </c>
      <c r="I121" s="58">
        <v>87896.805731104105</v>
      </c>
      <c r="J121" s="58">
        <v>9360000</v>
      </c>
      <c r="K121" s="58">
        <v>50835.292635932696</v>
      </c>
      <c r="L121" s="58">
        <v>68374000</v>
      </c>
      <c r="M121" s="58">
        <v>257045.01496730503</v>
      </c>
      <c r="N121" s="58">
        <v>53276900</v>
      </c>
      <c r="O121" s="58">
        <v>231695.77368698618</v>
      </c>
      <c r="P121" s="58">
        <v>115041000</v>
      </c>
      <c r="Q121" s="58">
        <v>461185.11247292365</v>
      </c>
      <c r="R121" s="58">
        <v>35631000</v>
      </c>
      <c r="S121" s="58">
        <v>231918.49669931107</v>
      </c>
      <c r="T121" s="56"/>
      <c r="U121" s="56"/>
      <c r="V121" s="150">
        <f t="shared" si="60"/>
        <v>453219600</v>
      </c>
      <c r="W121" s="151">
        <f t="shared" si="60"/>
        <v>2207905.254116185</v>
      </c>
    </row>
    <row r="122" spans="1:23">
      <c r="A122" s="50">
        <f t="shared" si="59"/>
        <v>2002</v>
      </c>
      <c r="B122" s="58">
        <v>29630100.000000007</v>
      </c>
      <c r="C122" s="58">
        <v>105600.3908547802</v>
      </c>
      <c r="D122" s="58">
        <v>58274499.999999978</v>
      </c>
      <c r="E122" s="58">
        <v>19472.251285090635</v>
      </c>
      <c r="F122" s="58">
        <v>104776500</v>
      </c>
      <c r="G122" s="58">
        <v>946788.70766908815</v>
      </c>
      <c r="H122" s="58">
        <v>16623100</v>
      </c>
      <c r="I122" s="58">
        <v>107414.51731157239</v>
      </c>
      <c r="J122" s="58">
        <v>10380735.5</v>
      </c>
      <c r="K122" s="58">
        <v>41642.411680279605</v>
      </c>
      <c r="L122" s="58">
        <v>76234400</v>
      </c>
      <c r="M122" s="58">
        <v>290293.66799469531</v>
      </c>
      <c r="N122" s="58">
        <v>63332600</v>
      </c>
      <c r="O122" s="58">
        <v>279703.08585580636</v>
      </c>
      <c r="P122" s="58">
        <v>134816900</v>
      </c>
      <c r="Q122" s="58">
        <v>537617.247111595</v>
      </c>
      <c r="R122" s="58">
        <v>42763299.999999881</v>
      </c>
      <c r="S122" s="58">
        <v>274536.01283819997</v>
      </c>
      <c r="T122" s="56"/>
      <c r="U122" s="56"/>
      <c r="V122" s="150">
        <f t="shared" si="60"/>
        <v>536832135.49999988</v>
      </c>
      <c r="W122" s="151">
        <f t="shared" si="60"/>
        <v>2603068.2926011076</v>
      </c>
    </row>
    <row r="123" spans="1:23">
      <c r="A123" s="50">
        <f t="shared" si="59"/>
        <v>2003</v>
      </c>
      <c r="B123" s="58">
        <v>26189400</v>
      </c>
      <c r="C123" s="58">
        <v>94901.367493310478</v>
      </c>
      <c r="D123" s="58">
        <v>50576600</v>
      </c>
      <c r="E123" s="58">
        <v>17764.252918006201</v>
      </c>
      <c r="F123" s="58">
        <v>118710100.00000001</v>
      </c>
      <c r="G123" s="58">
        <v>1112899.3948892988</v>
      </c>
      <c r="H123" s="58">
        <v>18829300.000000022</v>
      </c>
      <c r="I123" s="58">
        <v>107485.1277678136</v>
      </c>
      <c r="J123" s="58">
        <v>11358800</v>
      </c>
      <c r="K123" s="58">
        <v>44921.018378736997</v>
      </c>
      <c r="L123" s="58">
        <v>84656800.000000119</v>
      </c>
      <c r="M123" s="58">
        <v>318645.97407942795</v>
      </c>
      <c r="N123" s="58">
        <v>70857900</v>
      </c>
      <c r="O123" s="58">
        <v>300238.39808020357</v>
      </c>
      <c r="P123" s="58">
        <v>147555900</v>
      </c>
      <c r="Q123" s="58">
        <v>626126.33581290545</v>
      </c>
      <c r="R123" s="58">
        <v>47427000.00000003</v>
      </c>
      <c r="S123" s="58">
        <v>303942.76326047699</v>
      </c>
      <c r="T123" s="56"/>
      <c r="U123" s="56"/>
      <c r="V123" s="150">
        <f t="shared" si="60"/>
        <v>576161800.00000012</v>
      </c>
      <c r="W123" s="151">
        <f t="shared" si="60"/>
        <v>2926924.6326801796</v>
      </c>
    </row>
    <row r="124" spans="1:23">
      <c r="A124" s="50">
        <f t="shared" si="59"/>
        <v>2004</v>
      </c>
      <c r="B124" s="58">
        <v>26577500</v>
      </c>
      <c r="C124" s="58">
        <v>98794.540667465713</v>
      </c>
      <c r="D124" s="58">
        <v>53293400</v>
      </c>
      <c r="E124" s="58">
        <v>15736.452453770984</v>
      </c>
      <c r="F124" s="58">
        <v>131414600</v>
      </c>
      <c r="G124" s="58">
        <v>1271618.5368873163</v>
      </c>
      <c r="H124" s="58">
        <v>18975000.000000007</v>
      </c>
      <c r="I124" s="58">
        <v>108701.26923455368</v>
      </c>
      <c r="J124" s="58">
        <v>14998500</v>
      </c>
      <c r="K124" s="58">
        <v>67079.561254381508</v>
      </c>
      <c r="L124" s="58">
        <v>93654399.999999866</v>
      </c>
      <c r="M124" s="58">
        <v>339800.44240356289</v>
      </c>
      <c r="N124" s="58">
        <v>78745199.999999911</v>
      </c>
      <c r="O124" s="58">
        <v>333205.3738382032</v>
      </c>
      <c r="P124" s="58">
        <v>164340300.00000009</v>
      </c>
      <c r="Q124" s="58">
        <v>678570.80778996006</v>
      </c>
      <c r="R124" s="58">
        <v>51646800.00000006</v>
      </c>
      <c r="S124" s="58">
        <v>343847.03528308216</v>
      </c>
      <c r="T124" s="56"/>
      <c r="U124" s="56"/>
      <c r="V124" s="150">
        <f t="shared" si="60"/>
        <v>633645700</v>
      </c>
      <c r="W124" s="151">
        <f t="shared" si="60"/>
        <v>3257354.0198122961</v>
      </c>
    </row>
    <row r="125" spans="1:23">
      <c r="A125" s="50">
        <f t="shared" si="59"/>
        <v>2005</v>
      </c>
      <c r="B125" s="58">
        <v>25259000</v>
      </c>
      <c r="C125" s="58">
        <v>92943.439707831349</v>
      </c>
      <c r="D125" s="58">
        <v>65114599.999999993</v>
      </c>
      <c r="E125" s="58">
        <v>17066.404920259782</v>
      </c>
      <c r="F125" s="58">
        <v>138358400</v>
      </c>
      <c r="G125" s="58">
        <v>1361962.5631560008</v>
      </c>
      <c r="H125" s="58">
        <v>20719000</v>
      </c>
      <c r="I125" s="58">
        <v>111714.08840363685</v>
      </c>
      <c r="J125" s="58">
        <v>19102929.999999903</v>
      </c>
      <c r="K125" s="58">
        <v>74872.588485717599</v>
      </c>
      <c r="L125" s="58">
        <v>104162800.00000001</v>
      </c>
      <c r="M125" s="58">
        <v>387724.10105764034</v>
      </c>
      <c r="N125" s="58">
        <v>88957000</v>
      </c>
      <c r="O125" s="58">
        <v>372152.32393816957</v>
      </c>
      <c r="P125" s="58">
        <v>182570200.00000012</v>
      </c>
      <c r="Q125" s="58">
        <v>753453.67414899496</v>
      </c>
      <c r="R125" s="58">
        <v>57804995.999999911</v>
      </c>
      <c r="S125" s="58">
        <v>366880.23248830298</v>
      </c>
      <c r="T125" s="56"/>
      <c r="U125" s="56"/>
      <c r="V125" s="150">
        <f t="shared" si="60"/>
        <v>702048925.99999988</v>
      </c>
      <c r="W125" s="151">
        <f t="shared" si="60"/>
        <v>3538769.4163065543</v>
      </c>
    </row>
    <row r="126" spans="1:23">
      <c r="A126" s="50">
        <f t="shared" si="59"/>
        <v>2006</v>
      </c>
      <c r="B126" s="58">
        <v>32510999.999999993</v>
      </c>
      <c r="C126" s="58">
        <v>120422.01578436026</v>
      </c>
      <c r="D126" s="58">
        <v>83970100</v>
      </c>
      <c r="E126" s="58">
        <v>22717.09453466285</v>
      </c>
      <c r="F126" s="58">
        <v>140874300</v>
      </c>
      <c r="G126" s="58">
        <v>1328215.7305627335</v>
      </c>
      <c r="H126" s="58">
        <v>23287000</v>
      </c>
      <c r="I126" s="58">
        <v>118756.54647559686</v>
      </c>
      <c r="J126" s="58">
        <v>24274390</v>
      </c>
      <c r="K126" s="58">
        <v>91930.859086035707</v>
      </c>
      <c r="L126" s="58">
        <v>115025699.99999988</v>
      </c>
      <c r="M126" s="58">
        <v>418013.55050991249</v>
      </c>
      <c r="N126" s="58">
        <v>99715000</v>
      </c>
      <c r="O126" s="58">
        <v>434015.98505777837</v>
      </c>
      <c r="P126" s="58">
        <v>210641999.99999976</v>
      </c>
      <c r="Q126" s="58">
        <v>907676.07440287108</v>
      </c>
      <c r="R126" s="58">
        <v>64466600</v>
      </c>
      <c r="S126" s="58">
        <v>423852.97315057507</v>
      </c>
      <c r="T126" s="56"/>
      <c r="U126" s="56"/>
      <c r="V126" s="150">
        <f t="shared" si="60"/>
        <v>794766089.99999964</v>
      </c>
      <c r="W126" s="151">
        <f t="shared" si="60"/>
        <v>3865600.8295645262</v>
      </c>
    </row>
    <row r="127" spans="1:23">
      <c r="A127" s="50">
        <f t="shared" si="59"/>
        <v>2007</v>
      </c>
      <c r="B127" s="58">
        <v>39181500.000000022</v>
      </c>
      <c r="C127" s="58">
        <v>148369.27853307058</v>
      </c>
      <c r="D127" s="58">
        <v>99954480.000000075</v>
      </c>
      <c r="E127" s="58">
        <v>26836.015110261564</v>
      </c>
      <c r="F127" s="58">
        <v>151829269.99999955</v>
      </c>
      <c r="G127" s="58">
        <v>1458482.7697777466</v>
      </c>
      <c r="H127" s="58">
        <v>26597000.00000003</v>
      </c>
      <c r="I127" s="58">
        <v>128196.38484849158</v>
      </c>
      <c r="J127" s="58">
        <v>27076998.3400001</v>
      </c>
      <c r="K127" s="58">
        <v>101235.53067618101</v>
      </c>
      <c r="L127" s="58">
        <v>130224499.9999999</v>
      </c>
      <c r="M127" s="58">
        <v>473888.86343285633</v>
      </c>
      <c r="N127" s="58">
        <v>106487700</v>
      </c>
      <c r="O127" s="58">
        <v>475368.61131682084</v>
      </c>
      <c r="P127" s="58">
        <v>255727999.99999982</v>
      </c>
      <c r="Q127" s="58">
        <v>1063744.636376319</v>
      </c>
      <c r="R127" s="58">
        <v>72596630.000000238</v>
      </c>
      <c r="S127" s="58">
        <v>478975.21244866215</v>
      </c>
      <c r="T127" s="56"/>
      <c r="U127" s="56"/>
      <c r="V127" s="150">
        <f t="shared" si="60"/>
        <v>909676078.33999968</v>
      </c>
      <c r="W127" s="151">
        <f t="shared" si="60"/>
        <v>4355097.3025204092</v>
      </c>
    </row>
    <row r="128" spans="1:23">
      <c r="A128" s="50">
        <f t="shared" si="59"/>
        <v>2008</v>
      </c>
      <c r="B128" s="58">
        <v>46742270.00000003</v>
      </c>
      <c r="C128" s="58">
        <v>183918.06451289379</v>
      </c>
      <c r="D128" s="58">
        <v>132455190.00000004</v>
      </c>
      <c r="E128" s="58">
        <v>41775.264677934785</v>
      </c>
      <c r="F128" s="58">
        <v>166783470.00000018</v>
      </c>
      <c r="G128" s="58">
        <v>1674014.0105518035</v>
      </c>
      <c r="H128" s="58">
        <v>28345939.99999997</v>
      </c>
      <c r="I128" s="58">
        <v>151000.14995463754</v>
      </c>
      <c r="J128" s="58">
        <v>38048997.359999895</v>
      </c>
      <c r="K128" s="58">
        <v>138539.33695729601</v>
      </c>
      <c r="L128" s="58">
        <v>149528599.99999988</v>
      </c>
      <c r="M128" s="58">
        <v>526917.59087000729</v>
      </c>
      <c r="N128" s="58">
        <v>126839399.9999997</v>
      </c>
      <c r="O128" s="58">
        <v>592524.80225235841</v>
      </c>
      <c r="P128" s="58">
        <v>274506000.00000066</v>
      </c>
      <c r="Q128" s="58">
        <v>1116725.1604026004</v>
      </c>
      <c r="R128" s="58">
        <v>81388750.000000954</v>
      </c>
      <c r="S128" s="58">
        <v>535466.20499168686</v>
      </c>
      <c r="T128" s="56"/>
      <c r="U128" s="56"/>
      <c r="V128" s="150">
        <f t="shared" si="60"/>
        <v>1044638617.3600013</v>
      </c>
      <c r="W128" s="151">
        <f t="shared" si="60"/>
        <v>4960880.585171219</v>
      </c>
    </row>
    <row r="129" spans="1:23">
      <c r="A129" s="50">
        <f t="shared" si="59"/>
        <v>2009</v>
      </c>
      <c r="B129" s="58">
        <v>46253519.999999978</v>
      </c>
      <c r="C129" s="58">
        <v>181949.96936368223</v>
      </c>
      <c r="D129" s="58">
        <v>123569710.00000019</v>
      </c>
      <c r="E129" s="58">
        <v>39607.218110193935</v>
      </c>
      <c r="F129" s="58">
        <v>148606940.00000003</v>
      </c>
      <c r="G129" s="58">
        <v>1467827.6949939623</v>
      </c>
      <c r="H129" s="58">
        <v>40603109.99999997</v>
      </c>
      <c r="I129" s="58">
        <v>211632.51770343605</v>
      </c>
      <c r="J129" s="58">
        <v>47182559.530000106</v>
      </c>
      <c r="K129" s="58">
        <v>185218.108879354</v>
      </c>
      <c r="L129" s="58">
        <v>163959700.00000006</v>
      </c>
      <c r="M129" s="58">
        <v>574588.42382881546</v>
      </c>
      <c r="N129" s="58">
        <v>134726799.99999988</v>
      </c>
      <c r="O129" s="58">
        <v>639117.21696685138</v>
      </c>
      <c r="P129" s="58">
        <v>295306000.00000048</v>
      </c>
      <c r="Q129" s="58">
        <v>1229395.8508617743</v>
      </c>
      <c r="R129" s="58">
        <v>92656900.000001132</v>
      </c>
      <c r="S129" s="58">
        <v>617138.82091989508</v>
      </c>
      <c r="T129" s="56"/>
      <c r="U129" s="56"/>
      <c r="V129" s="150">
        <f t="shared" si="60"/>
        <v>1092865239.5300019</v>
      </c>
      <c r="W129" s="151">
        <f t="shared" si="60"/>
        <v>5146475.8216279652</v>
      </c>
    </row>
    <row r="130" spans="1:23" ht="13.5" thickBot="1">
      <c r="A130" s="50">
        <f t="shared" si="59"/>
        <v>2010</v>
      </c>
      <c r="B130" s="58">
        <v>40932999.999999933</v>
      </c>
      <c r="C130" s="58">
        <v>159816.3335808313</v>
      </c>
      <c r="D130" s="58">
        <v>147545999.99999988</v>
      </c>
      <c r="E130" s="58">
        <v>44214.794216623122</v>
      </c>
      <c r="F130" s="58">
        <v>157052999.99999994</v>
      </c>
      <c r="G130" s="58">
        <v>1582385.3695021363</v>
      </c>
      <c r="H130" s="58">
        <v>44185999.999999896</v>
      </c>
      <c r="I130" s="58">
        <v>215522.09340716933</v>
      </c>
      <c r="J130" s="58">
        <v>43931999.999999896</v>
      </c>
      <c r="K130" s="58">
        <v>171246.69176912098</v>
      </c>
      <c r="L130" s="58">
        <v>194769000.00000033</v>
      </c>
      <c r="M130" s="58">
        <v>673951.25551599672</v>
      </c>
      <c r="N130" s="58">
        <v>147406000.00000021</v>
      </c>
      <c r="O130" s="58">
        <v>683744.3678587199</v>
      </c>
      <c r="P130" s="58">
        <v>326174000.00000036</v>
      </c>
      <c r="Q130" s="58">
        <v>1347527.3116373187</v>
      </c>
      <c r="R130" s="58">
        <v>105988000.00000155</v>
      </c>
      <c r="S130" s="58">
        <v>713851.84212767147</v>
      </c>
      <c r="T130" s="56"/>
      <c r="U130" s="56"/>
      <c r="V130" s="152">
        <f t="shared" si="60"/>
        <v>1207987000.0000019</v>
      </c>
      <c r="W130" s="153">
        <f t="shared" si="60"/>
        <v>5592260.0596155878</v>
      </c>
    </row>
    <row r="132" spans="1:23" ht="13.5" thickBot="1"/>
    <row r="133" spans="1:23" ht="51.75" thickBot="1">
      <c r="A133" s="51" t="s">
        <v>42</v>
      </c>
      <c r="C133" s="52" t="s">
        <v>22</v>
      </c>
      <c r="D133" s="52" t="s">
        <v>23</v>
      </c>
      <c r="E133" s="52" t="s">
        <v>3</v>
      </c>
      <c r="F133" s="52" t="s">
        <v>24</v>
      </c>
      <c r="G133" s="52" t="s">
        <v>25</v>
      </c>
      <c r="H133" s="52" t="s">
        <v>26</v>
      </c>
      <c r="I133" s="52" t="s">
        <v>27</v>
      </c>
      <c r="J133" s="52" t="s">
        <v>28</v>
      </c>
      <c r="K133" s="52" t="s">
        <v>29</v>
      </c>
      <c r="L133" s="66" t="s">
        <v>32</v>
      </c>
    </row>
    <row r="134" spans="1:23">
      <c r="A134" s="54" t="str">
        <f>A116</f>
        <v>1996</v>
      </c>
      <c r="C134" s="62">
        <f>(C116*1000/C4)/(B116*1000/B4)</f>
        <v>2.2601208268499948</v>
      </c>
      <c r="D134" s="62">
        <f>(E116*1000/E4)/(D116*1000/D4)</f>
        <v>1.327192356581359</v>
      </c>
      <c r="E134" s="62">
        <f>(G116*1000/G4)/(F116*1000/F4)</f>
        <v>0.71828179276796822</v>
      </c>
      <c r="F134" s="62">
        <f>(I116*1000/I4)/(H116*1000/H4)</f>
        <v>1.0798184777810358</v>
      </c>
      <c r="G134" s="62">
        <f>(K116*1000/K4)/(J116*1000/J4)</f>
        <v>2.003510385852648</v>
      </c>
      <c r="H134" s="62">
        <f>(M116*1000/M4)/(L116*1000/L4)</f>
        <v>1.2525356272052521</v>
      </c>
      <c r="I134" s="62">
        <f>(O116*1000/O4)/(N116*1000/N4)</f>
        <v>0.94237530163632144</v>
      </c>
      <c r="J134" s="62">
        <f>(Q116*1000/Q4)/(P116*1000/P4)</f>
        <v>1.0977041624085231</v>
      </c>
      <c r="K134" s="62">
        <f>(S116*1000/S4)/(R116*1000/R4)</f>
        <v>1.2357041656800316</v>
      </c>
      <c r="L134" s="67">
        <f>AVERAGE(C134:K134)</f>
        <v>1.3241381218625703</v>
      </c>
    </row>
    <row r="135" spans="1:23">
      <c r="A135" s="54">
        <f t="shared" ref="A135:A148" si="61">A117</f>
        <v>1997</v>
      </c>
      <c r="C135" s="62">
        <f t="shared" ref="C135:C148" si="62">(C117*1000/C5)/(B117*1000/B5)</f>
        <v>2.3567386610302203</v>
      </c>
      <c r="D135" s="62">
        <f t="shared" ref="D135:D148" si="63">(E117*1000/E5)/(D117*1000/D5)</f>
        <v>1.6284558490276793</v>
      </c>
      <c r="E135" s="62">
        <f t="shared" ref="E135:E148" si="64">(G117*1000/G5)/(F117*1000/F5)</f>
        <v>0.74252059879087451</v>
      </c>
      <c r="F135" s="62">
        <f t="shared" ref="F135:F148" si="65">(I117*1000/I5)/(H117*1000/H5)</f>
        <v>1.0728206422868336</v>
      </c>
      <c r="G135" s="62">
        <f t="shared" ref="G135:G148" si="66">(K117*1000/K5)/(J117*1000/J5)</f>
        <v>2.0351728303834182</v>
      </c>
      <c r="H135" s="62">
        <f t="shared" ref="H135:H148" si="67">(M117*1000/M5)/(L117*1000/L5)</f>
        <v>1.2588778203259596</v>
      </c>
      <c r="I135" s="62">
        <f t="shared" ref="I135:I148" si="68">(O117*1000/O5)/(N117*1000/N5)</f>
        <v>0.9042318060408473</v>
      </c>
      <c r="J135" s="62">
        <f t="shared" ref="J135:J148" si="69">(Q117*1000/Q5)/(P117*1000/P5)</f>
        <v>1.0672710669046319</v>
      </c>
      <c r="K135" s="62">
        <f t="shared" ref="K135:K148" si="70">(S117*1000/S5)/(R117*1000/R5)</f>
        <v>1.1955708856239267</v>
      </c>
      <c r="L135" s="67">
        <f t="shared" ref="L135:L148" si="71">AVERAGE(C135:K135)</f>
        <v>1.3624066844904879</v>
      </c>
    </row>
    <row r="136" spans="1:23">
      <c r="A136" s="54">
        <f t="shared" si="61"/>
        <v>1998</v>
      </c>
      <c r="C136" s="62">
        <f t="shared" si="62"/>
        <v>2.6580552051669142</v>
      </c>
      <c r="D136" s="62">
        <f t="shared" si="63"/>
        <v>1.6136239804097177</v>
      </c>
      <c r="E136" s="62">
        <f t="shared" si="64"/>
        <v>0.77404141692654049</v>
      </c>
      <c r="F136" s="62">
        <f t="shared" si="65"/>
        <v>1.0682026796524042</v>
      </c>
      <c r="G136" s="62">
        <f t="shared" si="66"/>
        <v>1.9376060657795191</v>
      </c>
      <c r="H136" s="62">
        <f t="shared" si="67"/>
        <v>1.2661205713087338</v>
      </c>
      <c r="I136" s="62">
        <f t="shared" si="68"/>
        <v>0.88585515110785584</v>
      </c>
      <c r="J136" s="62">
        <f t="shared" si="69"/>
        <v>1.0855030570109943</v>
      </c>
      <c r="K136" s="62">
        <f t="shared" si="70"/>
        <v>1.1964415844481782</v>
      </c>
      <c r="L136" s="67">
        <f t="shared" si="71"/>
        <v>1.3872721902012066</v>
      </c>
    </row>
    <row r="137" spans="1:23">
      <c r="A137" s="54">
        <f t="shared" si="61"/>
        <v>1999</v>
      </c>
      <c r="C137" s="62">
        <f t="shared" si="62"/>
        <v>2.3036621077116477</v>
      </c>
      <c r="D137" s="62">
        <f t="shared" si="63"/>
        <v>1.5808588530897367</v>
      </c>
      <c r="E137" s="62">
        <f t="shared" si="64"/>
        <v>0.72251662209238521</v>
      </c>
      <c r="F137" s="62">
        <f t="shared" si="65"/>
        <v>1.1102960668422062</v>
      </c>
      <c r="G137" s="62">
        <f t="shared" si="66"/>
        <v>1.8949420092935489</v>
      </c>
      <c r="H137" s="62">
        <f t="shared" si="67"/>
        <v>1.2566123401776463</v>
      </c>
      <c r="I137" s="62">
        <f t="shared" si="68"/>
        <v>0.90154130203939042</v>
      </c>
      <c r="J137" s="62">
        <f t="shared" si="69"/>
        <v>1.0708114210874213</v>
      </c>
      <c r="K137" s="62">
        <f t="shared" si="70"/>
        <v>1.144574890044443</v>
      </c>
      <c r="L137" s="67">
        <f t="shared" si="71"/>
        <v>1.3317572902642698</v>
      </c>
    </row>
    <row r="138" spans="1:23">
      <c r="A138" s="54">
        <f t="shared" si="61"/>
        <v>2000</v>
      </c>
      <c r="C138" s="62">
        <f t="shared" si="62"/>
        <v>2.3152573548371032</v>
      </c>
      <c r="D138" s="62">
        <f t="shared" si="63"/>
        <v>1.9826384249050353</v>
      </c>
      <c r="E138" s="62">
        <f t="shared" si="64"/>
        <v>0.80183102789991423</v>
      </c>
      <c r="F138" s="62">
        <f t="shared" si="65"/>
        <v>1.1209764690037916</v>
      </c>
      <c r="G138" s="62">
        <f t="shared" si="66"/>
        <v>1.8857343806965143</v>
      </c>
      <c r="H138" s="62">
        <f t="shared" si="67"/>
        <v>1.2480180449358738</v>
      </c>
      <c r="I138" s="62">
        <f t="shared" si="68"/>
        <v>0.90822255109116934</v>
      </c>
      <c r="J138" s="62">
        <f t="shared" si="69"/>
        <v>1.0733094283288402</v>
      </c>
      <c r="K138" s="62">
        <f t="shared" si="70"/>
        <v>1.1273704732436505</v>
      </c>
      <c r="L138" s="67">
        <f t="shared" si="71"/>
        <v>1.3848175727713214</v>
      </c>
    </row>
    <row r="139" spans="1:23">
      <c r="A139" s="54">
        <f t="shared" si="61"/>
        <v>2001</v>
      </c>
      <c r="C139" s="62">
        <f t="shared" si="62"/>
        <v>2.4743049134328894</v>
      </c>
      <c r="D139" s="62">
        <f t="shared" si="63"/>
        <v>1.8688237713468121</v>
      </c>
      <c r="E139" s="62">
        <f t="shared" si="64"/>
        <v>0.75351970071163477</v>
      </c>
      <c r="F139" s="62">
        <f t="shared" si="65"/>
        <v>1.1447602750127537</v>
      </c>
      <c r="G139" s="62">
        <f t="shared" si="66"/>
        <v>2.3917168670520201</v>
      </c>
      <c r="H139" s="62">
        <f t="shared" si="67"/>
        <v>1.3278973921278474</v>
      </c>
      <c r="I139" s="62">
        <f t="shared" si="68"/>
        <v>0.90950019874590082</v>
      </c>
      <c r="J139" s="62">
        <f t="shared" si="69"/>
        <v>1.0700784340725871</v>
      </c>
      <c r="K139" s="62">
        <f t="shared" si="70"/>
        <v>1.1598468679963119</v>
      </c>
      <c r="L139" s="67">
        <f t="shared" si="71"/>
        <v>1.4556053800554174</v>
      </c>
    </row>
    <row r="140" spans="1:23">
      <c r="A140" s="54">
        <f t="shared" si="61"/>
        <v>2002</v>
      </c>
      <c r="C140" s="62">
        <f t="shared" si="62"/>
        <v>2.2163786173958258</v>
      </c>
      <c r="D140" s="62">
        <f t="shared" si="63"/>
        <v>1.4730775152378357</v>
      </c>
      <c r="E140" s="62">
        <f t="shared" si="64"/>
        <v>0.76491719122355295</v>
      </c>
      <c r="F140" s="62">
        <f t="shared" si="65"/>
        <v>1.2965408864110151</v>
      </c>
      <c r="G140" s="62">
        <f t="shared" si="66"/>
        <v>1.7628494712729545</v>
      </c>
      <c r="H140" s="62">
        <f t="shared" si="67"/>
        <v>1.3402618719093549</v>
      </c>
      <c r="I140" s="62">
        <f t="shared" si="68"/>
        <v>0.94144930855015019</v>
      </c>
      <c r="J140" s="62">
        <f t="shared" si="69"/>
        <v>1.0722914200649345</v>
      </c>
      <c r="K140" s="62">
        <f t="shared" si="70"/>
        <v>1.1533679999422559</v>
      </c>
      <c r="L140" s="67">
        <f t="shared" si="71"/>
        <v>1.3356815868897642</v>
      </c>
    </row>
    <row r="141" spans="1:23">
      <c r="A141" s="54">
        <f t="shared" si="61"/>
        <v>2003</v>
      </c>
      <c r="C141" s="62">
        <f t="shared" si="62"/>
        <v>2.2773094782930525</v>
      </c>
      <c r="D141" s="62">
        <f t="shared" si="63"/>
        <v>1.4108464605659787</v>
      </c>
      <c r="E141" s="62">
        <f t="shared" si="64"/>
        <v>0.77389661118279529</v>
      </c>
      <c r="F141" s="62">
        <f t="shared" si="65"/>
        <v>1.1398407679567064</v>
      </c>
      <c r="G141" s="62">
        <f t="shared" si="66"/>
        <v>1.7577601331519019</v>
      </c>
      <c r="H141" s="62">
        <f t="shared" si="67"/>
        <v>1.3369400198464572</v>
      </c>
      <c r="I141" s="62">
        <f t="shared" si="68"/>
        <v>0.9036068010116638</v>
      </c>
      <c r="J141" s="62">
        <f t="shared" si="69"/>
        <v>1.1591251124466737</v>
      </c>
      <c r="K141" s="62">
        <f t="shared" si="70"/>
        <v>1.1686361522834177</v>
      </c>
      <c r="L141" s="67">
        <f t="shared" si="71"/>
        <v>1.3253290596376275</v>
      </c>
    </row>
    <row r="142" spans="1:23">
      <c r="A142" s="54">
        <f t="shared" si="61"/>
        <v>2004</v>
      </c>
      <c r="C142" s="62">
        <f t="shared" si="62"/>
        <v>2.3795670781982134</v>
      </c>
      <c r="D142" s="62">
        <f t="shared" si="63"/>
        <v>1.1164679098956392</v>
      </c>
      <c r="E142" s="62">
        <f t="shared" si="64"/>
        <v>0.82827826081800171</v>
      </c>
      <c r="F142" s="62">
        <f t="shared" si="65"/>
        <v>1.1316555078070412</v>
      </c>
      <c r="G142" s="62">
        <f t="shared" si="66"/>
        <v>2.0051032551109733</v>
      </c>
      <c r="H142" s="62">
        <f t="shared" si="67"/>
        <v>1.2951031833397948</v>
      </c>
      <c r="I142" s="62">
        <f t="shared" si="68"/>
        <v>0.89716939079097646</v>
      </c>
      <c r="J142" s="62">
        <f t="shared" si="69"/>
        <v>1.1409859240703022</v>
      </c>
      <c r="K142" s="62">
        <f t="shared" si="70"/>
        <v>1.1971350227669837</v>
      </c>
      <c r="L142" s="67">
        <f t="shared" si="71"/>
        <v>1.3323850591997697</v>
      </c>
    </row>
    <row r="143" spans="1:23">
      <c r="A143" s="54">
        <f t="shared" si="61"/>
        <v>2005</v>
      </c>
      <c r="C143" s="62">
        <f t="shared" si="62"/>
        <v>2.3877619766317157</v>
      </c>
      <c r="D143" s="62">
        <f t="shared" si="63"/>
        <v>1.0620646968599716</v>
      </c>
      <c r="E143" s="62">
        <f t="shared" si="64"/>
        <v>0.8549570059231294</v>
      </c>
      <c r="F143" s="62">
        <f t="shared" si="65"/>
        <v>1.0499772886575527</v>
      </c>
      <c r="G143" s="62">
        <f t="shared" si="66"/>
        <v>1.7916136315301887</v>
      </c>
      <c r="H143" s="62">
        <f t="shared" si="67"/>
        <v>1.3510375301148534</v>
      </c>
      <c r="I143" s="62">
        <f t="shared" si="68"/>
        <v>0.90009749498881686</v>
      </c>
      <c r="J143" s="62">
        <f t="shared" si="69"/>
        <v>1.165961838049018</v>
      </c>
      <c r="K143" s="62">
        <f t="shared" si="70"/>
        <v>1.1352579880228681</v>
      </c>
      <c r="L143" s="67">
        <f t="shared" si="71"/>
        <v>1.2998588278642351</v>
      </c>
    </row>
    <row r="144" spans="1:23">
      <c r="A144" s="54">
        <f t="shared" si="61"/>
        <v>2006</v>
      </c>
      <c r="C144" s="62">
        <f t="shared" si="62"/>
        <v>2.4153410457060236</v>
      </c>
      <c r="D144" s="62">
        <f t="shared" si="63"/>
        <v>0.93979273632155758</v>
      </c>
      <c r="E144" s="62">
        <f t="shared" si="64"/>
        <v>0.78603505185539768</v>
      </c>
      <c r="F144" s="62">
        <f t="shared" si="65"/>
        <v>0.96666549870234342</v>
      </c>
      <c r="G144" s="62">
        <f t="shared" si="66"/>
        <v>1.7459905826169264</v>
      </c>
      <c r="H144" s="62">
        <f t="shared" si="67"/>
        <v>1.3261111137277921</v>
      </c>
      <c r="I144" s="62">
        <f t="shared" si="68"/>
        <v>0.94651657580569215</v>
      </c>
      <c r="J144" s="62">
        <f t="shared" si="69"/>
        <v>1.2270630129577846</v>
      </c>
      <c r="K144" s="62">
        <f t="shared" si="70"/>
        <v>1.1611333318476156</v>
      </c>
      <c r="L144" s="67">
        <f t="shared" si="71"/>
        <v>1.2794054388379037</v>
      </c>
    </row>
    <row r="145" spans="1:13">
      <c r="A145" s="54">
        <f t="shared" si="61"/>
        <v>2007</v>
      </c>
      <c r="C145" s="62">
        <f t="shared" si="62"/>
        <v>2.4538619895299938</v>
      </c>
      <c r="D145" s="62">
        <f t="shared" si="63"/>
        <v>0.94639250727367608</v>
      </c>
      <c r="E145" s="62">
        <f t="shared" si="64"/>
        <v>0.81715353894666209</v>
      </c>
      <c r="F145" s="62">
        <f t="shared" si="65"/>
        <v>0.89358005792057849</v>
      </c>
      <c r="G145" s="62">
        <f t="shared" si="66"/>
        <v>1.726241032167779</v>
      </c>
      <c r="H145" s="62">
        <f t="shared" si="67"/>
        <v>1.3262674685325155</v>
      </c>
      <c r="I145" s="62">
        <f t="shared" si="68"/>
        <v>0.98489007893270641</v>
      </c>
      <c r="J145" s="62">
        <f t="shared" si="69"/>
        <v>1.1865000766615295</v>
      </c>
      <c r="K145" s="62">
        <f t="shared" si="70"/>
        <v>1.1506845364286471</v>
      </c>
      <c r="L145" s="67">
        <f t="shared" si="71"/>
        <v>1.2761745873771209</v>
      </c>
    </row>
    <row r="146" spans="1:13">
      <c r="A146" s="54">
        <f t="shared" si="61"/>
        <v>2008</v>
      </c>
      <c r="C146" s="62">
        <f t="shared" si="62"/>
        <v>2.5196789707102742</v>
      </c>
      <c r="D146" s="62">
        <f t="shared" si="63"/>
        <v>1.087353610981767</v>
      </c>
      <c r="E146" s="62">
        <f t="shared" si="64"/>
        <v>0.84583790346557131</v>
      </c>
      <c r="F146" s="62">
        <f t="shared" si="65"/>
        <v>0.96591559143912697</v>
      </c>
      <c r="G146" s="62">
        <f t="shared" si="66"/>
        <v>1.6648569712208166</v>
      </c>
      <c r="H146" s="62">
        <f t="shared" si="67"/>
        <v>1.2716241818221594</v>
      </c>
      <c r="I146" s="62">
        <f t="shared" si="68"/>
        <v>1.0145822090278045</v>
      </c>
      <c r="J146" s="62">
        <f t="shared" si="69"/>
        <v>1.1520848371412913</v>
      </c>
      <c r="K146" s="62">
        <f t="shared" si="70"/>
        <v>1.1115322342382972</v>
      </c>
      <c r="L146" s="67">
        <f t="shared" si="71"/>
        <v>1.2926073900052344</v>
      </c>
    </row>
    <row r="147" spans="1:13">
      <c r="A147" s="54">
        <f t="shared" si="61"/>
        <v>2009</v>
      </c>
      <c r="C147" s="62">
        <f t="shared" si="62"/>
        <v>2.4999332384179063</v>
      </c>
      <c r="D147" s="62">
        <f t="shared" si="63"/>
        <v>0.95035227490430541</v>
      </c>
      <c r="E147" s="62">
        <f t="shared" si="64"/>
        <v>0.82945610037524553</v>
      </c>
      <c r="F147" s="62">
        <f t="shared" si="65"/>
        <v>0.9213265999427015</v>
      </c>
      <c r="G147" s="62">
        <f t="shared" si="66"/>
        <v>1.7607581947435085</v>
      </c>
      <c r="H147" s="62">
        <f t="shared" si="67"/>
        <v>1.2409974735307119</v>
      </c>
      <c r="I147" s="62">
        <f t="shared" si="68"/>
        <v>1.0254423125789864</v>
      </c>
      <c r="J147" s="62">
        <f t="shared" si="69"/>
        <v>1.1592072952442696</v>
      </c>
      <c r="K147" s="62">
        <f t="shared" si="70"/>
        <v>1.0990639621439624</v>
      </c>
      <c r="L147" s="67">
        <f t="shared" si="71"/>
        <v>1.2762819390979552</v>
      </c>
    </row>
    <row r="148" spans="1:13" ht="13.5" thickBot="1">
      <c r="A148" s="54">
        <f t="shared" si="61"/>
        <v>2010</v>
      </c>
      <c r="C148" s="62">
        <f t="shared" si="62"/>
        <v>2.4506448880446583</v>
      </c>
      <c r="D148" s="62">
        <f t="shared" si="63"/>
        <v>0.92472609540179573</v>
      </c>
      <c r="E148" s="62">
        <f t="shared" si="64"/>
        <v>0.83583266730359917</v>
      </c>
      <c r="F148" s="62">
        <f t="shared" si="65"/>
        <v>0.84168578363570912</v>
      </c>
      <c r="G148" s="62">
        <f t="shared" si="66"/>
        <v>1.7204780407787854</v>
      </c>
      <c r="H148" s="62">
        <f t="shared" si="67"/>
        <v>1.2085026742775835</v>
      </c>
      <c r="I148" s="62">
        <f t="shared" si="68"/>
        <v>0.98732127556577198</v>
      </c>
      <c r="J148" s="62">
        <f t="shared" si="69"/>
        <v>1.1351340993267431</v>
      </c>
      <c r="K148" s="62">
        <f t="shared" si="70"/>
        <v>1.0909229196745971</v>
      </c>
      <c r="L148" s="68">
        <f t="shared" si="71"/>
        <v>1.2439164937788048</v>
      </c>
    </row>
    <row r="150" spans="1:13">
      <c r="A150" s="50" t="s">
        <v>32</v>
      </c>
      <c r="C150" s="63">
        <f>AVERAGE(C134:C148)</f>
        <v>2.3979077567970957</v>
      </c>
      <c r="D150" s="63">
        <f t="shared" ref="D150:K150" si="72">AVERAGE(D134:D148)</f>
        <v>1.3275111361868577</v>
      </c>
      <c r="E150" s="63">
        <f t="shared" si="72"/>
        <v>0.78993836601888501</v>
      </c>
      <c r="F150" s="63">
        <f t="shared" si="72"/>
        <v>1.0536041728701202</v>
      </c>
      <c r="G150" s="63">
        <f t="shared" si="72"/>
        <v>1.8722889234434337</v>
      </c>
      <c r="H150" s="63">
        <f t="shared" si="72"/>
        <v>1.2871271542121689</v>
      </c>
      <c r="I150" s="63">
        <f t="shared" si="72"/>
        <v>0.9368534505276036</v>
      </c>
      <c r="J150" s="63">
        <f t="shared" si="72"/>
        <v>1.1242020790517031</v>
      </c>
      <c r="K150" s="63">
        <f t="shared" si="72"/>
        <v>1.1551495342923457</v>
      </c>
    </row>
    <row r="151" spans="1:13">
      <c r="A151" s="50" t="s">
        <v>33</v>
      </c>
      <c r="C151" s="63">
        <f>C148-C134</f>
        <v>0.19052406119466347</v>
      </c>
      <c r="D151" s="63">
        <f t="shared" ref="D151:K151" si="73">D148-D134</f>
        <v>-0.4024662611795633</v>
      </c>
      <c r="E151" s="63">
        <f t="shared" si="73"/>
        <v>0.11755087453563096</v>
      </c>
      <c r="F151" s="63">
        <f t="shared" si="73"/>
        <v>-0.23813269414532667</v>
      </c>
      <c r="G151" s="63">
        <f t="shared" si="73"/>
        <v>-0.28303234507386255</v>
      </c>
      <c r="H151" s="63">
        <f t="shared" si="73"/>
        <v>-4.4032952927668623E-2</v>
      </c>
      <c r="I151" s="63">
        <f t="shared" si="73"/>
        <v>4.4945973929450544E-2</v>
      </c>
      <c r="J151" s="63">
        <f t="shared" si="73"/>
        <v>3.7429936918220053E-2</v>
      </c>
      <c r="K151" s="63">
        <f t="shared" si="73"/>
        <v>-0.14478124600543452</v>
      </c>
    </row>
    <row r="152" spans="1:13">
      <c r="A152" s="50" t="s">
        <v>34</v>
      </c>
      <c r="C152" s="63">
        <f>STDEV(C134:C148)</f>
        <v>0.11628051151389658</v>
      </c>
      <c r="D152" s="63">
        <f t="shared" ref="D152:K152" si="74">STDEV(D134:D148)</f>
        <v>0.3545316007024743</v>
      </c>
      <c r="E152" s="63">
        <f t="shared" si="74"/>
        <v>4.4544227165016756E-2</v>
      </c>
      <c r="F152" s="63">
        <f t="shared" si="74"/>
        <v>0.11745949788214881</v>
      </c>
      <c r="G152" s="63">
        <f t="shared" si="74"/>
        <v>0.18584801900311432</v>
      </c>
      <c r="H152" s="63">
        <f t="shared" si="74"/>
        <v>4.4411507898150848E-2</v>
      </c>
      <c r="I152" s="63">
        <f t="shared" si="74"/>
        <v>4.5825985741765107E-2</v>
      </c>
      <c r="J152" s="63">
        <f t="shared" si="74"/>
        <v>5.0944319463692114E-2</v>
      </c>
      <c r="K152" s="63">
        <f t="shared" si="74"/>
        <v>3.9915902561055178E-2</v>
      </c>
    </row>
    <row r="154" spans="1:13" ht="13.5" thickBot="1"/>
    <row r="155" spans="1:13" ht="64.5" thickBot="1">
      <c r="A155" s="51" t="s">
        <v>43</v>
      </c>
      <c r="B155" s="52" t="s">
        <v>44</v>
      </c>
      <c r="C155" s="52" t="s">
        <v>22</v>
      </c>
      <c r="D155" s="52" t="s">
        <v>23</v>
      </c>
      <c r="E155" s="52" t="s">
        <v>3</v>
      </c>
      <c r="F155" s="52" t="s">
        <v>24</v>
      </c>
      <c r="G155" s="52" t="s">
        <v>25</v>
      </c>
      <c r="H155" s="52" t="s">
        <v>26</v>
      </c>
      <c r="I155" s="52" t="s">
        <v>27</v>
      </c>
      <c r="J155" s="52" t="s">
        <v>28</v>
      </c>
      <c r="K155" s="52" t="s">
        <v>29</v>
      </c>
      <c r="L155" s="164" t="s">
        <v>11</v>
      </c>
      <c r="M155" s="165" t="str">
        <f>X20</f>
        <v>Year-on-Year MA</v>
      </c>
    </row>
    <row r="156" spans="1:13">
      <c r="A156" s="54" t="str">
        <f>A134</f>
        <v>1996</v>
      </c>
      <c r="B156" s="50">
        <v>2</v>
      </c>
      <c r="L156" s="148"/>
      <c r="M156" s="149"/>
    </row>
    <row r="157" spans="1:13">
      <c r="A157" s="54">
        <f t="shared" ref="A157:A170" si="75">A135</f>
        <v>1997</v>
      </c>
      <c r="B157" s="50">
        <v>2.9</v>
      </c>
      <c r="D157" s="63">
        <f>$B157+(E5-E4)/E4*100</f>
        <v>-14.940830830073347</v>
      </c>
      <c r="E157" s="63">
        <f>$B157+(G5-G4)/G4*100</f>
        <v>0.91337631519159457</v>
      </c>
      <c r="F157" s="63">
        <f>$B157+(I5-I4)/I4*100</f>
        <v>3.1724823663404469</v>
      </c>
      <c r="G157" s="63">
        <f>$B157+(K5-K4)/K4*100</f>
        <v>8.8166489308540452</v>
      </c>
      <c r="H157" s="63">
        <f>$B157+(M5-M4)/M4*100</f>
        <v>8.7430738268083203</v>
      </c>
      <c r="I157" s="63">
        <f>$B157+(O5-O4)/O4*100</f>
        <v>6.6526109487170313</v>
      </c>
      <c r="J157" s="63">
        <f>$B157+(Q5-Q4)/Q4*100</f>
        <v>10.667516414021106</v>
      </c>
      <c r="K157" s="63">
        <f>$B157+(S5-S4)/S4*100</f>
        <v>11.002909542559417</v>
      </c>
      <c r="L157" s="158">
        <f>$B157+(W5-W4)/W4*100</f>
        <v>4.6732398043669123</v>
      </c>
      <c r="M157" s="160">
        <f>X23</f>
        <v>2.8401326785290455</v>
      </c>
    </row>
    <row r="158" spans="1:13">
      <c r="A158" s="54">
        <f t="shared" si="75"/>
        <v>1998</v>
      </c>
      <c r="B158" s="50">
        <v>3.2</v>
      </c>
      <c r="D158" s="63">
        <f t="shared" ref="D158:D170" si="76">$B158+(E6-E5)/E5*100</f>
        <v>-18.47101397709201</v>
      </c>
      <c r="E158" s="63">
        <f t="shared" ref="E158:E170" si="77">$B158+(G6-G5)/G5*100</f>
        <v>3.7623320378119494</v>
      </c>
      <c r="F158" s="63">
        <f t="shared" ref="F158:F170" si="78">$B158+(I6-I5)/I5*100</f>
        <v>-0.32292019403129579</v>
      </c>
      <c r="G158" s="63">
        <f t="shared" ref="G158:G170" si="79">$B158+(K6-K5)/K5*100</f>
        <v>3.4550073889777182</v>
      </c>
      <c r="H158" s="63">
        <f t="shared" ref="H158:H170" si="80">$B158+(M6-M5)/M5*100</f>
        <v>16.279619115386719</v>
      </c>
      <c r="I158" s="63">
        <f t="shared" ref="I158:I170" si="81">$B158+(O6-O5)/O5*100</f>
        <v>4.4265699392614684</v>
      </c>
      <c r="J158" s="63">
        <f t="shared" ref="J158:J170" si="82">$B158+(Q6-Q5)/Q5*100</f>
        <v>12.552632124074293</v>
      </c>
      <c r="K158" s="63">
        <f t="shared" ref="K158:K170" si="83">$B158+(S6-S5)/S5*100</f>
        <v>8.569935653282311</v>
      </c>
      <c r="L158" s="158">
        <f t="shared" ref="L158:L170" si="84">$B158+(W6-W5)/W5*100</f>
        <v>5.4908118021735941</v>
      </c>
      <c r="M158" s="160">
        <f t="shared" ref="M158:M170" si="85">X24</f>
        <v>3.5213837366427345</v>
      </c>
    </row>
    <row r="159" spans="1:13">
      <c r="A159" s="54">
        <f t="shared" si="75"/>
        <v>1999</v>
      </c>
      <c r="B159" s="50">
        <v>3.5</v>
      </c>
      <c r="D159" s="63">
        <f t="shared" si="76"/>
        <v>-37.120136044496277</v>
      </c>
      <c r="E159" s="63">
        <f t="shared" si="77"/>
        <v>5.127008363785567</v>
      </c>
      <c r="F159" s="63">
        <f t="shared" si="78"/>
        <v>1.0446413609519154</v>
      </c>
      <c r="G159" s="63">
        <f t="shared" si="79"/>
        <v>7.5073359987330051</v>
      </c>
      <c r="H159" s="63">
        <f t="shared" si="80"/>
        <v>19.502902725112843</v>
      </c>
      <c r="I159" s="63">
        <f t="shared" si="81"/>
        <v>9.0495117435395507</v>
      </c>
      <c r="J159" s="63">
        <f t="shared" si="82"/>
        <v>13.807064880398773</v>
      </c>
      <c r="K159" s="63">
        <f t="shared" si="83"/>
        <v>7.5540977978028074</v>
      </c>
      <c r="L159" s="158">
        <f t="shared" si="84"/>
        <v>6.6851810864914025</v>
      </c>
      <c r="M159" s="160">
        <f t="shared" si="85"/>
        <v>4.5888728745330383</v>
      </c>
    </row>
    <row r="160" spans="1:13">
      <c r="A160" s="54">
        <f t="shared" si="75"/>
        <v>2000</v>
      </c>
      <c r="B160" s="50">
        <v>6</v>
      </c>
      <c r="D160" s="63">
        <f t="shared" si="76"/>
        <v>-13.809859473645801</v>
      </c>
      <c r="E160" s="63">
        <f t="shared" si="77"/>
        <v>2.881551986940865</v>
      </c>
      <c r="F160" s="63">
        <f t="shared" si="78"/>
        <v>4.3096373815758025</v>
      </c>
      <c r="G160" s="63">
        <f t="shared" si="79"/>
        <v>12.016534962208871</v>
      </c>
      <c r="H160" s="63">
        <f t="shared" si="80"/>
        <v>5.521617025068875</v>
      </c>
      <c r="I160" s="63">
        <f t="shared" si="81"/>
        <v>3.5408359363262156</v>
      </c>
      <c r="J160" s="63">
        <f t="shared" si="82"/>
        <v>11.532120698026521</v>
      </c>
      <c r="K160" s="63">
        <f t="shared" si="83"/>
        <v>9.3060649171371317</v>
      </c>
      <c r="L160" s="158">
        <f t="shared" si="84"/>
        <v>5.5194422087298047</v>
      </c>
      <c r="M160" s="160">
        <f t="shared" si="85"/>
        <v>5.0801300201369308</v>
      </c>
    </row>
    <row r="161" spans="1:13">
      <c r="A161" s="54">
        <f t="shared" si="75"/>
        <v>2001</v>
      </c>
      <c r="B161" s="50">
        <v>3.9</v>
      </c>
      <c r="D161" s="63">
        <f t="shared" si="76"/>
        <v>-40.141308427210717</v>
      </c>
      <c r="E161" s="63">
        <f t="shared" si="77"/>
        <v>3.1998670376923557</v>
      </c>
      <c r="F161" s="63">
        <f t="shared" si="78"/>
        <v>0.79808540502362524</v>
      </c>
      <c r="G161" s="63">
        <f t="shared" si="79"/>
        <v>1.4404142662124344</v>
      </c>
      <c r="H161" s="63">
        <f t="shared" si="80"/>
        <v>6.8124717699142323</v>
      </c>
      <c r="I161" s="63">
        <f t="shared" si="81"/>
        <v>0.47349443925388091</v>
      </c>
      <c r="J161" s="63">
        <f t="shared" si="82"/>
        <v>13.241557412732211</v>
      </c>
      <c r="K161" s="63">
        <f t="shared" si="83"/>
        <v>1.5867967950138548</v>
      </c>
      <c r="L161" s="158">
        <f t="shared" si="84"/>
        <v>3.3921662425316956</v>
      </c>
      <c r="M161" s="160">
        <f t="shared" si="85"/>
        <v>3.6350995558062116</v>
      </c>
    </row>
    <row r="162" spans="1:13">
      <c r="A162" s="54">
        <f t="shared" si="75"/>
        <v>2002</v>
      </c>
      <c r="B162" s="50">
        <v>3</v>
      </c>
      <c r="D162" s="63">
        <f t="shared" si="76"/>
        <v>1.3058475351135423</v>
      </c>
      <c r="E162" s="63">
        <f t="shared" si="77"/>
        <v>4.7637068970983734</v>
      </c>
      <c r="F162" s="63">
        <f t="shared" si="78"/>
        <v>5.3445373077591896E-2</v>
      </c>
      <c r="G162" s="63">
        <f t="shared" si="79"/>
        <v>3.0784946577474916</v>
      </c>
      <c r="H162" s="63">
        <f t="shared" si="80"/>
        <v>3.4379323724589486</v>
      </c>
      <c r="I162" s="63">
        <f t="shared" si="81"/>
        <v>2.5199865367264613</v>
      </c>
      <c r="J162" s="63">
        <f t="shared" si="82"/>
        <v>10.619663841842359</v>
      </c>
      <c r="K162" s="63">
        <f t="shared" si="83"/>
        <v>5.6305560180620038</v>
      </c>
      <c r="L162" s="158">
        <f t="shared" si="84"/>
        <v>4.8626576400161774</v>
      </c>
      <c r="M162" s="160">
        <f t="shared" si="85"/>
        <v>5.7305046067419028</v>
      </c>
    </row>
    <row r="163" spans="1:13">
      <c r="A163" s="54">
        <f t="shared" si="75"/>
        <v>2003</v>
      </c>
      <c r="B163" s="50">
        <v>4.7</v>
      </c>
      <c r="D163" s="63">
        <f t="shared" si="76"/>
        <v>19.077854996528213</v>
      </c>
      <c r="E163" s="63">
        <f t="shared" si="77"/>
        <v>4.6910968072813439</v>
      </c>
      <c r="F163" s="63">
        <f t="shared" si="78"/>
        <v>0.96421668637896474</v>
      </c>
      <c r="G163" s="63">
        <f t="shared" si="79"/>
        <v>14.724899864189631</v>
      </c>
      <c r="H163" s="63">
        <f t="shared" si="80"/>
        <v>10.93601619326885</v>
      </c>
      <c r="I163" s="63">
        <f t="shared" si="81"/>
        <v>-0.1781409288799205</v>
      </c>
      <c r="J163" s="63">
        <f t="shared" si="82"/>
        <v>4.9209997284676055</v>
      </c>
      <c r="K163" s="63">
        <f t="shared" si="83"/>
        <v>8.537699347939661</v>
      </c>
      <c r="L163" s="158">
        <f t="shared" si="84"/>
        <v>6.3697769487811549</v>
      </c>
      <c r="M163" s="160">
        <f t="shared" si="85"/>
        <v>2.9298790477876291</v>
      </c>
    </row>
    <row r="164" spans="1:13">
      <c r="A164" s="54">
        <f t="shared" si="75"/>
        <v>2004</v>
      </c>
      <c r="B164" s="50">
        <v>2.4</v>
      </c>
      <c r="D164" s="63">
        <f t="shared" si="76"/>
        <v>13.942848011816393</v>
      </c>
      <c r="E164" s="63">
        <f t="shared" si="77"/>
        <v>3.1667560725716326</v>
      </c>
      <c r="F164" s="63">
        <f t="shared" si="78"/>
        <v>4.3380156853854688</v>
      </c>
      <c r="G164" s="63">
        <f t="shared" si="79"/>
        <v>20.616591236221716</v>
      </c>
      <c r="H164" s="63">
        <f t="shared" si="80"/>
        <v>7.2092224409189889</v>
      </c>
      <c r="I164" s="63">
        <f t="shared" si="81"/>
        <v>6.1450492549756532</v>
      </c>
      <c r="J164" s="63">
        <f t="shared" si="82"/>
        <v>9.1846807181212604</v>
      </c>
      <c r="K164" s="63">
        <f t="shared" si="83"/>
        <v>3.7712899325410563</v>
      </c>
      <c r="L164" s="158">
        <f t="shared" si="84"/>
        <v>3.8411390226778535</v>
      </c>
      <c r="M164" s="160">
        <f t="shared" si="85"/>
        <v>4.3497229125301287</v>
      </c>
    </row>
    <row r="165" spans="1:13">
      <c r="A165" s="54">
        <f t="shared" si="75"/>
        <v>2005</v>
      </c>
      <c r="B165" s="50">
        <v>4.3</v>
      </c>
      <c r="D165" s="63">
        <f t="shared" si="76"/>
        <v>-4.8700544323474473</v>
      </c>
      <c r="E165" s="63">
        <f t="shared" si="77"/>
        <v>4.3730046216558653</v>
      </c>
      <c r="F165" s="63">
        <f t="shared" si="78"/>
        <v>8.0940970176153968</v>
      </c>
      <c r="G165" s="63">
        <f t="shared" si="79"/>
        <v>20.057298182084349</v>
      </c>
      <c r="H165" s="63">
        <f t="shared" si="80"/>
        <v>12.713597046008907</v>
      </c>
      <c r="I165" s="63">
        <f t="shared" si="81"/>
        <v>5.5118487940153162</v>
      </c>
      <c r="J165" s="63">
        <f t="shared" si="82"/>
        <v>10.732059679195391</v>
      </c>
      <c r="K165" s="63">
        <f t="shared" si="83"/>
        <v>4.0366443474008076</v>
      </c>
      <c r="L165" s="158">
        <f t="shared" si="84"/>
        <v>5.8116745337482367</v>
      </c>
      <c r="M165" s="160">
        <f t="shared" si="85"/>
        <v>4.8390143911073515</v>
      </c>
    </row>
    <row r="166" spans="1:13">
      <c r="A166" s="54">
        <f t="shared" si="75"/>
        <v>2006</v>
      </c>
      <c r="B166" s="50">
        <v>2.8</v>
      </c>
      <c r="D166" s="63">
        <f t="shared" si="76"/>
        <v>23.484726883162264</v>
      </c>
      <c r="E166" s="63">
        <f t="shared" si="77"/>
        <v>11.476953287405603</v>
      </c>
      <c r="F166" s="63">
        <f t="shared" si="78"/>
        <v>7.1982369077314372</v>
      </c>
      <c r="G166" s="63">
        <f t="shared" si="79"/>
        <v>3.1965191462073221</v>
      </c>
      <c r="H166" s="63">
        <f t="shared" si="80"/>
        <v>11.713541518648103</v>
      </c>
      <c r="I166" s="63">
        <f t="shared" si="81"/>
        <v>0.43788898359453432</v>
      </c>
      <c r="J166" s="63">
        <f t="shared" si="82"/>
        <v>9.9228384610297553</v>
      </c>
      <c r="K166" s="63">
        <f t="shared" si="83"/>
        <v>5.7204514912888662</v>
      </c>
      <c r="L166" s="158">
        <f t="shared" si="84"/>
        <v>8.2942101391161742</v>
      </c>
      <c r="M166" s="160">
        <f t="shared" si="85"/>
        <v>5.6230815865617405</v>
      </c>
    </row>
    <row r="167" spans="1:13">
      <c r="A167" s="54">
        <f t="shared" si="75"/>
        <v>2007</v>
      </c>
      <c r="B167" s="50">
        <v>2.9</v>
      </c>
      <c r="D167" s="63">
        <f t="shared" si="76"/>
        <v>9.3719624445162069</v>
      </c>
      <c r="E167" s="63">
        <f t="shared" si="77"/>
        <v>2.8173876125829636</v>
      </c>
      <c r="F167" s="63">
        <f t="shared" si="78"/>
        <v>8.1885052730690102</v>
      </c>
      <c r="G167" s="63">
        <f t="shared" si="79"/>
        <v>5.6617610192283241</v>
      </c>
      <c r="H167" s="63">
        <f t="shared" si="80"/>
        <v>5.7310013309120471</v>
      </c>
      <c r="I167" s="63">
        <f t="shared" si="81"/>
        <v>1.706543448800397</v>
      </c>
      <c r="J167" s="63">
        <f t="shared" si="82"/>
        <v>11.990065902445711</v>
      </c>
      <c r="K167" s="63">
        <f t="shared" si="83"/>
        <v>9.5132712498895149</v>
      </c>
      <c r="L167" s="158">
        <f t="shared" si="84"/>
        <v>7.3399352398469127</v>
      </c>
      <c r="M167" s="160">
        <f t="shared" si="85"/>
        <v>5.2166900152316664</v>
      </c>
    </row>
    <row r="168" spans="1:13">
      <c r="A168" s="54">
        <f t="shared" si="75"/>
        <v>2008</v>
      </c>
      <c r="B168" s="50">
        <v>1.6</v>
      </c>
      <c r="D168" s="63">
        <f t="shared" si="76"/>
        <v>8.0222960175061413</v>
      </c>
      <c r="E168" s="63">
        <f t="shared" si="77"/>
        <v>7.7161832799584182</v>
      </c>
      <c r="F168" s="63">
        <f t="shared" si="78"/>
        <v>-0.45379306068256486</v>
      </c>
      <c r="G168" s="63">
        <f t="shared" si="79"/>
        <v>7.5694473483207823</v>
      </c>
      <c r="H168" s="63">
        <f t="shared" si="80"/>
        <v>3.1808957561136024</v>
      </c>
      <c r="I168" s="63">
        <f t="shared" si="81"/>
        <v>16.297599911284426</v>
      </c>
      <c r="J168" s="63">
        <f t="shared" si="82"/>
        <v>9.6942123598110808</v>
      </c>
      <c r="K168" s="63">
        <f t="shared" si="83"/>
        <v>10.534591217570339</v>
      </c>
      <c r="L168" s="158">
        <f t="shared" si="84"/>
        <v>8.8722870516586028</v>
      </c>
      <c r="M168" s="160">
        <f t="shared" si="85"/>
        <v>3.8352499393316211</v>
      </c>
    </row>
    <row r="169" spans="1:13">
      <c r="A169" s="54">
        <f t="shared" si="75"/>
        <v>2009</v>
      </c>
      <c r="B169" s="50">
        <v>1.5</v>
      </c>
      <c r="D169" s="63">
        <f t="shared" si="76"/>
        <v>12.47836535923574</v>
      </c>
      <c r="E169" s="63">
        <f t="shared" si="77"/>
        <v>-0.82525170583981389</v>
      </c>
      <c r="F169" s="63">
        <f t="shared" si="78"/>
        <v>-0.67914256478049095</v>
      </c>
      <c r="G169" s="63">
        <f t="shared" si="79"/>
        <v>-4.5371283750446301E-2</v>
      </c>
      <c r="H169" s="63">
        <f t="shared" si="80"/>
        <v>-2.1558795551302947</v>
      </c>
      <c r="I169" s="63">
        <f t="shared" si="81"/>
        <v>-0.3976268491715409</v>
      </c>
      <c r="J169" s="63">
        <f t="shared" si="82"/>
        <v>5.4079124463887993</v>
      </c>
      <c r="K169" s="63">
        <f t="shared" si="83"/>
        <v>5.0307727518271808</v>
      </c>
      <c r="L169" s="158">
        <f t="shared" si="84"/>
        <v>1.2558294496612514</v>
      </c>
      <c r="M169" s="160">
        <f t="shared" si="85"/>
        <v>-5.6629407385431207</v>
      </c>
    </row>
    <row r="170" spans="1:13" ht="13.5" thickBot="1">
      <c r="A170" s="54">
        <f t="shared" si="75"/>
        <v>2010</v>
      </c>
      <c r="B170" s="50">
        <v>1.4</v>
      </c>
      <c r="D170" s="63">
        <f t="shared" si="76"/>
        <v>-1.3771795333667303</v>
      </c>
      <c r="E170" s="63">
        <f t="shared" si="77"/>
        <v>0.25219326960485544</v>
      </c>
      <c r="F170" s="63">
        <f t="shared" si="78"/>
        <v>-3.770873416749549</v>
      </c>
      <c r="G170" s="63">
        <f t="shared" si="79"/>
        <v>2.2509379119364334</v>
      </c>
      <c r="H170" s="63">
        <f t="shared" si="80"/>
        <v>1.5814016348796611</v>
      </c>
      <c r="I170" s="63">
        <f t="shared" si="81"/>
        <v>3.7208969943902885</v>
      </c>
      <c r="J170" s="63">
        <f t="shared" si="82"/>
        <v>1.2039229352507483</v>
      </c>
      <c r="K170" s="63">
        <f t="shared" si="83"/>
        <v>3.4625620854100521</v>
      </c>
      <c r="L170" s="161">
        <f t="shared" si="84"/>
        <v>1.5852349457242576</v>
      </c>
      <c r="M170" s="163">
        <f t="shared" si="85"/>
        <v>2.046500720954505</v>
      </c>
    </row>
    <row r="172" spans="1:13" ht="13.5" thickBot="1"/>
    <row r="173" spans="1:13" ht="13.5" thickBot="1">
      <c r="A173" s="69" t="s">
        <v>45</v>
      </c>
      <c r="B173" s="70"/>
      <c r="C173" s="71"/>
      <c r="D173" s="71"/>
      <c r="E173" s="71"/>
      <c r="F173" s="71"/>
      <c r="G173" s="71"/>
      <c r="H173" s="71"/>
      <c r="I173" s="71"/>
      <c r="J173" s="71"/>
      <c r="K173" s="71"/>
      <c r="L173" s="71"/>
    </row>
    <row r="174" spans="1:13" ht="13.5" thickBot="1">
      <c r="A174" s="70"/>
      <c r="B174" s="70"/>
      <c r="C174" s="71"/>
      <c r="D174" s="71"/>
      <c r="E174" s="71"/>
      <c r="F174" s="71"/>
      <c r="G174" s="71"/>
      <c r="H174" s="71"/>
      <c r="I174" s="71"/>
      <c r="J174" s="71"/>
      <c r="K174" s="71"/>
      <c r="L174" s="71"/>
    </row>
    <row r="175" spans="1:13" ht="51">
      <c r="A175" s="72" t="s">
        <v>46</v>
      </c>
      <c r="B175" s="70"/>
      <c r="C175" s="71" t="s">
        <v>22</v>
      </c>
      <c r="D175" s="71" t="s">
        <v>23</v>
      </c>
      <c r="E175" s="71" t="s">
        <v>3</v>
      </c>
      <c r="F175" s="71" t="s">
        <v>24</v>
      </c>
      <c r="G175" s="71" t="s">
        <v>25</v>
      </c>
      <c r="H175" s="71" t="s">
        <v>26</v>
      </c>
      <c r="I175" s="71" t="s">
        <v>27</v>
      </c>
      <c r="J175" s="71" t="s">
        <v>28</v>
      </c>
      <c r="K175" s="73" t="s">
        <v>29</v>
      </c>
      <c r="L175" s="74" t="s">
        <v>47</v>
      </c>
    </row>
    <row r="176" spans="1:13">
      <c r="A176" s="75" t="str">
        <f>A156</f>
        <v>1996</v>
      </c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6"/>
    </row>
    <row r="177" spans="1:12">
      <c r="A177" s="75">
        <f t="shared" ref="A177:A190" si="86">A157</f>
        <v>1997</v>
      </c>
      <c r="B177" s="70"/>
      <c r="C177" s="77">
        <f>C4*($Y5/$Y4-1)</f>
        <v>23.192734891787872</v>
      </c>
      <c r="D177" s="77">
        <f>E4*($Y5/$Y4-1)</f>
        <v>8.6783024076606967</v>
      </c>
      <c r="E177" s="77">
        <f>G4*($Y5/$Y4-1)</f>
        <v>237.21521247546437</v>
      </c>
      <c r="F177" s="77">
        <f>I4*($Y5/$Y4-1)</f>
        <v>6.6396302488646599</v>
      </c>
      <c r="G177" s="77">
        <f>K4*($Y5/$Y4-1)</f>
        <v>10.374410225951806</v>
      </c>
      <c r="H177" s="77">
        <f>M4*($Y5/$Y4-1)</f>
        <v>40.714225717939954</v>
      </c>
      <c r="I177" s="77">
        <f>O4*($Y5/$Y4-1)</f>
        <v>31.25112267592138</v>
      </c>
      <c r="J177" s="77">
        <f>Q4*($Y5/$Y4-1)</f>
        <v>36.038276265904337</v>
      </c>
      <c r="K177" s="77">
        <f>S4*($Y5/$Y4-1)</f>
        <v>136.64733180207421</v>
      </c>
      <c r="L177" s="78">
        <f>SUM(C177:K177)</f>
        <v>530.75124671156925</v>
      </c>
    </row>
    <row r="178" spans="1:12">
      <c r="A178" s="75">
        <f t="shared" si="86"/>
        <v>1998</v>
      </c>
      <c r="B178" s="79"/>
      <c r="C178" s="77">
        <f t="shared" ref="C178:C190" si="87">C5*($Y6/$Y5-1)</f>
        <v>-2.436700290840764</v>
      </c>
      <c r="D178" s="77">
        <f t="shared" ref="D178:D190" si="88">E5*($Y6/$Y5-1)</f>
        <v>-0.74959599464885296</v>
      </c>
      <c r="E178" s="77">
        <f t="shared" ref="E178:E190" si="89">G5*($Y6/$Y5-1)</f>
        <v>-24.443552555076092</v>
      </c>
      <c r="F178" s="77">
        <f t="shared" ref="F178:F190" si="90">I5*($Y6/$Y5-1)</f>
        <v>-0.69994207425152744</v>
      </c>
      <c r="G178" s="77">
        <f t="shared" ref="G178:G190" si="91">K5*($Y6/$Y5-1)</f>
        <v>-1.1552183731361654</v>
      </c>
      <c r="H178" s="77">
        <f t="shared" ref="H178:H190" si="92">M5*($Y6/$Y5-1)</f>
        <v>-4.530488816560104</v>
      </c>
      <c r="I178" s="77">
        <f t="shared" ref="I178:I190" si="93">O5*($Y6/$Y5-1)</f>
        <v>-3.4087966713787163</v>
      </c>
      <c r="J178" s="77">
        <f t="shared" ref="J178:J190" si="94">Q5*($Y6/$Y5-1)</f>
        <v>-4.0830840820456267</v>
      </c>
      <c r="K178" s="77">
        <f t="shared" ref="K178:K190" si="95">S5*($Y6/$Y5-1)</f>
        <v>-15.530125945784746</v>
      </c>
      <c r="L178" s="78">
        <f t="shared" ref="L178:L190" si="96">SUM(C178:K178)</f>
        <v>-57.037504803722598</v>
      </c>
    </row>
    <row r="179" spans="1:12">
      <c r="A179" s="75">
        <f t="shared" si="86"/>
        <v>1999</v>
      </c>
      <c r="B179" s="79"/>
      <c r="C179" s="77">
        <f t="shared" si="87"/>
        <v>30.450818999442074</v>
      </c>
      <c r="D179" s="77">
        <f t="shared" si="88"/>
        <v>7.5271208261385967</v>
      </c>
      <c r="E179" s="77">
        <f t="shared" si="89"/>
        <v>315.12204549778704</v>
      </c>
      <c r="F179" s="77">
        <f t="shared" si="90"/>
        <v>8.6569592933666382</v>
      </c>
      <c r="G179" s="77">
        <f t="shared" si="91"/>
        <v>14.847361623765561</v>
      </c>
      <c r="H179" s="77">
        <f t="shared" si="92"/>
        <v>65.676276898089867</v>
      </c>
      <c r="I179" s="77">
        <f t="shared" si="93"/>
        <v>44.235887376720029</v>
      </c>
      <c r="J179" s="77">
        <f t="shared" si="94"/>
        <v>57.239613140752994</v>
      </c>
      <c r="K179" s="77">
        <f t="shared" si="95"/>
        <v>209.78325427745068</v>
      </c>
      <c r="L179" s="78">
        <f t="shared" si="96"/>
        <v>753.53933793351348</v>
      </c>
    </row>
    <row r="180" spans="1:12">
      <c r="A180" s="75">
        <f t="shared" si="86"/>
        <v>2000</v>
      </c>
      <c r="B180" s="79"/>
      <c r="C180" s="77">
        <f t="shared" si="87"/>
        <v>10.375464314415945</v>
      </c>
      <c r="D180" s="77">
        <f t="shared" si="88"/>
        <v>1.5351001529019666</v>
      </c>
      <c r="E180" s="77">
        <f t="shared" si="89"/>
        <v>109.99084978353051</v>
      </c>
      <c r="F180" s="77">
        <f t="shared" si="90"/>
        <v>2.9002632593331863</v>
      </c>
      <c r="G180" s="77">
        <f t="shared" si="91"/>
        <v>5.3037358769969982</v>
      </c>
      <c r="H180" s="77">
        <f t="shared" si="92"/>
        <v>26.166522614148739</v>
      </c>
      <c r="I180" s="77">
        <f t="shared" si="93"/>
        <v>16.036131230850369</v>
      </c>
      <c r="J180" s="77">
        <f t="shared" si="94"/>
        <v>21.685460444714742</v>
      </c>
      <c r="K180" s="77">
        <f t="shared" si="95"/>
        <v>74.971920403998425</v>
      </c>
      <c r="L180" s="78">
        <f t="shared" si="96"/>
        <v>268.96544808089089</v>
      </c>
    </row>
    <row r="181" spans="1:12">
      <c r="A181" s="75">
        <f t="shared" si="86"/>
        <v>2001</v>
      </c>
      <c r="B181" s="79"/>
      <c r="C181" s="77">
        <f t="shared" si="87"/>
        <v>12.979629550032028</v>
      </c>
      <c r="D181" s="77">
        <f t="shared" si="88"/>
        <v>1.5696304357944184</v>
      </c>
      <c r="E181" s="77">
        <f t="shared" si="89"/>
        <v>135.87431464916563</v>
      </c>
      <c r="F181" s="77">
        <f t="shared" si="90"/>
        <v>3.6355760765358207</v>
      </c>
      <c r="G181" s="77">
        <f t="shared" si="91"/>
        <v>7.1696047742802902</v>
      </c>
      <c r="H181" s="77">
        <f t="shared" si="92"/>
        <v>33.204974934339262</v>
      </c>
      <c r="I181" s="77">
        <f t="shared" si="93"/>
        <v>19.94462139646631</v>
      </c>
      <c r="J181" s="77">
        <f t="shared" si="94"/>
        <v>29.180520563200794</v>
      </c>
      <c r="K181" s="77">
        <f t="shared" si="95"/>
        <v>98.756155795652163</v>
      </c>
      <c r="L181" s="78">
        <f t="shared" si="96"/>
        <v>342.31502817546669</v>
      </c>
    </row>
    <row r="182" spans="1:12">
      <c r="A182" s="75">
        <f t="shared" si="86"/>
        <v>2002</v>
      </c>
      <c r="B182" s="79"/>
      <c r="C182" s="77">
        <f t="shared" si="87"/>
        <v>36.654216251463708</v>
      </c>
      <c r="D182" s="77">
        <f t="shared" si="88"/>
        <v>2.366021696679955</v>
      </c>
      <c r="E182" s="77">
        <f t="shared" si="89"/>
        <v>363.44591658640644</v>
      </c>
      <c r="F182" s="77">
        <f t="shared" si="90"/>
        <v>9.4894751581402819</v>
      </c>
      <c r="G182" s="77">
        <f t="shared" si="91"/>
        <v>18.837947050023693</v>
      </c>
      <c r="H182" s="77">
        <f t="shared" si="92"/>
        <v>92.050240248039657</v>
      </c>
      <c r="I182" s="77">
        <f t="shared" si="93"/>
        <v>51.884484153733474</v>
      </c>
      <c r="J182" s="77">
        <f t="shared" si="94"/>
        <v>85.947262981107201</v>
      </c>
      <c r="K182" s="77">
        <f t="shared" si="95"/>
        <v>259.86859927734514</v>
      </c>
      <c r="L182" s="78">
        <f t="shared" si="96"/>
        <v>920.5441634029396</v>
      </c>
    </row>
    <row r="183" spans="1:12">
      <c r="A183" s="75">
        <f t="shared" si="86"/>
        <v>2003</v>
      </c>
      <c r="B183" s="79"/>
      <c r="C183" s="77">
        <f t="shared" si="87"/>
        <v>36.519544339320504</v>
      </c>
      <c r="D183" s="77">
        <f t="shared" si="88"/>
        <v>2.295344420455713</v>
      </c>
      <c r="E183" s="77">
        <f t="shared" si="89"/>
        <v>364.9912885460086</v>
      </c>
      <c r="F183" s="77">
        <f t="shared" si="90"/>
        <v>9.0887244623546604</v>
      </c>
      <c r="G183" s="77">
        <f t="shared" si="91"/>
        <v>18.604762178577307</v>
      </c>
      <c r="H183" s="77">
        <f t="shared" si="92"/>
        <v>91.237310961509976</v>
      </c>
      <c r="I183" s="77">
        <f t="shared" si="93"/>
        <v>50.956266305422872</v>
      </c>
      <c r="J183" s="77">
        <f t="shared" si="94"/>
        <v>91.279545495401464</v>
      </c>
      <c r="K183" s="77">
        <f t="shared" si="95"/>
        <v>263.19659962679174</v>
      </c>
      <c r="L183" s="78">
        <f t="shared" si="96"/>
        <v>928.169386335843</v>
      </c>
    </row>
    <row r="184" spans="1:12">
      <c r="A184" s="75">
        <f t="shared" si="86"/>
        <v>2004</v>
      </c>
      <c r="B184" s="79"/>
      <c r="C184" s="77">
        <f t="shared" si="87"/>
        <v>43.354566796315929</v>
      </c>
      <c r="D184" s="77">
        <f t="shared" si="88"/>
        <v>3.250604976438725</v>
      </c>
      <c r="E184" s="77">
        <f t="shared" si="89"/>
        <v>451.87489949045869</v>
      </c>
      <c r="F184" s="77">
        <f t="shared" si="90"/>
        <v>10.832836925436657</v>
      </c>
      <c r="G184" s="77">
        <f t="shared" si="91"/>
        <v>25.344836368045598</v>
      </c>
      <c r="H184" s="77">
        <f t="shared" si="92"/>
        <v>120.01033280324705</v>
      </c>
      <c r="I184" s="77">
        <f t="shared" si="93"/>
        <v>60.013964222136707</v>
      </c>
      <c r="J184" s="77">
        <f t="shared" si="94"/>
        <v>113.26783158007359</v>
      </c>
      <c r="K184" s="77">
        <f t="shared" si="95"/>
        <v>338.38392074501638</v>
      </c>
      <c r="L184" s="78">
        <f t="shared" si="96"/>
        <v>1166.3337939071691</v>
      </c>
    </row>
    <row r="185" spans="1:12">
      <c r="A185" s="75">
        <f t="shared" si="86"/>
        <v>2005</v>
      </c>
      <c r="B185" s="79"/>
      <c r="C185" s="77">
        <f t="shared" si="87"/>
        <v>45.28717263740662</v>
      </c>
      <c r="D185" s="77">
        <f t="shared" si="88"/>
        <v>4.2381285552930459</v>
      </c>
      <c r="E185" s="77">
        <f t="shared" si="89"/>
        <v>532.23532640353403</v>
      </c>
      <c r="F185" s="77">
        <f t="shared" si="90"/>
        <v>12.90763220352189</v>
      </c>
      <c r="G185" s="77">
        <f t="shared" si="91"/>
        <v>35.021611423364206</v>
      </c>
      <c r="H185" s="77">
        <f t="shared" si="92"/>
        <v>147.0233588235026</v>
      </c>
      <c r="I185" s="77">
        <f t="shared" si="93"/>
        <v>72.775952342548962</v>
      </c>
      <c r="J185" s="77">
        <f t="shared" si="94"/>
        <v>141.37862088471766</v>
      </c>
      <c r="K185" s="77">
        <f t="shared" si="95"/>
        <v>400.95246892512023</v>
      </c>
      <c r="L185" s="78">
        <f t="shared" si="96"/>
        <v>1391.8202721990092</v>
      </c>
    </row>
    <row r="186" spans="1:12">
      <c r="A186" s="75">
        <f t="shared" si="86"/>
        <v>2006</v>
      </c>
      <c r="B186" s="79"/>
      <c r="C186" s="77">
        <f t="shared" si="87"/>
        <v>48.367459961560577</v>
      </c>
      <c r="D186" s="77">
        <f t="shared" si="88"/>
        <v>4.4276028925438373</v>
      </c>
      <c r="E186" s="77">
        <f t="shared" si="89"/>
        <v>612.61287337547208</v>
      </c>
      <c r="F186" s="77">
        <f t="shared" si="90"/>
        <v>15.409364186108927</v>
      </c>
      <c r="G186" s="77">
        <f t="shared" si="91"/>
        <v>46.628343723977764</v>
      </c>
      <c r="H186" s="77">
        <f t="shared" si="92"/>
        <v>183.33086046797024</v>
      </c>
      <c r="I186" s="77">
        <f t="shared" si="93"/>
        <v>84.719764103532128</v>
      </c>
      <c r="J186" s="77">
        <f t="shared" si="94"/>
        <v>173.06995874635641</v>
      </c>
      <c r="K186" s="77">
        <f t="shared" si="95"/>
        <v>459.95265152853034</v>
      </c>
      <c r="L186" s="78">
        <f t="shared" si="96"/>
        <v>1628.5188789860524</v>
      </c>
    </row>
    <row r="187" spans="1:12">
      <c r="A187" s="75">
        <f t="shared" si="86"/>
        <v>2007</v>
      </c>
      <c r="B187" s="79"/>
      <c r="C187" s="77">
        <f t="shared" si="87"/>
        <v>55.704680979693919</v>
      </c>
      <c r="D187" s="77">
        <f t="shared" si="88"/>
        <v>6.3187415278115164</v>
      </c>
      <c r="E187" s="77">
        <f t="shared" si="89"/>
        <v>787.28719827633449</v>
      </c>
      <c r="F187" s="77">
        <f t="shared" si="90"/>
        <v>19.023371972071004</v>
      </c>
      <c r="G187" s="77">
        <f t="shared" si="91"/>
        <v>55.357728461780361</v>
      </c>
      <c r="H187" s="77">
        <f t="shared" si="92"/>
        <v>236.11690024642829</v>
      </c>
      <c r="I187" s="77">
        <f t="shared" si="93"/>
        <v>97.816638721422621</v>
      </c>
      <c r="J187" s="77">
        <f t="shared" si="94"/>
        <v>219.23676147181379</v>
      </c>
      <c r="K187" s="77">
        <f t="shared" si="95"/>
        <v>559.78908443315072</v>
      </c>
      <c r="L187" s="78">
        <f t="shared" si="96"/>
        <v>2036.6511060905066</v>
      </c>
    </row>
    <row r="188" spans="1:12">
      <c r="A188" s="75">
        <f t="shared" si="86"/>
        <v>2008</v>
      </c>
      <c r="B188" s="79"/>
      <c r="C188" s="77">
        <f t="shared" si="87"/>
        <v>54.557206686283948</v>
      </c>
      <c r="D188" s="77">
        <f t="shared" si="88"/>
        <v>6.0648693960012983</v>
      </c>
      <c r="E188" s="77">
        <f t="shared" si="89"/>
        <v>709.13653960328134</v>
      </c>
      <c r="F188" s="77">
        <f t="shared" si="90"/>
        <v>18.056104671713058</v>
      </c>
      <c r="G188" s="77">
        <f t="shared" si="91"/>
        <v>51.282052938908549</v>
      </c>
      <c r="H188" s="77">
        <f t="shared" si="92"/>
        <v>218.88033334960022</v>
      </c>
      <c r="I188" s="77">
        <f t="shared" si="93"/>
        <v>87.127257737666966</v>
      </c>
      <c r="J188" s="77">
        <f t="shared" si="94"/>
        <v>215.60269527917066</v>
      </c>
      <c r="K188" s="77">
        <f t="shared" si="95"/>
        <v>538.01117734401623</v>
      </c>
      <c r="L188" s="78">
        <f t="shared" si="96"/>
        <v>1898.7182370066421</v>
      </c>
    </row>
    <row r="189" spans="1:12">
      <c r="A189" s="75">
        <f t="shared" si="86"/>
        <v>2009</v>
      </c>
      <c r="B189" s="79"/>
      <c r="C189" s="77">
        <f t="shared" si="87"/>
        <v>-30.717265434021119</v>
      </c>
      <c r="D189" s="77">
        <f t="shared" si="88"/>
        <v>-3.6358964627775912</v>
      </c>
      <c r="E189" s="77">
        <f t="shared" si="89"/>
        <v>-423.90536700503873</v>
      </c>
      <c r="F189" s="77">
        <f t="shared" si="90"/>
        <v>-9.9625179309429619</v>
      </c>
      <c r="G189" s="77">
        <f t="shared" si="91"/>
        <v>-30.612831586065099</v>
      </c>
      <c r="H189" s="77">
        <f t="shared" si="92"/>
        <v>-125.24956027704562</v>
      </c>
      <c r="I189" s="77">
        <f t="shared" si="93"/>
        <v>-56.294479187845901</v>
      </c>
      <c r="J189" s="77">
        <f t="shared" si="94"/>
        <v>-131.28468221252155</v>
      </c>
      <c r="K189" s="77">
        <f t="shared" si="95"/>
        <v>-330.1524592276233</v>
      </c>
      <c r="L189" s="78">
        <f t="shared" si="96"/>
        <v>-1141.8150593238818</v>
      </c>
    </row>
    <row r="190" spans="1:12" ht="13.5" thickBot="1">
      <c r="A190" s="75">
        <f t="shared" si="86"/>
        <v>2010</v>
      </c>
      <c r="B190" s="79"/>
      <c r="C190" s="77">
        <f t="shared" si="87"/>
        <v>-10.502686074948807</v>
      </c>
      <c r="D190" s="77">
        <f t="shared" si="88"/>
        <v>-1.5485338782203319</v>
      </c>
      <c r="E190" s="77">
        <f t="shared" si="89"/>
        <v>-158.89934088890345</v>
      </c>
      <c r="F190" s="77">
        <f t="shared" si="90"/>
        <v>-3.7399987858314172</v>
      </c>
      <c r="G190" s="77">
        <f t="shared" si="91"/>
        <v>-11.566727945381039</v>
      </c>
      <c r="H190" s="77">
        <f t="shared" si="92"/>
        <v>-46.309736085998026</v>
      </c>
      <c r="I190" s="77">
        <f t="shared" si="93"/>
        <v>-21.19415952167434</v>
      </c>
      <c r="J190" s="77">
        <f t="shared" si="94"/>
        <v>-52.352033660891223</v>
      </c>
      <c r="K190" s="77">
        <f t="shared" si="95"/>
        <v>-131.17614751860182</v>
      </c>
      <c r="L190" s="80">
        <f t="shared" si="96"/>
        <v>-437.28936436045046</v>
      </c>
    </row>
    <row r="191" spans="1:12">
      <c r="A191" s="70"/>
      <c r="B191" s="70"/>
      <c r="C191" s="77"/>
      <c r="D191" s="77"/>
      <c r="E191" s="77"/>
      <c r="F191" s="77"/>
      <c r="G191" s="77"/>
      <c r="H191" s="77"/>
      <c r="I191" s="77"/>
      <c r="J191" s="77"/>
      <c r="K191" s="77"/>
      <c r="L191" s="77"/>
    </row>
    <row r="192" spans="1:12">
      <c r="A192" s="81" t="s">
        <v>32</v>
      </c>
      <c r="B192" s="81"/>
      <c r="C192" s="77">
        <f>AVERAGE(C176:C190)</f>
        <v>25.270488829136607</v>
      </c>
      <c r="D192" s="77">
        <f t="shared" ref="D192:K192" si="97">AVERAGE(D176:D190)</f>
        <v>3.0241029251480707</v>
      </c>
      <c r="E192" s="77">
        <f t="shared" si="97"/>
        <v>286.60987173131605</v>
      </c>
      <c r="F192" s="77">
        <f t="shared" si="97"/>
        <v>7.3026771190300632</v>
      </c>
      <c r="G192" s="77">
        <f t="shared" si="97"/>
        <v>17.531258338649273</v>
      </c>
      <c r="H192" s="77">
        <f t="shared" si="97"/>
        <v>77.022967991800854</v>
      </c>
      <c r="I192" s="77">
        <f t="shared" si="97"/>
        <v>38.276046777537339</v>
      </c>
      <c r="J192" s="77">
        <f t="shared" si="97"/>
        <v>71.157624778411076</v>
      </c>
      <c r="K192" s="77">
        <f t="shared" si="97"/>
        <v>204.53245939050973</v>
      </c>
      <c r="L192" s="77">
        <f>AVERAGE(L176:L190)</f>
        <v>730.72749788153908</v>
      </c>
    </row>
    <row r="193" spans="1:12">
      <c r="A193" s="81" t="s">
        <v>33</v>
      </c>
      <c r="B193" s="81"/>
      <c r="C193" s="77">
        <f>C190-C176</f>
        <v>-10.502686074948807</v>
      </c>
      <c r="D193" s="77">
        <f t="shared" ref="D193:K193" si="98">D190-D176</f>
        <v>-1.5485338782203319</v>
      </c>
      <c r="E193" s="77">
        <f t="shared" si="98"/>
        <v>-158.89934088890345</v>
      </c>
      <c r="F193" s="77">
        <f t="shared" si="98"/>
        <v>-3.7399987858314172</v>
      </c>
      <c r="G193" s="77">
        <f t="shared" si="98"/>
        <v>-11.566727945381039</v>
      </c>
      <c r="H193" s="77">
        <f t="shared" si="98"/>
        <v>-46.309736085998026</v>
      </c>
      <c r="I193" s="77">
        <f t="shared" si="98"/>
        <v>-21.19415952167434</v>
      </c>
      <c r="J193" s="77">
        <f t="shared" si="98"/>
        <v>-52.352033660891223</v>
      </c>
      <c r="K193" s="77">
        <f t="shared" si="98"/>
        <v>-131.17614751860182</v>
      </c>
      <c r="L193" s="77">
        <f>L190-L176</f>
        <v>-437.28936436045046</v>
      </c>
    </row>
    <row r="194" spans="1:12">
      <c r="A194" s="81" t="s">
        <v>34</v>
      </c>
      <c r="B194" s="81"/>
      <c r="C194" s="77">
        <f>STDEV(C176:C190)</f>
        <v>26.146585061598358</v>
      </c>
      <c r="D194" s="77">
        <f t="shared" ref="D194:K194" si="99">STDEV(D176:D190)</f>
        <v>3.5152984541737524</v>
      </c>
      <c r="E194" s="77">
        <f t="shared" si="99"/>
        <v>338.8225317636149</v>
      </c>
      <c r="F194" s="77">
        <f t="shared" si="99"/>
        <v>8.2729913765801992</v>
      </c>
      <c r="G194" s="77">
        <f t="shared" si="99"/>
        <v>24.203390121038908</v>
      </c>
      <c r="H194" s="77">
        <f t="shared" si="99"/>
        <v>101.01072247649067</v>
      </c>
      <c r="I194" s="77">
        <f t="shared" si="99"/>
        <v>44.054808612859432</v>
      </c>
      <c r="J194" s="77">
        <f t="shared" si="99"/>
        <v>99.243738613052713</v>
      </c>
      <c r="K194" s="77">
        <f t="shared" si="99"/>
        <v>254.99346847905372</v>
      </c>
      <c r="L194" s="77">
        <f>STDEV(L176:L190)</f>
        <v>897.5749553094397</v>
      </c>
    </row>
    <row r="195" spans="1:12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</row>
    <row r="196" spans="1:12" ht="13.5" thickBot="1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</row>
    <row r="197" spans="1:12" ht="51">
      <c r="A197" s="72" t="s">
        <v>48</v>
      </c>
      <c r="B197" s="70"/>
      <c r="C197" s="71" t="s">
        <v>22</v>
      </c>
      <c r="D197" s="71" t="s">
        <v>23</v>
      </c>
      <c r="E197" s="71" t="s">
        <v>3</v>
      </c>
      <c r="F197" s="71" t="s">
        <v>24</v>
      </c>
      <c r="G197" s="71" t="s">
        <v>25</v>
      </c>
      <c r="H197" s="71" t="s">
        <v>26</v>
      </c>
      <c r="I197" s="71" t="s">
        <v>27</v>
      </c>
      <c r="J197" s="71" t="s">
        <v>28</v>
      </c>
      <c r="K197" s="73" t="s">
        <v>29</v>
      </c>
      <c r="L197" s="74" t="s">
        <v>47</v>
      </c>
    </row>
    <row r="198" spans="1:12">
      <c r="A198" s="75" t="str">
        <f>A176</f>
        <v>1996</v>
      </c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6"/>
    </row>
    <row r="199" spans="1:12">
      <c r="A199" s="75">
        <f t="shared" ref="A199:A212" si="100">A177</f>
        <v>1997</v>
      </c>
      <c r="B199" s="70"/>
      <c r="C199" s="82">
        <f>C4*((B5/B4)-($Y5/$Y4))</f>
        <v>-33.171765754930398</v>
      </c>
      <c r="D199" s="82">
        <f>E4*((D5/D4)-($Y5/$Y4))</f>
        <v>-24.713107559016336</v>
      </c>
      <c r="E199" s="82">
        <f>G4*((F5/F4)-($Y5/$Y4))</f>
        <v>-874.93673803966112</v>
      </c>
      <c r="F199" s="82">
        <f>I4*((H5/H4)-($Y5/$Y4))</f>
        <v>-4.1102679807362517</v>
      </c>
      <c r="G199" s="82">
        <f>K4*((J5/J4)-($Y5/$Y4))</f>
        <v>12.655189771121105</v>
      </c>
      <c r="H199" s="82">
        <f>M4*((L5/L4)-($Y5/$Y4))</f>
        <v>42.496945443945847</v>
      </c>
      <c r="I199" s="82">
        <f>O4*((N5/N4)-($Y5/$Y4))</f>
        <v>-0.17680050138199274</v>
      </c>
      <c r="J199" s="82">
        <f>Q4*((P5/P4)-($Y5/$Y4))</f>
        <v>77.585767169270568</v>
      </c>
      <c r="K199" s="82">
        <f>S4*((R5/R4)-($Y5/$Y4))</f>
        <v>452.21076907707982</v>
      </c>
      <c r="L199" s="78">
        <f>SUM(C199:K199)</f>
        <v>-352.16000837430886</v>
      </c>
    </row>
    <row r="200" spans="1:12">
      <c r="A200" s="75">
        <f t="shared" si="100"/>
        <v>1998</v>
      </c>
      <c r="B200" s="70"/>
      <c r="C200" s="82">
        <f t="shared" ref="C200:C212" si="101">C5*((B6/B5)-($Y6/$Y5))</f>
        <v>-21.373967688397826</v>
      </c>
      <c r="D200" s="82">
        <f t="shared" ref="D200:D212" si="102">E5*((D6/D5)-($Y6/$Y5))</f>
        <v>-71.221408314400293</v>
      </c>
      <c r="E200" s="82">
        <f t="shared" ref="E200:E212" si="103">G5*((F6/F5)-($Y6/$Y5))</f>
        <v>-465.94711725032607</v>
      </c>
      <c r="F200" s="82">
        <f t="shared" ref="F200:F212" si="104">I5*((H6/H5)-($Y6/$Y5))</f>
        <v>-10.745984860377682</v>
      </c>
      <c r="G200" s="82">
        <f t="shared" ref="G200:G212" si="105">K5*((J6/J5)-($Y6/$Y5))</f>
        <v>-40.63840770014388</v>
      </c>
      <c r="H200" s="82">
        <f t="shared" ref="H200:H212" si="106">M5*((L6/L5)-($Y6/$Y5))</f>
        <v>176.14359884599733</v>
      </c>
      <c r="I200" s="82">
        <f t="shared" ref="I200:I212" si="107">O5*((N6/N5)-($Y6/$Y5))</f>
        <v>-107.34815021896129</v>
      </c>
      <c r="J200" s="82">
        <f t="shared" ref="J200:J212" si="108">Q5*((P6/P5)-($Y6/$Y5))</f>
        <v>89.61248670936142</v>
      </c>
      <c r="K200" s="82">
        <f t="shared" ref="K200:K212" si="109">S5*((R6/R5)-($Y6/$Y5))</f>
        <v>516.11562738063571</v>
      </c>
      <c r="L200" s="78">
        <f t="shared" ref="L200:L212" si="110">SUM(C200:K200)</f>
        <v>64.596676903387333</v>
      </c>
    </row>
    <row r="201" spans="1:12">
      <c r="A201" s="75">
        <f t="shared" si="100"/>
        <v>1999</v>
      </c>
      <c r="B201" s="70"/>
      <c r="C201" s="82">
        <f t="shared" si="101"/>
        <v>-32.895318423563985</v>
      </c>
      <c r="D201" s="82">
        <f t="shared" si="102"/>
        <v>-30.42306846557393</v>
      </c>
      <c r="E201" s="82">
        <f t="shared" si="103"/>
        <v>-706.73356906629783</v>
      </c>
      <c r="F201" s="82">
        <f t="shared" si="104"/>
        <v>-13.221396553207573</v>
      </c>
      <c r="G201" s="82">
        <f t="shared" si="105"/>
        <v>-24.49612407949812</v>
      </c>
      <c r="H201" s="82">
        <f t="shared" si="106"/>
        <v>247.23904450625454</v>
      </c>
      <c r="I201" s="82">
        <f t="shared" si="107"/>
        <v>-36.810670344140519</v>
      </c>
      <c r="J201" s="82">
        <f t="shared" si="108"/>
        <v>80.649193870342884</v>
      </c>
      <c r="K201" s="82">
        <f t="shared" si="109"/>
        <v>158.18271200829244</v>
      </c>
      <c r="L201" s="78">
        <f t="shared" si="110"/>
        <v>-358.50919654739198</v>
      </c>
    </row>
    <row r="202" spans="1:12">
      <c r="A202" s="75">
        <f t="shared" si="100"/>
        <v>2000</v>
      </c>
      <c r="B202" s="70"/>
      <c r="C202" s="82">
        <f t="shared" si="101"/>
        <v>-26.677421139454506</v>
      </c>
      <c r="D202" s="82">
        <f t="shared" si="102"/>
        <v>-10.627890737397522</v>
      </c>
      <c r="E202" s="82">
        <f t="shared" si="103"/>
        <v>-337.89641887705898</v>
      </c>
      <c r="F202" s="82">
        <f t="shared" si="104"/>
        <v>-2.8536388513364774</v>
      </c>
      <c r="G202" s="82">
        <f t="shared" si="105"/>
        <v>36.4631527057035</v>
      </c>
      <c r="H202" s="82">
        <f t="shared" si="106"/>
        <v>-47.038731826654107</v>
      </c>
      <c r="I202" s="82">
        <f t="shared" si="107"/>
        <v>-43.766356224114574</v>
      </c>
      <c r="J202" s="82">
        <f t="shared" si="108"/>
        <v>126.55528412421542</v>
      </c>
      <c r="K202" s="82">
        <f t="shared" si="109"/>
        <v>242.96615069252135</v>
      </c>
      <c r="L202" s="78">
        <f t="shared" si="110"/>
        <v>-62.875870133575916</v>
      </c>
    </row>
    <row r="203" spans="1:12">
      <c r="A203" s="75">
        <f t="shared" si="100"/>
        <v>2001</v>
      </c>
      <c r="B203" s="70"/>
      <c r="C203" s="82">
        <f t="shared" si="101"/>
        <v>85.823638129264026</v>
      </c>
      <c r="D203" s="82">
        <f t="shared" si="102"/>
        <v>-6.114368918478073</v>
      </c>
      <c r="E203" s="82">
        <f t="shared" si="103"/>
        <v>-520.28001990275664</v>
      </c>
      <c r="F203" s="82">
        <f t="shared" si="104"/>
        <v>-4.6599142754265035</v>
      </c>
      <c r="G203" s="82">
        <f t="shared" si="105"/>
        <v>-38.766193551750796</v>
      </c>
      <c r="H203" s="82">
        <f t="shared" si="106"/>
        <v>20.281229323009232</v>
      </c>
      <c r="I203" s="82">
        <f t="shared" si="107"/>
        <v>-99.167858872092637</v>
      </c>
      <c r="J203" s="82">
        <f t="shared" si="108"/>
        <v>265.91161533796981</v>
      </c>
      <c r="K203" s="82">
        <f t="shared" si="109"/>
        <v>-175.83329302916206</v>
      </c>
      <c r="L203" s="78">
        <f t="shared" si="110"/>
        <v>-472.80516575942363</v>
      </c>
    </row>
    <row r="204" spans="1:12">
      <c r="A204" s="75">
        <f t="shared" si="100"/>
        <v>2002</v>
      </c>
      <c r="B204" s="70"/>
      <c r="C204" s="82">
        <f t="shared" si="101"/>
        <v>-7.9718538818141731</v>
      </c>
      <c r="D204" s="82">
        <f t="shared" si="102"/>
        <v>-0.12297391017980269</v>
      </c>
      <c r="E204" s="82">
        <f t="shared" si="103"/>
        <v>-269.70906458729473</v>
      </c>
      <c r="F204" s="82">
        <f t="shared" si="104"/>
        <v>-5.9205008597171247</v>
      </c>
      <c r="G204" s="82">
        <f t="shared" si="105"/>
        <v>-19.844316462888049</v>
      </c>
      <c r="H204" s="82">
        <f t="shared" si="106"/>
        <v>-88.999268407559512</v>
      </c>
      <c r="I204" s="82">
        <f t="shared" si="107"/>
        <v>-21.540031784564551</v>
      </c>
      <c r="J204" s="82">
        <f t="shared" si="108"/>
        <v>207.52440763875293</v>
      </c>
      <c r="K204" s="82">
        <f t="shared" si="109"/>
        <v>106.32508659169949</v>
      </c>
      <c r="L204" s="78">
        <f t="shared" si="110"/>
        <v>-100.25851566356556</v>
      </c>
    </row>
    <row r="205" spans="1:12">
      <c r="A205" s="75">
        <f t="shared" si="100"/>
        <v>2003</v>
      </c>
      <c r="B205" s="70"/>
      <c r="C205" s="82">
        <f t="shared" si="101"/>
        <v>-83.162628479654998</v>
      </c>
      <c r="D205" s="82">
        <f t="shared" si="102"/>
        <v>1.684947132820531</v>
      </c>
      <c r="E205" s="82">
        <f t="shared" si="103"/>
        <v>-738.70114858790032</v>
      </c>
      <c r="F205" s="82">
        <f t="shared" si="104"/>
        <v>-24.792493151961072</v>
      </c>
      <c r="G205" s="82">
        <f t="shared" si="105"/>
        <v>67.720464500079558</v>
      </c>
      <c r="H205" s="82">
        <f t="shared" si="106"/>
        <v>179.28683527066815</v>
      </c>
      <c r="I205" s="82">
        <f t="shared" si="107"/>
        <v>-152.38282540953355</v>
      </c>
      <c r="J205" s="82">
        <f t="shared" si="108"/>
        <v>-23.25138553156685</v>
      </c>
      <c r="K205" s="82">
        <f t="shared" si="109"/>
        <v>320.99252210904405</v>
      </c>
      <c r="L205" s="78">
        <f t="shared" si="110"/>
        <v>-452.60571214800456</v>
      </c>
    </row>
    <row r="206" spans="1:12">
      <c r="A206" s="75">
        <f t="shared" si="100"/>
        <v>2004</v>
      </c>
      <c r="B206" s="70"/>
      <c r="C206" s="82">
        <f t="shared" si="101"/>
        <v>-172.55238774392566</v>
      </c>
      <c r="D206" s="82">
        <f t="shared" si="102"/>
        <v>2.1434621596537524</v>
      </c>
      <c r="E206" s="82">
        <f t="shared" si="103"/>
        <v>221.7138331299322</v>
      </c>
      <c r="F206" s="82">
        <f t="shared" si="104"/>
        <v>-7.7813042317557839</v>
      </c>
      <c r="G206" s="82">
        <f t="shared" si="105"/>
        <v>136.64549925083284</v>
      </c>
      <c r="H206" s="82">
        <f t="shared" si="106"/>
        <v>92.365321872927666</v>
      </c>
      <c r="I206" s="82">
        <f t="shared" si="107"/>
        <v>2.6984852336382028</v>
      </c>
      <c r="J206" s="82">
        <f t="shared" si="108"/>
        <v>188.55048055529303</v>
      </c>
      <c r="K206" s="82">
        <f t="shared" si="109"/>
        <v>-342.96173589185287</v>
      </c>
      <c r="L206" s="78">
        <f t="shared" si="110"/>
        <v>120.82165433474336</v>
      </c>
    </row>
    <row r="207" spans="1:12">
      <c r="A207" s="75">
        <f t="shared" si="100"/>
        <v>2005</v>
      </c>
      <c r="B207" s="70"/>
      <c r="C207" s="82">
        <f t="shared" si="101"/>
        <v>-120.84624347332918</v>
      </c>
      <c r="D207" s="82">
        <f t="shared" si="102"/>
        <v>-7.4383828942997834</v>
      </c>
      <c r="E207" s="82">
        <f t="shared" si="103"/>
        <v>-299.27046495998582</v>
      </c>
      <c r="F207" s="82">
        <f t="shared" si="104"/>
        <v>-4.4054099950271537</v>
      </c>
      <c r="G207" s="82">
        <f t="shared" si="105"/>
        <v>144.36741877267931</v>
      </c>
      <c r="H207" s="82">
        <f t="shared" si="106"/>
        <v>280.72426892129806</v>
      </c>
      <c r="I207" s="82">
        <f t="shared" si="107"/>
        <v>-16.824372840721324</v>
      </c>
      <c r="J207" s="82">
        <f t="shared" si="108"/>
        <v>212.88863488042188</v>
      </c>
      <c r="K207" s="82">
        <f t="shared" si="109"/>
        <v>-490.60767549030072</v>
      </c>
      <c r="L207" s="78">
        <f t="shared" si="110"/>
        <v>-301.41222707926465</v>
      </c>
    </row>
    <row r="208" spans="1:12">
      <c r="A208" s="75">
        <f t="shared" si="100"/>
        <v>2006</v>
      </c>
      <c r="B208" s="70"/>
      <c r="C208" s="82">
        <f t="shared" si="101"/>
        <v>-73.837711939558375</v>
      </c>
      <c r="D208" s="82">
        <f t="shared" si="102"/>
        <v>-0.64361905787126972</v>
      </c>
      <c r="E208" s="82">
        <f t="shared" si="103"/>
        <v>40.885908979547111</v>
      </c>
      <c r="F208" s="82">
        <f t="shared" si="104"/>
        <v>-9.2370349330314472</v>
      </c>
      <c r="G208" s="82">
        <f t="shared" si="105"/>
        <v>-32.144774724344408</v>
      </c>
      <c r="H208" s="82">
        <f t="shared" si="106"/>
        <v>246.90831386281189</v>
      </c>
      <c r="I208" s="82">
        <f t="shared" si="107"/>
        <v>-112.23817686064292</v>
      </c>
      <c r="J208" s="82">
        <f t="shared" si="108"/>
        <v>167.74569336116664</v>
      </c>
      <c r="K208" s="82">
        <f t="shared" si="109"/>
        <v>-276.16578641974701</v>
      </c>
      <c r="L208" s="78">
        <f t="shared" si="110"/>
        <v>-48.727187731669801</v>
      </c>
    </row>
    <row r="209" spans="1:12">
      <c r="A209" s="75">
        <f t="shared" si="100"/>
        <v>2007</v>
      </c>
      <c r="B209" s="70"/>
      <c r="C209" s="82">
        <f t="shared" si="101"/>
        <v>37.01252754765747</v>
      </c>
      <c r="D209" s="82">
        <f t="shared" si="102"/>
        <v>4.2961676398150876</v>
      </c>
      <c r="E209" s="82">
        <f t="shared" si="103"/>
        <v>-466.28023053131261</v>
      </c>
      <c r="F209" s="82">
        <f t="shared" si="104"/>
        <v>-7.1922320593878748</v>
      </c>
      <c r="G209" s="82">
        <f t="shared" si="105"/>
        <v>-21.662593067543732</v>
      </c>
      <c r="H209" s="82">
        <f t="shared" si="106"/>
        <v>-102.72873358043502</v>
      </c>
      <c r="I209" s="82">
        <f t="shared" si="107"/>
        <v>-92.825188392266767</v>
      </c>
      <c r="J209" s="82">
        <f t="shared" si="108"/>
        <v>205.51367594567864</v>
      </c>
      <c r="K209" s="82">
        <f t="shared" si="109"/>
        <v>58.405973574044928</v>
      </c>
      <c r="L209" s="78">
        <f t="shared" si="110"/>
        <v>-385.46063292374998</v>
      </c>
    </row>
    <row r="210" spans="1:12">
      <c r="A210" s="75">
        <f t="shared" si="100"/>
        <v>2008</v>
      </c>
      <c r="B210" s="70"/>
      <c r="C210" s="82">
        <f t="shared" si="101"/>
        <v>-70.134594874106241</v>
      </c>
      <c r="D210" s="82">
        <f t="shared" si="102"/>
        <v>-0.31973914106674989</v>
      </c>
      <c r="E210" s="82">
        <f t="shared" si="103"/>
        <v>133.11750571102459</v>
      </c>
      <c r="F210" s="82">
        <f t="shared" si="104"/>
        <v>-35.646362507683179</v>
      </c>
      <c r="G210" s="82">
        <f t="shared" si="105"/>
        <v>7.4819336034748147</v>
      </c>
      <c r="H210" s="82">
        <f t="shared" si="106"/>
        <v>-189.53494779275894</v>
      </c>
      <c r="I210" s="82">
        <f t="shared" si="107"/>
        <v>173.56316195848422</v>
      </c>
      <c r="J210" s="82">
        <f t="shared" si="108"/>
        <v>150.2065977279014</v>
      </c>
      <c r="K210" s="82">
        <f t="shared" si="109"/>
        <v>151.06190896637992</v>
      </c>
      <c r="L210" s="78">
        <f t="shared" si="110"/>
        <v>319.79546365164981</v>
      </c>
    </row>
    <row r="211" spans="1:12">
      <c r="A211" s="75">
        <f t="shared" si="100"/>
        <v>2009</v>
      </c>
      <c r="B211" s="70"/>
      <c r="C211" s="82">
        <f t="shared" si="101"/>
        <v>-115.66098764323206</v>
      </c>
      <c r="D211" s="82">
        <f t="shared" si="102"/>
        <v>-3.18217015445375</v>
      </c>
      <c r="E211" s="82">
        <f t="shared" si="103"/>
        <v>-41.285582429824977</v>
      </c>
      <c r="F211" s="82">
        <f t="shared" si="104"/>
        <v>-9.0530981138267332</v>
      </c>
      <c r="G211" s="82">
        <f t="shared" si="105"/>
        <v>-12.462190280481789</v>
      </c>
      <c r="H211" s="82">
        <f t="shared" si="106"/>
        <v>-155.87691150427057</v>
      </c>
      <c r="I211" s="82">
        <f t="shared" si="107"/>
        <v>1.6433100792875457</v>
      </c>
      <c r="J211" s="82">
        <f t="shared" si="108"/>
        <v>248.19944472106712</v>
      </c>
      <c r="K211" s="82">
        <f t="shared" si="109"/>
        <v>482.15386991732231</v>
      </c>
      <c r="L211" s="78">
        <f t="shared" si="110"/>
        <v>394.4756845915872</v>
      </c>
    </row>
    <row r="212" spans="1:12" ht="13.5" thickBot="1">
      <c r="A212" s="75">
        <f t="shared" si="100"/>
        <v>2010</v>
      </c>
      <c r="B212" s="70"/>
      <c r="C212" s="82">
        <f t="shared" si="101"/>
        <v>-10.962031685628835</v>
      </c>
      <c r="D212" s="82">
        <f t="shared" si="102"/>
        <v>3.5168134073453099</v>
      </c>
      <c r="E212" s="82">
        <f t="shared" si="103"/>
        <v>-241.03750190110841</v>
      </c>
      <c r="F212" s="82">
        <f t="shared" si="104"/>
        <v>-26.029977186117733</v>
      </c>
      <c r="G212" s="82">
        <f t="shared" si="105"/>
        <v>2.1520826310052628</v>
      </c>
      <c r="H212" s="82">
        <f t="shared" si="106"/>
        <v>-13.062858614758996</v>
      </c>
      <c r="I212" s="82">
        <f t="shared" si="107"/>
        <v>38.311339678130942</v>
      </c>
      <c r="J212" s="82">
        <f t="shared" si="108"/>
        <v>-32.741819160114559</v>
      </c>
      <c r="K212" s="82">
        <f t="shared" si="109"/>
        <v>156.82161814426448</v>
      </c>
      <c r="L212" s="80">
        <f t="shared" si="110"/>
        <v>-123.03233468698258</v>
      </c>
    </row>
    <row r="213" spans="1:12">
      <c r="A213" s="70"/>
      <c r="B213" s="70"/>
      <c r="C213" s="82"/>
      <c r="D213" s="82"/>
      <c r="E213" s="82"/>
      <c r="F213" s="82"/>
      <c r="G213" s="82"/>
      <c r="H213" s="82"/>
      <c r="I213" s="82"/>
      <c r="J213" s="82"/>
      <c r="K213" s="82"/>
      <c r="L213" s="82"/>
    </row>
    <row r="214" spans="1:12">
      <c r="A214" s="81" t="s">
        <v>32</v>
      </c>
      <c r="B214" s="70"/>
      <c r="C214" s="77">
        <f>AVERAGE(C198:C212)</f>
        <v>-46.172196217905345</v>
      </c>
      <c r="D214" s="77">
        <f t="shared" ref="D214:K214" si="111">AVERAGE(D198:D212)</f>
        <v>-10.226095629507347</v>
      </c>
      <c r="E214" s="77">
        <f t="shared" si="111"/>
        <v>-326.16861487950166</v>
      </c>
      <c r="F214" s="77">
        <f t="shared" si="111"/>
        <v>-11.832115397113755</v>
      </c>
      <c r="G214" s="77">
        <f t="shared" si="111"/>
        <v>15.533652954874686</v>
      </c>
      <c r="H214" s="77">
        <f t="shared" si="111"/>
        <v>49.157436165748265</v>
      </c>
      <c r="I214" s="77">
        <f t="shared" si="111"/>
        <v>-33.34743817849138</v>
      </c>
      <c r="J214" s="77">
        <f t="shared" si="111"/>
        <v>140.3535769535543</v>
      </c>
      <c r="K214" s="77">
        <f t="shared" si="111"/>
        <v>97.119124830730129</v>
      </c>
      <c r="L214" s="77">
        <f>AVERAGE(L198:L212)</f>
        <v>-125.58266939761212</v>
      </c>
    </row>
    <row r="215" spans="1:12">
      <c r="A215" s="81" t="s">
        <v>33</v>
      </c>
      <c r="B215" s="70"/>
      <c r="C215" s="77">
        <f>C212-C198</f>
        <v>-10.962031685628835</v>
      </c>
      <c r="D215" s="77">
        <f t="shared" ref="D215:K215" si="112">D212-D198</f>
        <v>3.5168134073453099</v>
      </c>
      <c r="E215" s="77">
        <f t="shared" si="112"/>
        <v>-241.03750190110841</v>
      </c>
      <c r="F215" s="77">
        <f t="shared" si="112"/>
        <v>-26.029977186117733</v>
      </c>
      <c r="G215" s="77">
        <f t="shared" si="112"/>
        <v>2.1520826310052628</v>
      </c>
      <c r="H215" s="77">
        <f t="shared" si="112"/>
        <v>-13.062858614758996</v>
      </c>
      <c r="I215" s="77">
        <f t="shared" si="112"/>
        <v>38.311339678130942</v>
      </c>
      <c r="J215" s="77">
        <f t="shared" si="112"/>
        <v>-32.741819160114559</v>
      </c>
      <c r="K215" s="77">
        <f t="shared" si="112"/>
        <v>156.82161814426448</v>
      </c>
      <c r="L215" s="77">
        <f>L212-L198</f>
        <v>-123.03233468698258</v>
      </c>
    </row>
    <row r="216" spans="1:12">
      <c r="A216" s="81" t="s">
        <v>34</v>
      </c>
      <c r="B216" s="70"/>
      <c r="C216" s="77">
        <f>STDEV(C198:C212)</f>
        <v>66.48691781645627</v>
      </c>
      <c r="D216" s="77">
        <f t="shared" ref="D216:K216" si="113">STDEV(D198:D212)</f>
        <v>20.379761385338153</v>
      </c>
      <c r="E216" s="77">
        <f t="shared" si="113"/>
        <v>331.81436920992496</v>
      </c>
      <c r="F216" s="77">
        <f t="shared" si="113"/>
        <v>9.8993292830633379</v>
      </c>
      <c r="G216" s="77">
        <f t="shared" si="113"/>
        <v>60.813855877673248</v>
      </c>
      <c r="H216" s="77">
        <f t="shared" si="113"/>
        <v>157.39809533017478</v>
      </c>
      <c r="I216" s="77">
        <f t="shared" si="113"/>
        <v>81.260791716754994</v>
      </c>
      <c r="J216" s="77">
        <f t="shared" si="113"/>
        <v>92.646167147309171</v>
      </c>
      <c r="K216" s="77">
        <f t="shared" si="113"/>
        <v>314.52229799641219</v>
      </c>
      <c r="L216" s="77">
        <f>STDEV(L198:L212)</f>
        <v>278.42200282052363</v>
      </c>
    </row>
    <row r="217" spans="1:12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</row>
    <row r="218" spans="1:12" ht="13.5" thickBot="1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</row>
    <row r="219" spans="1:12" ht="51">
      <c r="A219" s="72" t="s">
        <v>49</v>
      </c>
      <c r="B219" s="70"/>
      <c r="C219" s="71" t="s">
        <v>22</v>
      </c>
      <c r="D219" s="71" t="s">
        <v>23</v>
      </c>
      <c r="E219" s="71" t="s">
        <v>3</v>
      </c>
      <c r="F219" s="71" t="s">
        <v>24</v>
      </c>
      <c r="G219" s="71" t="s">
        <v>25</v>
      </c>
      <c r="H219" s="71" t="s">
        <v>26</v>
      </c>
      <c r="I219" s="71" t="s">
        <v>27</v>
      </c>
      <c r="J219" s="71" t="s">
        <v>28</v>
      </c>
      <c r="K219" s="73" t="s">
        <v>29</v>
      </c>
      <c r="L219" s="74" t="s">
        <v>47</v>
      </c>
    </row>
    <row r="220" spans="1:12">
      <c r="A220" s="75" t="str">
        <f>A198</f>
        <v>1996</v>
      </c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6"/>
    </row>
    <row r="221" spans="1:12">
      <c r="A221" s="75">
        <f t="shared" ref="A221:A234" si="114">A199</f>
        <v>1997</v>
      </c>
      <c r="B221" s="70"/>
      <c r="C221" s="77">
        <f>C4*((C5/C4)-(B5/B4))</f>
        <v>8.9928162774658684</v>
      </c>
      <c r="D221" s="77">
        <f>E4*((E5/E4)-(D5/D4))</f>
        <v>-83.871867352603303</v>
      </c>
      <c r="E221" s="77">
        <f>G4*((G5/G4)-(F5/F4))</f>
        <v>333.63107277392868</v>
      </c>
      <c r="F221" s="77">
        <f>I4*((I5/I4)-(H5/H4))</f>
        <v>-1.3619427855852249</v>
      </c>
      <c r="G221" s="77">
        <f>K4*((K5/K4)-(J5/J4))</f>
        <v>16.57848611089404</v>
      </c>
      <c r="H221" s="77">
        <f>M4*((M5/M4)-(L5/L4))</f>
        <v>70.297245899695454</v>
      </c>
      <c r="I221" s="77">
        <f>O4*((O5/O4)-(N5/N4))</f>
        <v>44.599174977682424</v>
      </c>
      <c r="J221" s="77">
        <f>Q4*((Q5/Q4)-(P5/P4))</f>
        <v>67.006350726304007</v>
      </c>
      <c r="K221" s="77">
        <f>S4*((S5/S4)-(R5/R4))</f>
        <v>125.61648666790535</v>
      </c>
      <c r="L221" s="78">
        <f>SUM(C221:K221)</f>
        <v>581.48782329568735</v>
      </c>
    </row>
    <row r="222" spans="1:12">
      <c r="A222" s="75">
        <f t="shared" si="114"/>
        <v>1998</v>
      </c>
      <c r="B222" s="70"/>
      <c r="C222" s="77">
        <f t="shared" ref="C222:C234" si="115">C5*((C6/C5)-(B6/B5))</f>
        <v>-13.870564816875932</v>
      </c>
      <c r="D222" s="77">
        <f t="shared" ref="D222:D234" si="116">E5*((E6/E5)-(D6/D5))</f>
        <v>-27.733479745816229</v>
      </c>
      <c r="E222" s="77">
        <f t="shared" ref="E222:E234" si="117">G5*((G6/G5)-(F6/F5))</f>
        <v>574.75626086886507</v>
      </c>
      <c r="F222" s="77">
        <f t="shared" ref="F222:F234" si="118">I5*((I6/I5)-(H6/H5))</f>
        <v>-3.6887483016790239</v>
      </c>
      <c r="G222" s="77">
        <f t="shared" ref="G222:G234" si="119">K5*((K6/K5)-(J6/J5))</f>
        <v>43.60173692614709</v>
      </c>
      <c r="H222" s="77">
        <f t="shared" ref="H222:H234" si="120">M5*((M6/M5)-(L6/L5))</f>
        <v>192.0911273971569</v>
      </c>
      <c r="I222" s="77">
        <f t="shared" ref="I222:I234" si="121">O5*((O6/O5)-(N6/N5))</f>
        <v>136.41960362566462</v>
      </c>
      <c r="J222" s="77">
        <f t="shared" ref="J222:J234" si="122">Q5*((Q6/Q5)-(P6/P5))</f>
        <v>148.85590060869433</v>
      </c>
      <c r="K222" s="77">
        <f t="shared" ref="K222:K234" si="123">S5*((S6/S5)-(R6/R5))</f>
        <v>11.275757364138144</v>
      </c>
      <c r="L222" s="78">
        <f t="shared" ref="L222:L234" si="124">SUM(C222:K222)</f>
        <v>1061.707593926295</v>
      </c>
    </row>
    <row r="223" spans="1:12">
      <c r="A223" s="75">
        <f t="shared" si="114"/>
        <v>1999</v>
      </c>
      <c r="B223" s="70"/>
      <c r="C223" s="77">
        <f t="shared" si="115"/>
        <v>-9.1245919175566765</v>
      </c>
      <c r="D223" s="77">
        <f t="shared" si="116"/>
        <v>-123.48998244797285</v>
      </c>
      <c r="E223" s="77">
        <f t="shared" si="117"/>
        <v>637.08108559996447</v>
      </c>
      <c r="F223" s="77">
        <f t="shared" si="118"/>
        <v>-5.6123193183183382</v>
      </c>
      <c r="G223" s="77">
        <f t="shared" si="119"/>
        <v>38.134936246852497</v>
      </c>
      <c r="H223" s="77">
        <f t="shared" si="120"/>
        <v>190.27973523213095</v>
      </c>
      <c r="I223" s="77">
        <f t="shared" si="121"/>
        <v>110.10745071329018</v>
      </c>
      <c r="J223" s="77">
        <f t="shared" si="122"/>
        <v>144.57367769226536</v>
      </c>
      <c r="K223" s="77">
        <f t="shared" si="123"/>
        <v>39.221231067535506</v>
      </c>
      <c r="L223" s="78">
        <f t="shared" si="124"/>
        <v>1021.1712228681912</v>
      </c>
    </row>
    <row r="224" spans="1:12">
      <c r="A224" s="75">
        <f t="shared" si="114"/>
        <v>2000</v>
      </c>
      <c r="B224" s="70"/>
      <c r="C224" s="77">
        <f t="shared" si="115"/>
        <v>-11.027970218369159</v>
      </c>
      <c r="D224" s="77">
        <f t="shared" si="116"/>
        <v>-33.298687134486045</v>
      </c>
      <c r="E224" s="77">
        <f t="shared" si="117"/>
        <v>-250.23490953497955</v>
      </c>
      <c r="F224" s="77">
        <f t="shared" si="118"/>
        <v>-6.8806680367772586</v>
      </c>
      <c r="G224" s="77">
        <f t="shared" si="119"/>
        <v>2.7155696035594814</v>
      </c>
      <c r="H224" s="77">
        <f t="shared" si="120"/>
        <v>3.4227419436156641</v>
      </c>
      <c r="I224" s="77">
        <f t="shared" si="121"/>
        <v>-27.242536210009568</v>
      </c>
      <c r="J224" s="77">
        <f t="shared" si="122"/>
        <v>18.991778027374245</v>
      </c>
      <c r="K224" s="77">
        <f t="shared" si="123"/>
        <v>27.579755000123527</v>
      </c>
      <c r="L224" s="78">
        <f t="shared" si="124"/>
        <v>-275.9749265599487</v>
      </c>
    </row>
    <row r="225" spans="1:12">
      <c r="A225" s="75">
        <f t="shared" si="114"/>
        <v>2001</v>
      </c>
      <c r="B225" s="70"/>
      <c r="C225" s="77">
        <f t="shared" si="115"/>
        <v>-30.189105213603895</v>
      </c>
      <c r="D225" s="77">
        <f t="shared" si="116"/>
        <v>-71.03029505988502</v>
      </c>
      <c r="E225" s="77">
        <f t="shared" si="117"/>
        <v>280.40444173351847</v>
      </c>
      <c r="F225" s="77">
        <f t="shared" si="118"/>
        <v>-11.304546683598293</v>
      </c>
      <c r="G225" s="77">
        <f t="shared" si="119"/>
        <v>12.317881664216447</v>
      </c>
      <c r="H225" s="77">
        <f t="shared" si="120"/>
        <v>52.240721809875055</v>
      </c>
      <c r="I225" s="77">
        <f t="shared" si="121"/>
        <v>4.5099301108794156</v>
      </c>
      <c r="J225" s="77">
        <f t="shared" si="122"/>
        <v>2.9193801482555926</v>
      </c>
      <c r="K225" s="77">
        <f t="shared" si="123"/>
        <v>-172.66894596185531</v>
      </c>
      <c r="L225" s="78">
        <f t="shared" si="124"/>
        <v>67.199462547802455</v>
      </c>
    </row>
    <row r="226" spans="1:12">
      <c r="A226" s="75">
        <f t="shared" si="114"/>
        <v>2002</v>
      </c>
      <c r="B226" s="70"/>
      <c r="C226" s="77">
        <f t="shared" si="115"/>
        <v>-14.393349245757884</v>
      </c>
      <c r="D226" s="77">
        <f t="shared" si="116"/>
        <v>-3.8698628266406505</v>
      </c>
      <c r="E226" s="77">
        <f t="shared" si="117"/>
        <v>166.41874339914864</v>
      </c>
      <c r="F226" s="77">
        <f t="shared" si="118"/>
        <v>-14.917087365977975</v>
      </c>
      <c r="G226" s="77">
        <f t="shared" si="119"/>
        <v>1.6064929164574611</v>
      </c>
      <c r="H226" s="77">
        <f t="shared" si="120"/>
        <v>13.309617369548921</v>
      </c>
      <c r="I226" s="77">
        <f t="shared" si="121"/>
        <v>-40.452281361979956</v>
      </c>
      <c r="J226" s="77">
        <f t="shared" si="122"/>
        <v>-27.684002477083986</v>
      </c>
      <c r="K226" s="77">
        <f t="shared" si="123"/>
        <v>-88.754166034191499</v>
      </c>
      <c r="L226" s="78">
        <f t="shared" si="124"/>
        <v>-8.7358956264769319</v>
      </c>
    </row>
    <row r="227" spans="1:12">
      <c r="A227" s="75">
        <f t="shared" si="114"/>
        <v>2003</v>
      </c>
      <c r="B227" s="70"/>
      <c r="C227" s="77">
        <f t="shared" si="115"/>
        <v>-15.211906013346475</v>
      </c>
      <c r="D227" s="77">
        <f t="shared" si="116"/>
        <v>9.5921861853111672</v>
      </c>
      <c r="E227" s="77">
        <f t="shared" si="117"/>
        <v>372.37343239773276</v>
      </c>
      <c r="F227" s="77">
        <f t="shared" si="118"/>
        <v>1.7400274441242221</v>
      </c>
      <c r="G227" s="77">
        <f t="shared" si="119"/>
        <v>-9.6206383563590201</v>
      </c>
      <c r="H227" s="77">
        <f t="shared" si="120"/>
        <v>-36.534366642340558</v>
      </c>
      <c r="I227" s="77">
        <f t="shared" si="121"/>
        <v>-0.80126540358965892</v>
      </c>
      <c r="J227" s="77">
        <f t="shared" si="122"/>
        <v>-59.731899349788179</v>
      </c>
      <c r="K227" s="77">
        <f t="shared" si="123"/>
        <v>-168.78729723151204</v>
      </c>
      <c r="L227" s="78">
        <f t="shared" si="124"/>
        <v>93.018273030232223</v>
      </c>
    </row>
    <row r="228" spans="1:12">
      <c r="A228" s="75">
        <f t="shared" si="114"/>
        <v>2004</v>
      </c>
      <c r="B228" s="70"/>
      <c r="C228" s="77">
        <f t="shared" si="115"/>
        <v>-23.93760628277472</v>
      </c>
      <c r="D228" s="77">
        <f t="shared" si="116"/>
        <v>7.0688573480712922</v>
      </c>
      <c r="E228" s="77">
        <f t="shared" si="117"/>
        <v>-558.50386230177878</v>
      </c>
      <c r="F228" s="77">
        <f t="shared" si="118"/>
        <v>3.9218304747357435</v>
      </c>
      <c r="G228" s="77">
        <f t="shared" si="119"/>
        <v>-8.6348218264933294</v>
      </c>
      <c r="H228" s="77">
        <f t="shared" si="120"/>
        <v>-20.669394291170985</v>
      </c>
      <c r="I228" s="77">
        <f t="shared" si="121"/>
        <v>11.941474390595914</v>
      </c>
      <c r="J228" s="77">
        <f t="shared" si="122"/>
        <v>-46.560647393127368</v>
      </c>
      <c r="K228" s="77">
        <f t="shared" si="123"/>
        <v>158.70590501963071</v>
      </c>
      <c r="L228" s="78">
        <f t="shared" si="124"/>
        <v>-476.6682648623115</v>
      </c>
    </row>
    <row r="229" spans="1:12">
      <c r="A229" s="75">
        <f t="shared" si="114"/>
        <v>2005</v>
      </c>
      <c r="B229" s="70"/>
      <c r="C229" s="77">
        <f t="shared" si="115"/>
        <v>-16.370916126287643</v>
      </c>
      <c r="D229" s="77">
        <f t="shared" si="116"/>
        <v>-7.8435989590005883</v>
      </c>
      <c r="E229" s="77">
        <f t="shared" si="117"/>
        <v>-221.92334710288847</v>
      </c>
      <c r="F229" s="77">
        <f t="shared" si="118"/>
        <v>5.414264308736902</v>
      </c>
      <c r="G229" s="77">
        <f t="shared" si="119"/>
        <v>-22.572273353952376</v>
      </c>
      <c r="H229" s="77">
        <f t="shared" si="120"/>
        <v>-76.233618554469487</v>
      </c>
      <c r="I229" s="77">
        <f t="shared" si="121"/>
        <v>-30.889856725127249</v>
      </c>
      <c r="J229" s="77">
        <f t="shared" si="122"/>
        <v>-95.857803450766966</v>
      </c>
      <c r="K229" s="77">
        <f t="shared" si="123"/>
        <v>59.649066939572378</v>
      </c>
      <c r="L229" s="78">
        <f t="shared" si="124"/>
        <v>-406.62808302418347</v>
      </c>
    </row>
    <row r="230" spans="1:12">
      <c r="A230" s="75">
        <f t="shared" si="114"/>
        <v>2006</v>
      </c>
      <c r="B230" s="70"/>
      <c r="C230" s="77">
        <f t="shared" si="115"/>
        <v>-5.6801864675475953</v>
      </c>
      <c r="D230" s="77">
        <f t="shared" si="116"/>
        <v>18.84304656222734</v>
      </c>
      <c r="E230" s="77">
        <f t="shared" si="117"/>
        <v>659.79680501146095</v>
      </c>
      <c r="F230" s="77">
        <f t="shared" si="118"/>
        <v>10.572180813252503</v>
      </c>
      <c r="G230" s="77">
        <f t="shared" si="119"/>
        <v>-9.9155988373134143</v>
      </c>
      <c r="H230" s="77">
        <f t="shared" si="120"/>
        <v>-26.505498926492706</v>
      </c>
      <c r="I230" s="77">
        <f t="shared" si="121"/>
        <v>-21.923373158063232</v>
      </c>
      <c r="J230" s="77">
        <f t="shared" si="122"/>
        <v>-36.24791814702624</v>
      </c>
      <c r="K230" s="77">
        <f t="shared" si="123"/>
        <v>148.08637137346059</v>
      </c>
      <c r="L230" s="78">
        <f t="shared" si="124"/>
        <v>737.02582822395834</v>
      </c>
    </row>
    <row r="231" spans="1:12">
      <c r="A231" s="75">
        <f t="shared" si="114"/>
        <v>2007</v>
      </c>
      <c r="B231" s="70"/>
      <c r="C231" s="77">
        <f t="shared" si="115"/>
        <v>7.8819704759926887</v>
      </c>
      <c r="D231" s="77">
        <f t="shared" si="116"/>
        <v>-2.0708141434515923</v>
      </c>
      <c r="E231" s="77">
        <f t="shared" si="117"/>
        <v>-334.59566594758041</v>
      </c>
      <c r="F231" s="77">
        <f t="shared" si="118"/>
        <v>9.1882415694538899</v>
      </c>
      <c r="G231" s="77">
        <f t="shared" si="119"/>
        <v>-1.7530072823566907</v>
      </c>
      <c r="H231" s="77">
        <f t="shared" si="120"/>
        <v>6.2700966983854123</v>
      </c>
      <c r="I231" s="77">
        <f t="shared" si="121"/>
        <v>-29.381845595879827</v>
      </c>
      <c r="J231" s="77">
        <f t="shared" si="122"/>
        <v>-8.3799866896275805</v>
      </c>
      <c r="K231" s="77">
        <f t="shared" si="123"/>
        <v>155.26920502713298</v>
      </c>
      <c r="L231" s="78">
        <f t="shared" si="124"/>
        <v>-197.57180588793111</v>
      </c>
    </row>
    <row r="232" spans="1:12">
      <c r="A232" s="75">
        <f t="shared" si="114"/>
        <v>2008</v>
      </c>
      <c r="B232" s="70"/>
      <c r="C232" s="77">
        <f t="shared" si="115"/>
        <v>14.916640414445</v>
      </c>
      <c r="D232" s="77">
        <f t="shared" si="116"/>
        <v>3.2821236832759526</v>
      </c>
      <c r="E232" s="77">
        <f t="shared" si="117"/>
        <v>162.95003344205807</v>
      </c>
      <c r="F232" s="77">
        <f t="shared" si="118"/>
        <v>8.9956783394412021</v>
      </c>
      <c r="G232" s="77">
        <f t="shared" si="119"/>
        <v>12.184545775586631</v>
      </c>
      <c r="H232" s="77">
        <f t="shared" si="120"/>
        <v>50.850827733747721</v>
      </c>
      <c r="I232" s="77">
        <f t="shared" si="121"/>
        <v>36.096224668640012</v>
      </c>
      <c r="J232" s="77">
        <f t="shared" si="122"/>
        <v>38.647996650535816</v>
      </c>
      <c r="K232" s="77">
        <f t="shared" si="123"/>
        <v>424.99022627058969</v>
      </c>
      <c r="L232" s="78">
        <f t="shared" si="124"/>
        <v>752.91429697832007</v>
      </c>
    </row>
    <row r="233" spans="1:12">
      <c r="A233" s="75">
        <f t="shared" si="114"/>
        <v>2009</v>
      </c>
      <c r="B233" s="70"/>
      <c r="C233" s="77">
        <f t="shared" si="115"/>
        <v>8.5472925058886222</v>
      </c>
      <c r="D233" s="77">
        <f t="shared" si="116"/>
        <v>23.240429503464643</v>
      </c>
      <c r="E233" s="77">
        <f t="shared" si="117"/>
        <v>59.658749361502274</v>
      </c>
      <c r="F233" s="77">
        <f t="shared" si="118"/>
        <v>10.083770243932435</v>
      </c>
      <c r="G233" s="77">
        <f t="shared" si="119"/>
        <v>23.611438611306937</v>
      </c>
      <c r="H233" s="77">
        <f t="shared" si="120"/>
        <v>92.737903294943678</v>
      </c>
      <c r="I233" s="77">
        <f t="shared" si="121"/>
        <v>10.700744109705237</v>
      </c>
      <c r="J233" s="77">
        <f t="shared" si="122"/>
        <v>94.164388818364671</v>
      </c>
      <c r="K233" s="77">
        <f t="shared" si="123"/>
        <v>327.58929705596614</v>
      </c>
      <c r="L233" s="78">
        <f t="shared" si="124"/>
        <v>650.33401350507461</v>
      </c>
    </row>
    <row r="234" spans="1:12" ht="13.5" thickBot="1">
      <c r="A234" s="75">
        <f t="shared" si="114"/>
        <v>2010</v>
      </c>
      <c r="B234" s="70"/>
      <c r="C234" s="77">
        <f t="shared" si="115"/>
        <v>13.788930496500514</v>
      </c>
      <c r="D234" s="77">
        <f t="shared" si="116"/>
        <v>-6.5786969143277343</v>
      </c>
      <c r="E234" s="77">
        <f t="shared" si="117"/>
        <v>204.40997652136954</v>
      </c>
      <c r="F234" s="77">
        <f t="shared" si="118"/>
        <v>9.0375107927545635</v>
      </c>
      <c r="G234" s="77">
        <f t="shared" si="119"/>
        <v>19.966382637005971</v>
      </c>
      <c r="H234" s="77">
        <f t="shared" si="120"/>
        <v>68.378535336435178</v>
      </c>
      <c r="I234" s="77">
        <f t="shared" si="121"/>
        <v>35.616446724838454</v>
      </c>
      <c r="J234" s="77">
        <f t="shared" si="122"/>
        <v>74.08921051278881</v>
      </c>
      <c r="K234" s="77">
        <f t="shared" si="123"/>
        <v>264.4076079178551</v>
      </c>
      <c r="L234" s="80">
        <f t="shared" si="124"/>
        <v>683.1159040252204</v>
      </c>
    </row>
    <row r="235" spans="1:12">
      <c r="A235" s="70"/>
      <c r="B235" s="70"/>
      <c r="C235" s="77"/>
      <c r="D235" s="77"/>
      <c r="E235" s="77"/>
      <c r="F235" s="77"/>
      <c r="G235" s="77"/>
      <c r="H235" s="77"/>
      <c r="I235" s="77"/>
      <c r="J235" s="77"/>
      <c r="K235" s="77"/>
      <c r="L235" s="77"/>
    </row>
    <row r="236" spans="1:12">
      <c r="A236" s="81" t="s">
        <v>32</v>
      </c>
      <c r="B236" s="70"/>
      <c r="C236" s="77">
        <f>AVERAGE(C220:C234)</f>
        <v>-6.1198961522733786</v>
      </c>
      <c r="D236" s="77">
        <f t="shared" ref="D236:K236" si="125">AVERAGE(D220:D234)</f>
        <v>-21.268617235845255</v>
      </c>
      <c r="E236" s="77">
        <f t="shared" si="125"/>
        <v>149.01591544445154</v>
      </c>
      <c r="F236" s="77">
        <f t="shared" si="125"/>
        <v>1.0848708210353819</v>
      </c>
      <c r="G236" s="77">
        <f t="shared" si="125"/>
        <v>8.444366488253694</v>
      </c>
      <c r="H236" s="77">
        <f t="shared" si="125"/>
        <v>41.423976735790099</v>
      </c>
      <c r="I236" s="77">
        <f t="shared" si="125"/>
        <v>17.092849347617623</v>
      </c>
      <c r="J236" s="77">
        <f t="shared" si="125"/>
        <v>22.484744691225892</v>
      </c>
      <c r="K236" s="77">
        <f t="shared" si="125"/>
        <v>93.727178605453659</v>
      </c>
      <c r="L236" s="77">
        <f>AVERAGE(L220:L234)</f>
        <v>305.88538874570929</v>
      </c>
    </row>
    <row r="237" spans="1:12">
      <c r="A237" s="81" t="s">
        <v>33</v>
      </c>
      <c r="B237" s="70"/>
      <c r="C237" s="77">
        <f>C234-C220</f>
        <v>13.788930496500514</v>
      </c>
      <c r="D237" s="77">
        <f t="shared" ref="D237:K237" si="126">D234-D220</f>
        <v>-6.5786969143277343</v>
      </c>
      <c r="E237" s="77">
        <f t="shared" si="126"/>
        <v>204.40997652136954</v>
      </c>
      <c r="F237" s="77">
        <f t="shared" si="126"/>
        <v>9.0375107927545635</v>
      </c>
      <c r="G237" s="77">
        <f t="shared" si="126"/>
        <v>19.966382637005971</v>
      </c>
      <c r="H237" s="77">
        <f t="shared" si="126"/>
        <v>68.378535336435178</v>
      </c>
      <c r="I237" s="77">
        <f t="shared" si="126"/>
        <v>35.616446724838454</v>
      </c>
      <c r="J237" s="77">
        <f t="shared" si="126"/>
        <v>74.08921051278881</v>
      </c>
      <c r="K237" s="77">
        <f t="shared" si="126"/>
        <v>264.4076079178551</v>
      </c>
      <c r="L237" s="77">
        <f>L234-L220</f>
        <v>683.1159040252204</v>
      </c>
    </row>
    <row r="238" spans="1:12">
      <c r="A238" s="81" t="s">
        <v>34</v>
      </c>
      <c r="B238" s="70"/>
      <c r="C238" s="77">
        <f>STDEV(C220:C234)</f>
        <v>14.477699866525072</v>
      </c>
      <c r="D238" s="77">
        <f t="shared" ref="D238:K238" si="127">STDEV(D220:D234)</f>
        <v>43.008545269721807</v>
      </c>
      <c r="E238" s="77">
        <f t="shared" si="127"/>
        <v>374.63886500368994</v>
      </c>
      <c r="F238" s="77">
        <f t="shared" si="127"/>
        <v>8.4868099873382015</v>
      </c>
      <c r="G238" s="77">
        <f t="shared" si="127"/>
        <v>18.966062671766412</v>
      </c>
      <c r="H238" s="77">
        <f t="shared" si="127"/>
        <v>78.993158092787922</v>
      </c>
      <c r="I238" s="77">
        <f t="shared" si="127"/>
        <v>52.739517048825853</v>
      </c>
      <c r="J238" s="77">
        <f t="shared" si="127"/>
        <v>75.327826737911764</v>
      </c>
      <c r="K238" s="77">
        <f t="shared" si="127"/>
        <v>174.09681937853591</v>
      </c>
      <c r="L238" s="77">
        <f>STDEV(L220:L234)</f>
        <v>534.85357786815894</v>
      </c>
    </row>
    <row r="239" spans="1:12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</row>
    <row r="240" spans="1:12" ht="13.5" thickBo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</row>
    <row r="241" spans="1:12" ht="13.5" thickBot="1">
      <c r="A241" s="293" t="s">
        <v>50</v>
      </c>
      <c r="B241" s="294"/>
      <c r="C241" s="295"/>
      <c r="D241" s="70"/>
      <c r="E241" s="70"/>
      <c r="F241" s="70"/>
      <c r="G241" s="70"/>
      <c r="H241" s="70"/>
      <c r="I241" s="70"/>
      <c r="J241" s="70"/>
      <c r="K241" s="70"/>
      <c r="L241" s="70"/>
    </row>
    <row r="242" spans="1:12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</row>
    <row r="243" spans="1:12">
      <c r="A243" s="75" t="str">
        <f>A220</f>
        <v>1996</v>
      </c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</row>
    <row r="244" spans="1:12">
      <c r="A244" s="75">
        <f t="shared" ref="A244:A257" si="128">A221</f>
        <v>1997</v>
      </c>
      <c r="B244" s="77">
        <f>L177+L199+L221</f>
        <v>760.07906163294774</v>
      </c>
      <c r="C244" s="77">
        <f>Z5-Z4</f>
        <v>760.07906163294683</v>
      </c>
      <c r="D244" s="70"/>
      <c r="E244" s="70"/>
      <c r="F244" s="70"/>
      <c r="G244" s="70"/>
      <c r="H244" s="70"/>
      <c r="I244" s="70"/>
      <c r="J244" s="70"/>
      <c r="K244" s="70"/>
      <c r="L244" s="70"/>
    </row>
    <row r="245" spans="1:12">
      <c r="A245" s="75">
        <f t="shared" si="128"/>
        <v>1998</v>
      </c>
      <c r="B245" s="77">
        <f t="shared" ref="B245:B257" si="129">L178+L200+L222</f>
        <v>1069.2667660259597</v>
      </c>
      <c r="C245" s="77">
        <f t="shared" ref="C245:C257" si="130">Z6-Z5</f>
        <v>1069.2667660259613</v>
      </c>
      <c r="D245" s="70"/>
      <c r="E245" s="70"/>
      <c r="F245" s="70"/>
      <c r="G245" s="70"/>
      <c r="H245" s="70"/>
      <c r="I245" s="70"/>
      <c r="J245" s="70"/>
      <c r="K245" s="70"/>
      <c r="L245" s="70"/>
    </row>
    <row r="246" spans="1:12">
      <c r="A246" s="75">
        <f t="shared" si="128"/>
        <v>1999</v>
      </c>
      <c r="B246" s="77">
        <f t="shared" si="129"/>
        <v>1416.2013642543127</v>
      </c>
      <c r="C246" s="77">
        <f t="shared" si="130"/>
        <v>1416.2013642543025</v>
      </c>
      <c r="D246" s="70"/>
      <c r="E246" s="70"/>
      <c r="F246" s="70"/>
      <c r="G246" s="70"/>
      <c r="H246" s="70"/>
      <c r="I246" s="70"/>
      <c r="J246" s="70"/>
      <c r="K246" s="70"/>
      <c r="L246" s="70"/>
    </row>
    <row r="247" spans="1:12">
      <c r="A247" s="75">
        <f t="shared" si="128"/>
        <v>2000</v>
      </c>
      <c r="B247" s="77">
        <f t="shared" si="129"/>
        <v>-69.88534861263372</v>
      </c>
      <c r="C247" s="77">
        <f t="shared" si="130"/>
        <v>-69.885348612631788</v>
      </c>
      <c r="D247" s="70"/>
      <c r="E247" s="70"/>
      <c r="F247" s="70"/>
      <c r="G247" s="70"/>
      <c r="H247" s="70"/>
      <c r="I247" s="70"/>
      <c r="J247" s="70"/>
      <c r="K247" s="70"/>
      <c r="L247" s="70"/>
    </row>
    <row r="248" spans="1:12">
      <c r="A248" s="75">
        <f t="shared" si="128"/>
        <v>2001</v>
      </c>
      <c r="B248" s="77">
        <f t="shared" si="129"/>
        <v>-63.290675036154482</v>
      </c>
      <c r="C248" s="77">
        <f t="shared" si="130"/>
        <v>-63.290675036158063</v>
      </c>
      <c r="D248" s="70"/>
      <c r="E248" s="70"/>
      <c r="F248" s="70"/>
      <c r="G248" s="70"/>
      <c r="H248" s="70"/>
      <c r="I248" s="70"/>
      <c r="J248" s="70"/>
      <c r="K248" s="70"/>
      <c r="L248" s="70"/>
    </row>
    <row r="249" spans="1:12">
      <c r="A249" s="75">
        <f t="shared" si="128"/>
        <v>2002</v>
      </c>
      <c r="B249" s="77">
        <f t="shared" si="129"/>
        <v>811.54975211289718</v>
      </c>
      <c r="C249" s="77">
        <f t="shared" si="130"/>
        <v>811.54975211290002</v>
      </c>
      <c r="D249" s="70"/>
      <c r="E249" s="70"/>
      <c r="F249" s="70"/>
      <c r="G249" s="70"/>
      <c r="H249" s="70"/>
      <c r="I249" s="70"/>
      <c r="J249" s="70"/>
      <c r="K249" s="70"/>
      <c r="L249" s="70"/>
    </row>
    <row r="250" spans="1:12">
      <c r="A250" s="75">
        <f t="shared" si="128"/>
        <v>2003</v>
      </c>
      <c r="B250" s="77">
        <f t="shared" si="129"/>
        <v>568.5819472180707</v>
      </c>
      <c r="C250" s="77">
        <f t="shared" si="130"/>
        <v>568.58194721806649</v>
      </c>
      <c r="D250" s="70"/>
      <c r="E250" s="70"/>
      <c r="F250" s="70"/>
      <c r="G250" s="70"/>
      <c r="H250" s="70"/>
      <c r="I250" s="70"/>
      <c r="J250" s="70"/>
      <c r="K250" s="70"/>
      <c r="L250" s="70"/>
    </row>
    <row r="251" spans="1:12">
      <c r="A251" s="75">
        <f t="shared" si="128"/>
        <v>2004</v>
      </c>
      <c r="B251" s="77">
        <f t="shared" si="129"/>
        <v>810.48718337960088</v>
      </c>
      <c r="C251" s="77">
        <f t="shared" si="130"/>
        <v>810.48718337960599</v>
      </c>
      <c r="D251" s="70"/>
      <c r="E251" s="70"/>
      <c r="F251" s="70"/>
      <c r="G251" s="70"/>
      <c r="H251" s="70"/>
      <c r="I251" s="70"/>
      <c r="J251" s="70"/>
      <c r="K251" s="70"/>
      <c r="L251" s="70"/>
    </row>
    <row r="252" spans="1:12">
      <c r="A252" s="75">
        <f t="shared" si="128"/>
        <v>2005</v>
      </c>
      <c r="B252" s="77">
        <f t="shared" si="129"/>
        <v>683.77996209556113</v>
      </c>
      <c r="C252" s="77">
        <f t="shared" si="130"/>
        <v>683.77996209555567</v>
      </c>
      <c r="D252" s="70"/>
      <c r="E252" s="70"/>
      <c r="F252" s="70"/>
      <c r="G252" s="70"/>
      <c r="H252" s="70"/>
      <c r="I252" s="70"/>
      <c r="J252" s="70"/>
      <c r="K252" s="70"/>
      <c r="L252" s="70"/>
    </row>
    <row r="253" spans="1:12">
      <c r="A253" s="75">
        <f t="shared" si="128"/>
        <v>2006</v>
      </c>
      <c r="B253" s="77">
        <f t="shared" si="129"/>
        <v>2316.8175194783407</v>
      </c>
      <c r="C253" s="77">
        <f t="shared" si="130"/>
        <v>2316.8175194783398</v>
      </c>
      <c r="D253" s="70"/>
      <c r="E253" s="70"/>
      <c r="F253" s="70"/>
      <c r="G253" s="70"/>
      <c r="H253" s="70"/>
      <c r="I253" s="70"/>
      <c r="J253" s="70"/>
      <c r="K253" s="70"/>
      <c r="L253" s="70"/>
    </row>
    <row r="254" spans="1:12">
      <c r="A254" s="75">
        <f t="shared" si="128"/>
        <v>2007</v>
      </c>
      <c r="B254" s="77">
        <f t="shared" si="129"/>
        <v>1453.6186672788256</v>
      </c>
      <c r="C254" s="77">
        <f t="shared" si="130"/>
        <v>1453.6186672788244</v>
      </c>
      <c r="D254" s="70"/>
      <c r="E254" s="70"/>
      <c r="F254" s="70"/>
      <c r="G254" s="70"/>
      <c r="H254" s="70"/>
      <c r="I254" s="70"/>
      <c r="J254" s="70"/>
      <c r="K254" s="70"/>
      <c r="L254" s="70"/>
    </row>
    <row r="255" spans="1:12">
      <c r="A255" s="75">
        <f t="shared" si="128"/>
        <v>2008</v>
      </c>
      <c r="B255" s="77">
        <f t="shared" si="129"/>
        <v>2971.427997636612</v>
      </c>
      <c r="C255" s="77">
        <f t="shared" si="130"/>
        <v>2971.4279976366161</v>
      </c>
      <c r="D255" s="70"/>
      <c r="E255" s="70"/>
      <c r="F255" s="70"/>
      <c r="G255" s="70"/>
      <c r="H255" s="70"/>
      <c r="I255" s="70"/>
      <c r="J255" s="70"/>
      <c r="K255" s="70"/>
      <c r="L255" s="70"/>
    </row>
    <row r="256" spans="1:12">
      <c r="A256" s="75">
        <f t="shared" si="128"/>
        <v>2009</v>
      </c>
      <c r="B256" s="77">
        <f t="shared" si="129"/>
        <v>-97.005361227219964</v>
      </c>
      <c r="C256" s="77">
        <f t="shared" si="130"/>
        <v>-97.005361227224057</v>
      </c>
      <c r="D256" s="70"/>
      <c r="E256" s="70"/>
      <c r="F256" s="70"/>
      <c r="G256" s="70"/>
      <c r="H256" s="70"/>
      <c r="I256" s="70"/>
      <c r="J256" s="70"/>
      <c r="K256" s="70"/>
      <c r="L256" s="70"/>
    </row>
    <row r="257" spans="1:12">
      <c r="A257" s="75">
        <f t="shared" si="128"/>
        <v>2010</v>
      </c>
      <c r="B257" s="77">
        <f t="shared" si="129"/>
        <v>122.79420497778733</v>
      </c>
      <c r="C257" s="77">
        <f t="shared" si="130"/>
        <v>122.79420497779211</v>
      </c>
      <c r="D257" s="70"/>
      <c r="E257" s="70"/>
      <c r="F257" s="70"/>
      <c r="G257" s="70"/>
      <c r="H257" s="70"/>
      <c r="I257" s="70"/>
      <c r="J257" s="70"/>
      <c r="K257" s="70"/>
      <c r="L257" s="70"/>
    </row>
    <row r="259" spans="1:12" ht="13.5" thickBot="1"/>
    <row r="260" spans="1:12" ht="13.5" thickBot="1">
      <c r="A260" s="69" t="s">
        <v>51</v>
      </c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</row>
    <row r="261" spans="1:12" ht="51">
      <c r="A261" s="72" t="s">
        <v>52</v>
      </c>
      <c r="B261" s="70"/>
      <c r="C261" s="71" t="s">
        <v>22</v>
      </c>
      <c r="D261" s="71" t="s">
        <v>23</v>
      </c>
      <c r="E261" s="71" t="s">
        <v>3</v>
      </c>
      <c r="F261" s="71" t="s">
        <v>24</v>
      </c>
      <c r="G261" s="71" t="s">
        <v>25</v>
      </c>
      <c r="H261" s="71" t="s">
        <v>26</v>
      </c>
      <c r="I261" s="71" t="s">
        <v>27</v>
      </c>
      <c r="J261" s="71" t="s">
        <v>28</v>
      </c>
      <c r="K261" s="73" t="s">
        <v>29</v>
      </c>
      <c r="L261" s="74" t="s">
        <v>32</v>
      </c>
    </row>
    <row r="262" spans="1:12">
      <c r="A262" s="75" t="str">
        <f>A243</f>
        <v>1996</v>
      </c>
      <c r="B262" s="70"/>
      <c r="C262" s="71"/>
      <c r="D262" s="79"/>
      <c r="E262" s="79"/>
      <c r="F262" s="79"/>
      <c r="G262" s="79"/>
      <c r="H262" s="79"/>
      <c r="I262" s="79"/>
      <c r="J262" s="79"/>
      <c r="K262" s="79"/>
      <c r="L262" s="76"/>
    </row>
    <row r="263" spans="1:12">
      <c r="A263" s="75">
        <f t="shared" ref="A263:A276" si="131">A244</f>
        <v>1997</v>
      </c>
      <c r="B263" s="70"/>
      <c r="C263" s="79">
        <f>LOG(C5/C$4)-LOG(B5/B$4)</f>
        <v>2.6192604673815328E-3</v>
      </c>
      <c r="D263" s="79">
        <f>LOG(E5/E$4)-LOG(D5/D$4)</f>
        <v>-7.2726793050254729E-2</v>
      </c>
      <c r="E263" s="79">
        <f>LOG(G5/G$4)-LOG(F5/F$4)</f>
        <v>9.7668052467173461E-3</v>
      </c>
      <c r="F263" s="79">
        <f>LOG(I5/I$4)-LOG(H5/H$4)</f>
        <v>-1.3746286083890103E-3</v>
      </c>
      <c r="G263" s="79">
        <f>LOG(K5/K$4)-LOG(J5/J$4)</f>
        <v>1.0275058251538096E-2</v>
      </c>
      <c r="H263" s="79">
        <f>LOG(M5/M$4)-LOG(L5/L$4)</f>
        <v>1.1120329580064715E-2</v>
      </c>
      <c r="I263" s="79">
        <f>LOG(O5/O$4)-LOG(N5/N$4)</f>
        <v>9.3577690243056288E-3</v>
      </c>
      <c r="J263" s="79">
        <f>LOG(Q5/Q$4)-LOG(P5/P$4)</f>
        <v>1.1769972513549436E-2</v>
      </c>
      <c r="K263" s="79">
        <f>LOG(S5/S$4)-LOG(R5/R$4)</f>
        <v>5.7613634388870398E-3</v>
      </c>
      <c r="L263" s="83">
        <f t="shared" ref="L263:L276" si="132">AVERAGE(C263:K263)</f>
        <v>-1.4923181262444375E-3</v>
      </c>
    </row>
    <row r="264" spans="1:12">
      <c r="A264" s="75">
        <f t="shared" si="131"/>
        <v>1998</v>
      </c>
      <c r="B264" s="70"/>
      <c r="C264" s="79">
        <f t="shared" ref="C264:C276" si="133">LOG(C6/C$4)-LOG(B6/B$4)</f>
        <v>-1.4931134382972291E-3</v>
      </c>
      <c r="D264" s="79">
        <f t="shared" ref="D264:D276" si="134">LOG(E6/E$4)-LOG(D6/D$4)</f>
        <v>-0.1049250330156497</v>
      </c>
      <c r="E264" s="79">
        <f t="shared" ref="E264:E276" si="135">LOG(G6/G$4)-LOG(F6/F$4)</f>
        <v>2.6634934743284225E-2</v>
      </c>
      <c r="F264" s="79">
        <f t="shared" ref="F264:F276" si="136">LOG(I6/I$4)-LOG(H6/H$4)</f>
        <v>-5.2227026993483961E-3</v>
      </c>
      <c r="G264" s="79">
        <f t="shared" ref="G264:G276" si="137">LOG(K6/K$4)-LOG(J6/J$4)</f>
        <v>3.7765548318402842E-2</v>
      </c>
      <c r="H264" s="79">
        <f t="shared" ref="H264:H276" si="138">LOG(M6/M$4)-LOG(L6/L$4)</f>
        <v>3.8496337631970377E-2</v>
      </c>
      <c r="I264" s="79">
        <f t="shared" ref="I264:I276" si="139">LOG(O6/O$4)-LOG(N6/N$4)</f>
        <v>3.8273551655614704E-2</v>
      </c>
      <c r="J264" s="79">
        <f t="shared" ref="J264:J276" si="140">LOG(Q6/Q$4)-LOG(P6/P$4)</f>
        <v>3.6024649746278226E-2</v>
      </c>
      <c r="K264" s="79">
        <f t="shared" ref="K264:K276" si="141">LOG(S6/S$4)-LOG(R6/R$4)</f>
        <v>6.2491996511603032E-3</v>
      </c>
      <c r="L264" s="83">
        <f t="shared" si="132"/>
        <v>7.978152510379484E-3</v>
      </c>
    </row>
    <row r="265" spans="1:12">
      <c r="A265" s="75">
        <f t="shared" si="131"/>
        <v>1999</v>
      </c>
      <c r="B265" s="70"/>
      <c r="C265" s="79">
        <f t="shared" si="133"/>
        <v>-4.2243758488453749E-3</v>
      </c>
      <c r="D265" s="79">
        <f t="shared" si="134"/>
        <v>-0.30277822469366505</v>
      </c>
      <c r="E265" s="79">
        <f t="shared" si="135"/>
        <v>4.5065762602291941E-2</v>
      </c>
      <c r="F265" s="79">
        <f t="shared" si="136"/>
        <v>-1.1210012394842431E-2</v>
      </c>
      <c r="G265" s="79">
        <f t="shared" si="137"/>
        <v>6.0764809424236704E-2</v>
      </c>
      <c r="H265" s="79">
        <f t="shared" si="138"/>
        <v>6.1763974172226135E-2</v>
      </c>
      <c r="I265" s="79">
        <f t="shared" si="139"/>
        <v>6.0209829811392286E-2</v>
      </c>
      <c r="J265" s="79">
        <f t="shared" si="140"/>
        <v>5.7308134131416805E-2</v>
      </c>
      <c r="K265" s="79">
        <f t="shared" si="141"/>
        <v>7.8821111629724938E-3</v>
      </c>
      <c r="L265" s="83">
        <f t="shared" si="132"/>
        <v>-2.8019990703129433E-3</v>
      </c>
    </row>
    <row r="266" spans="1:12">
      <c r="A266" s="75">
        <f t="shared" si="131"/>
        <v>2000</v>
      </c>
      <c r="B266" s="70"/>
      <c r="C266" s="79">
        <f t="shared" si="133"/>
        <v>-7.5865075662617677E-3</v>
      </c>
      <c r="D266" s="79">
        <f t="shared" si="134"/>
        <v>-0.37979997841954566</v>
      </c>
      <c r="E266" s="79">
        <f t="shared" si="135"/>
        <v>3.7810693842015561E-2</v>
      </c>
      <c r="F266" s="79">
        <f t="shared" si="136"/>
        <v>-1.8663999400591838E-2</v>
      </c>
      <c r="G266" s="79">
        <f t="shared" si="137"/>
        <v>6.2272050470237483E-2</v>
      </c>
      <c r="H266" s="79">
        <f t="shared" si="138"/>
        <v>6.2173649121385025E-2</v>
      </c>
      <c r="I266" s="79">
        <f t="shared" si="139"/>
        <v>5.4817377523454849E-2</v>
      </c>
      <c r="J266" s="79">
        <f t="shared" si="140"/>
        <v>5.9901310890577444E-2</v>
      </c>
      <c r="K266" s="79">
        <f t="shared" si="141"/>
        <v>8.9929347889010774E-3</v>
      </c>
      <c r="L266" s="83">
        <f t="shared" si="132"/>
        <v>-1.334249652775865E-2</v>
      </c>
    </row>
    <row r="267" spans="1:12">
      <c r="A267" s="75">
        <f t="shared" si="131"/>
        <v>2001</v>
      </c>
      <c r="B267" s="70"/>
      <c r="C267" s="79">
        <f t="shared" si="133"/>
        <v>-1.6311674865572549E-2</v>
      </c>
      <c r="D267" s="79">
        <f t="shared" si="134"/>
        <v>-0.62027532541690378</v>
      </c>
      <c r="E267" s="79">
        <f t="shared" si="135"/>
        <v>4.6146036302956439E-2</v>
      </c>
      <c r="F267" s="79">
        <f t="shared" si="136"/>
        <v>-3.1228091601942103E-2</v>
      </c>
      <c r="G267" s="79">
        <f t="shared" si="137"/>
        <v>6.9326158116795003E-2</v>
      </c>
      <c r="H267" s="79">
        <f t="shared" si="138"/>
        <v>6.8289486374304598E-2</v>
      </c>
      <c r="I267" s="79">
        <f t="shared" si="139"/>
        <v>5.5748517864965021E-2</v>
      </c>
      <c r="J267" s="79">
        <f t="shared" si="140"/>
        <v>6.0264939251434751E-2</v>
      </c>
      <c r="K267" s="79">
        <f t="shared" si="141"/>
        <v>1.9403757866505861E-3</v>
      </c>
      <c r="L267" s="83">
        <f t="shared" si="132"/>
        <v>-4.0677730909701323E-2</v>
      </c>
    </row>
    <row r="268" spans="1:12">
      <c r="A268" s="75">
        <f t="shared" si="131"/>
        <v>2002</v>
      </c>
      <c r="B268" s="70"/>
      <c r="C268" s="79">
        <f t="shared" si="133"/>
        <v>-2.0453873317103476E-2</v>
      </c>
      <c r="D268" s="79">
        <f t="shared" si="134"/>
        <v>-0.63772395486162003</v>
      </c>
      <c r="E268" s="79">
        <f t="shared" si="135"/>
        <v>5.0987821484145705E-2</v>
      </c>
      <c r="F268" s="79">
        <f t="shared" si="136"/>
        <v>-4.8223162628633784E-2</v>
      </c>
      <c r="G268" s="79">
        <f t="shared" si="137"/>
        <v>7.0238963407929123E-2</v>
      </c>
      <c r="H268" s="79">
        <f t="shared" si="138"/>
        <v>6.9832719780366925E-2</v>
      </c>
      <c r="I268" s="79">
        <f t="shared" si="139"/>
        <v>4.7445150433702926E-2</v>
      </c>
      <c r="J268" s="79">
        <f t="shared" si="140"/>
        <v>5.7073944643593555E-2</v>
      </c>
      <c r="K268" s="79">
        <f t="shared" si="141"/>
        <v>-1.6061338640379064E-3</v>
      </c>
      <c r="L268" s="83">
        <f t="shared" si="132"/>
        <v>-4.5825391657961879E-2</v>
      </c>
    </row>
    <row r="269" spans="1:12">
      <c r="A269" s="75">
        <f t="shared" si="131"/>
        <v>2003</v>
      </c>
      <c r="B269" s="70"/>
      <c r="C269" s="79">
        <f t="shared" si="133"/>
        <v>-2.5017462171034482E-2</v>
      </c>
      <c r="D269" s="79">
        <f t="shared" si="134"/>
        <v>-0.59731839957452204</v>
      </c>
      <c r="E269" s="79">
        <f t="shared" si="135"/>
        <v>6.1898351160049631E-2</v>
      </c>
      <c r="F269" s="79">
        <f t="shared" si="136"/>
        <v>-4.611789349602563E-2</v>
      </c>
      <c r="G269" s="79">
        <f t="shared" si="137"/>
        <v>6.5303975551083721E-2</v>
      </c>
      <c r="H269" s="79">
        <f t="shared" si="138"/>
        <v>6.5870470158943428E-2</v>
      </c>
      <c r="I269" s="79">
        <f t="shared" si="139"/>
        <v>4.727061712262675E-2</v>
      </c>
      <c r="J269" s="79">
        <f t="shared" si="140"/>
        <v>5.0232996550110237E-2</v>
      </c>
      <c r="K269" s="79">
        <f t="shared" si="141"/>
        <v>-8.0795101593262031E-3</v>
      </c>
      <c r="L269" s="83">
        <f t="shared" si="132"/>
        <v>-4.2884094984232748E-2</v>
      </c>
    </row>
    <row r="270" spans="1:12">
      <c r="A270" s="75">
        <f t="shared" si="131"/>
        <v>2004</v>
      </c>
      <c r="B270" s="70"/>
      <c r="C270" s="79">
        <f t="shared" si="133"/>
        <v>-3.3021462307537879E-2</v>
      </c>
      <c r="D270" s="79">
        <f t="shared" si="134"/>
        <v>-0.5710488028574825</v>
      </c>
      <c r="E270" s="79">
        <f t="shared" si="135"/>
        <v>4.6150030415965701E-2</v>
      </c>
      <c r="F270" s="79">
        <f t="shared" si="136"/>
        <v>-4.1449320514370697E-2</v>
      </c>
      <c r="G270" s="79">
        <f t="shared" si="137"/>
        <v>6.1552089121314824E-2</v>
      </c>
      <c r="H270" s="79">
        <f t="shared" si="138"/>
        <v>6.3727189471639439E-2</v>
      </c>
      <c r="I270" s="79">
        <f t="shared" si="139"/>
        <v>4.9785609456214082E-2</v>
      </c>
      <c r="J270" s="79">
        <f t="shared" si="140"/>
        <v>4.5228729756852409E-2</v>
      </c>
      <c r="K270" s="79">
        <f t="shared" si="141"/>
        <v>-1.9876166615709623E-3</v>
      </c>
      <c r="L270" s="83">
        <f t="shared" si="132"/>
        <v>-4.2340394902108405E-2</v>
      </c>
    </row>
    <row r="271" spans="1:12">
      <c r="A271" s="75">
        <f t="shared" si="131"/>
        <v>2005</v>
      </c>
      <c r="B271" s="70"/>
      <c r="C271" s="79">
        <f t="shared" si="133"/>
        <v>-3.8930774042319705E-2</v>
      </c>
      <c r="D271" s="79">
        <f t="shared" si="134"/>
        <v>-0.60112326830346741</v>
      </c>
      <c r="E271" s="79">
        <f t="shared" si="135"/>
        <v>3.9828424155925843E-2</v>
      </c>
      <c r="F271" s="79">
        <f t="shared" si="136"/>
        <v>-3.5228659209543586E-2</v>
      </c>
      <c r="G271" s="79">
        <f t="shared" si="137"/>
        <v>5.3124950583458203E-2</v>
      </c>
      <c r="H271" s="79">
        <f t="shared" si="138"/>
        <v>5.647854500043889E-2</v>
      </c>
      <c r="I271" s="79">
        <f t="shared" si="139"/>
        <v>4.34232049854614E-2</v>
      </c>
      <c r="J271" s="79">
        <f t="shared" si="140"/>
        <v>3.5600247119379841E-2</v>
      </c>
      <c r="K271" s="79">
        <f t="shared" si="141"/>
        <v>2.9802451617441661E-4</v>
      </c>
      <c r="L271" s="83">
        <f t="shared" si="132"/>
        <v>-4.9614367243832454E-2</v>
      </c>
    </row>
    <row r="272" spans="1:12">
      <c r="A272" s="75">
        <f t="shared" si="131"/>
        <v>2006</v>
      </c>
      <c r="B272" s="70"/>
      <c r="C272" s="79">
        <f t="shared" si="133"/>
        <v>-4.1045227190805361E-2</v>
      </c>
      <c r="D272" s="79">
        <f t="shared" si="134"/>
        <v>-0.53423993286558935</v>
      </c>
      <c r="E272" s="79">
        <f t="shared" si="135"/>
        <v>5.7607995956746177E-2</v>
      </c>
      <c r="F272" s="79">
        <f t="shared" si="136"/>
        <v>-2.3520111655574077E-2</v>
      </c>
      <c r="G272" s="79">
        <f t="shared" si="137"/>
        <v>4.9417541716111457E-2</v>
      </c>
      <c r="H272" s="79">
        <f t="shared" si="138"/>
        <v>5.4151366894387071E-2</v>
      </c>
      <c r="I272" s="79">
        <f t="shared" si="139"/>
        <v>3.87891585835827E-2</v>
      </c>
      <c r="J272" s="79">
        <f t="shared" si="140"/>
        <v>3.2176972427804651E-2</v>
      </c>
      <c r="K272" s="79">
        <f t="shared" si="141"/>
        <v>5.8320295619814499E-3</v>
      </c>
      <c r="L272" s="83">
        <f t="shared" si="132"/>
        <v>-4.0092245174595052E-2</v>
      </c>
    </row>
    <row r="273" spans="1:12">
      <c r="A273" s="75">
        <f t="shared" si="131"/>
        <v>2007</v>
      </c>
      <c r="B273" s="70"/>
      <c r="C273" s="79">
        <f t="shared" si="133"/>
        <v>-3.8329536903541517E-2</v>
      </c>
      <c r="D273" s="79">
        <f t="shared" si="134"/>
        <v>-0.54059149341987811</v>
      </c>
      <c r="E273" s="79">
        <f t="shared" si="135"/>
        <v>4.88551936352285E-2</v>
      </c>
      <c r="F273" s="79">
        <f t="shared" si="136"/>
        <v>-1.3878252669758518E-2</v>
      </c>
      <c r="G273" s="79">
        <f t="shared" si="137"/>
        <v>4.8777455228591199E-2</v>
      </c>
      <c r="H273" s="79">
        <f t="shared" si="138"/>
        <v>5.4688493242619568E-2</v>
      </c>
      <c r="I273" s="79">
        <f t="shared" si="139"/>
        <v>3.2515443130455492E-2</v>
      </c>
      <c r="J273" s="79">
        <f t="shared" si="140"/>
        <v>3.1449250174985233E-2</v>
      </c>
      <c r="K273" s="79">
        <f t="shared" si="141"/>
        <v>1.1273954869428421E-2</v>
      </c>
      <c r="L273" s="83">
        <f t="shared" si="132"/>
        <v>-4.0582165856874401E-2</v>
      </c>
    </row>
    <row r="274" spans="1:12">
      <c r="A274" s="75">
        <f t="shared" si="131"/>
        <v>2008</v>
      </c>
      <c r="B274" s="70"/>
      <c r="C274" s="79">
        <f t="shared" si="133"/>
        <v>-3.3172953279446554E-2</v>
      </c>
      <c r="D274" s="79">
        <f t="shared" si="134"/>
        <v>-0.5309565346027022</v>
      </c>
      <c r="E274" s="79">
        <f t="shared" si="135"/>
        <v>5.2932001106997091E-2</v>
      </c>
      <c r="F274" s="79">
        <f t="shared" si="136"/>
        <v>-4.2405708213045269E-3</v>
      </c>
      <c r="G274" s="79">
        <f t="shared" si="137"/>
        <v>5.2999404008368667E-2</v>
      </c>
      <c r="H274" s="79">
        <f t="shared" si="138"/>
        <v>5.8995458555344715E-2</v>
      </c>
      <c r="I274" s="79">
        <f t="shared" si="139"/>
        <v>3.9337263432046396E-2</v>
      </c>
      <c r="J274" s="79">
        <f t="shared" si="140"/>
        <v>3.456791846822832E-2</v>
      </c>
      <c r="K274" s="79">
        <f t="shared" si="141"/>
        <v>2.5079279954810324E-2</v>
      </c>
      <c r="L274" s="83">
        <f t="shared" si="132"/>
        <v>-3.3828748130850871E-2</v>
      </c>
    </row>
    <row r="275" spans="1:12">
      <c r="A275" s="75">
        <f t="shared" si="131"/>
        <v>2009</v>
      </c>
      <c r="B275" s="70"/>
      <c r="C275" s="79">
        <f t="shared" si="133"/>
        <v>-2.9863543312957957E-2</v>
      </c>
      <c r="D275" s="79">
        <f t="shared" si="134"/>
        <v>-0.46545826988899136</v>
      </c>
      <c r="E275" s="79">
        <f t="shared" si="135"/>
        <v>5.4455641159732643E-2</v>
      </c>
      <c r="F275" s="79">
        <f t="shared" si="136"/>
        <v>6.8215793434470012E-3</v>
      </c>
      <c r="G275" s="79">
        <f t="shared" si="137"/>
        <v>6.134867601779484E-2</v>
      </c>
      <c r="H275" s="79">
        <f t="shared" si="138"/>
        <v>6.7184665962166767E-2</v>
      </c>
      <c r="I275" s="79">
        <f t="shared" si="139"/>
        <v>4.138743968606258E-2</v>
      </c>
      <c r="J275" s="79">
        <f t="shared" si="140"/>
        <v>4.1916286046917217E-2</v>
      </c>
      <c r="K275" s="79">
        <f t="shared" si="141"/>
        <v>3.5315786448864267E-2</v>
      </c>
      <c r="L275" s="83">
        <f t="shared" si="132"/>
        <v>-2.0765748726329331E-2</v>
      </c>
    </row>
    <row r="276" spans="1:12" ht="13.5" thickBot="1">
      <c r="A276" s="75">
        <f t="shared" si="131"/>
        <v>2010</v>
      </c>
      <c r="B276" s="79"/>
      <c r="C276" s="79">
        <f t="shared" si="133"/>
        <v>-2.447512663836654E-2</v>
      </c>
      <c r="D276" s="79">
        <f t="shared" si="134"/>
        <v>-0.48280890928754139</v>
      </c>
      <c r="E276" s="79">
        <f t="shared" si="135"/>
        <v>5.9759741954270258E-2</v>
      </c>
      <c r="F276" s="79">
        <f t="shared" si="136"/>
        <v>1.7269207162595106E-2</v>
      </c>
      <c r="G276" s="79">
        <f t="shared" si="137"/>
        <v>6.8338526715798265E-2</v>
      </c>
      <c r="H276" s="79">
        <f t="shared" si="138"/>
        <v>7.3196842702457049E-2</v>
      </c>
      <c r="I276" s="79">
        <f t="shared" si="139"/>
        <v>4.809225595954085E-2</v>
      </c>
      <c r="J276" s="79">
        <f t="shared" si="140"/>
        <v>4.7698986204293747E-2</v>
      </c>
      <c r="K276" s="79">
        <f t="shared" si="141"/>
        <v>4.3390975177972357E-2</v>
      </c>
      <c r="L276" s="84">
        <f t="shared" si="132"/>
        <v>-1.6615277783220021E-2</v>
      </c>
    </row>
    <row r="277" spans="1:12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</row>
    <row r="278" spans="1:12" ht="13.5" thickBot="1">
      <c r="A278" s="72" t="s">
        <v>53</v>
      </c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</row>
    <row r="279" spans="1:12">
      <c r="A279" s="75" t="str">
        <f>A262</f>
        <v>1996</v>
      </c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85">
        <f>LOG(Z4/'[4]Land Use'!B$4)</f>
        <v>1.2660935630293024</v>
      </c>
    </row>
    <row r="280" spans="1:12">
      <c r="A280" s="75">
        <f t="shared" ref="A280:A293" si="142">A263</f>
        <v>1997</v>
      </c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83">
        <f>LOG(Z5/'[4]Land Use'!B$4)</f>
        <v>1.2756266196001009</v>
      </c>
    </row>
    <row r="281" spans="1:12">
      <c r="A281" s="75">
        <f t="shared" si="142"/>
        <v>1998</v>
      </c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83">
        <f>LOG(Z6/'[4]Land Use'!B$4)</f>
        <v>1.2886929049495555</v>
      </c>
    </row>
    <row r="282" spans="1:12">
      <c r="A282" s="75">
        <f t="shared" si="142"/>
        <v>1999</v>
      </c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83">
        <f>LOG(Z7/'[4]Land Use'!B$4)</f>
        <v>1.3054148395576615</v>
      </c>
    </row>
    <row r="283" spans="1:12">
      <c r="A283" s="75">
        <f t="shared" si="142"/>
        <v>2000</v>
      </c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83">
        <f>LOG(Z8/'[4]Land Use'!B$4)</f>
        <v>1.3046045904348105</v>
      </c>
    </row>
    <row r="284" spans="1:12">
      <c r="A284" s="75">
        <f t="shared" si="142"/>
        <v>2001</v>
      </c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83">
        <f>LOG(Z9/'[4]Land Use'!B$4)</f>
        <v>1.3038694931041166</v>
      </c>
    </row>
    <row r="285" spans="1:12">
      <c r="A285" s="75">
        <f t="shared" si="142"/>
        <v>2002</v>
      </c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83">
        <f>LOG(Z10/'[4]Land Use'!B$4)</f>
        <v>1.3132023176025822</v>
      </c>
    </row>
    <row r="286" spans="1:12">
      <c r="A286" s="75">
        <f t="shared" si="142"/>
        <v>2003</v>
      </c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83">
        <f>LOG(Z11/'[4]Land Use'!B$4)</f>
        <v>1.3196235500036093</v>
      </c>
    </row>
    <row r="287" spans="1:12">
      <c r="A287" s="75">
        <f t="shared" si="142"/>
        <v>2004</v>
      </c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83">
        <f>LOG(Z12/'[4]Land Use'!B$4)</f>
        <v>1.3286156474952577</v>
      </c>
    </row>
    <row r="288" spans="1:12">
      <c r="A288" s="75">
        <f t="shared" si="142"/>
        <v>2005</v>
      </c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83">
        <f>LOG(Z13/'[4]Land Use'!B$4)</f>
        <v>1.3360598047474974</v>
      </c>
    </row>
    <row r="289" spans="1:13">
      <c r="A289" s="75">
        <f t="shared" si="142"/>
        <v>2006</v>
      </c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83">
        <f>LOG(Z14/'[4]Land Use'!B$4)</f>
        <v>1.360374028364888</v>
      </c>
    </row>
    <row r="290" spans="1:13">
      <c r="A290" s="75">
        <f t="shared" si="142"/>
        <v>2007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83">
        <f>LOG(Z15/'[4]Land Use'!B$4)</f>
        <v>1.3749623092447061</v>
      </c>
    </row>
    <row r="291" spans="1:13">
      <c r="A291" s="75">
        <f t="shared" si="142"/>
        <v>2008</v>
      </c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83">
        <f>LOG(Z16/'[4]Land Use'!B$4)</f>
        <v>1.4033401238779188</v>
      </c>
    </row>
    <row r="292" spans="1:13">
      <c r="A292" s="75">
        <f t="shared" si="142"/>
        <v>2009</v>
      </c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83">
        <f>LOG(Z17/'[4]Land Use'!B$4)</f>
        <v>1.4024423920691467</v>
      </c>
    </row>
    <row r="293" spans="1:13" ht="13.5" thickBot="1">
      <c r="A293" s="75">
        <f t="shared" si="142"/>
        <v>2010</v>
      </c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84">
        <f>LOG(Z18/'[4]Land Use'!B$4)</f>
        <v>1.4035784736704606</v>
      </c>
    </row>
    <row r="295" spans="1:13" ht="13.5" thickBo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39" thickBot="1">
      <c r="A296" s="1"/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  <c r="F296" s="1"/>
      <c r="G296" s="1"/>
      <c r="H296" s="1"/>
      <c r="I296" s="1"/>
      <c r="J296" s="1"/>
      <c r="K296" s="1"/>
      <c r="L296" s="1"/>
      <c r="M296" s="1"/>
    </row>
    <row r="297" spans="1:13">
      <c r="A297" s="1">
        <v>1996</v>
      </c>
      <c r="B297" s="15">
        <f t="shared" ref="B297:B311" si="143">AVERAGE(C40:K40)</f>
        <v>0.82316690379402901</v>
      </c>
      <c r="C297" s="15">
        <f t="shared" ref="C297:C311" si="144">L93</f>
        <v>0.12959596157228553</v>
      </c>
      <c r="D297" s="15">
        <f t="shared" ref="D297:D311" si="145">L134</f>
        <v>1.3241381218625703</v>
      </c>
      <c r="E297" s="15">
        <f t="shared" ref="E297:E311" si="146">V40/1000</f>
        <v>-9.4877775260232305E-2</v>
      </c>
      <c r="F297" s="1"/>
      <c r="G297" s="1"/>
      <c r="H297" s="1"/>
      <c r="I297" s="1"/>
      <c r="J297" s="1"/>
      <c r="K297" s="1"/>
      <c r="L297" s="1"/>
      <c r="M297" s="1"/>
    </row>
    <row r="298" spans="1:13">
      <c r="A298" s="1">
        <f>A297+1</f>
        <v>1997</v>
      </c>
      <c r="B298" s="15">
        <f t="shared" si="143"/>
        <v>0.82868111821179402</v>
      </c>
      <c r="C298" s="15">
        <f t="shared" si="144"/>
        <v>0.12868226941332891</v>
      </c>
      <c r="D298" s="15">
        <f t="shared" si="145"/>
        <v>1.3624066844904879</v>
      </c>
      <c r="E298" s="15">
        <f t="shared" si="146"/>
        <v>-9.2886962161175854E-2</v>
      </c>
      <c r="F298" s="1"/>
      <c r="G298" s="1"/>
      <c r="H298" s="1"/>
      <c r="I298" s="1"/>
      <c r="J298" s="1"/>
      <c r="K298" s="1"/>
      <c r="L298" s="1"/>
      <c r="M298" s="1"/>
    </row>
    <row r="299" spans="1:13">
      <c r="A299" s="1">
        <f t="shared" ref="A299:A311" si="147">A298+1</f>
        <v>1998</v>
      </c>
      <c r="B299" s="15">
        <f t="shared" si="143"/>
        <v>0.8318124222760116</v>
      </c>
      <c r="C299" s="15">
        <f t="shared" si="144"/>
        <v>0.1290997690923151</v>
      </c>
      <c r="D299" s="15">
        <f t="shared" si="145"/>
        <v>1.3872721902012066</v>
      </c>
      <c r="E299" s="15">
        <f t="shared" si="146"/>
        <v>-7.0242566625421179E-2</v>
      </c>
      <c r="F299" s="1"/>
      <c r="G299" s="1"/>
      <c r="H299" s="1"/>
      <c r="I299" s="1"/>
      <c r="J299" s="1"/>
      <c r="K299" s="1"/>
      <c r="L299" s="1"/>
      <c r="M299" s="1"/>
    </row>
    <row r="300" spans="1:13">
      <c r="A300" s="1">
        <f t="shared" si="147"/>
        <v>1999</v>
      </c>
      <c r="B300" s="15">
        <f t="shared" si="143"/>
        <v>0.83804268674100313</v>
      </c>
      <c r="C300" s="15">
        <f t="shared" si="144"/>
        <v>0.12934808188580027</v>
      </c>
      <c r="D300" s="15">
        <f t="shared" si="145"/>
        <v>1.3317572902642698</v>
      </c>
      <c r="E300" s="15">
        <f t="shared" si="146"/>
        <v>-5.627540563151423E-2</v>
      </c>
      <c r="F300" s="1"/>
      <c r="G300" s="1"/>
      <c r="H300" s="1"/>
      <c r="I300" s="1"/>
      <c r="J300" s="1"/>
      <c r="K300" s="1"/>
      <c r="L300" s="1"/>
      <c r="M300" s="1"/>
    </row>
    <row r="301" spans="1:13">
      <c r="A301" s="1">
        <f t="shared" si="147"/>
        <v>2000</v>
      </c>
      <c r="B301" s="15">
        <f t="shared" si="143"/>
        <v>0.83717887273741243</v>
      </c>
      <c r="C301" s="15">
        <f t="shared" si="144"/>
        <v>0.12903728185581015</v>
      </c>
      <c r="D301" s="15">
        <f t="shared" si="145"/>
        <v>1.3848175727713214</v>
      </c>
      <c r="E301" s="15">
        <f t="shared" si="146"/>
        <v>-5.5548605959990838E-2</v>
      </c>
      <c r="F301" s="1"/>
      <c r="G301" s="1"/>
      <c r="H301" s="1"/>
      <c r="I301" s="1"/>
      <c r="J301" s="1"/>
      <c r="K301" s="1"/>
      <c r="L301" s="1"/>
      <c r="M301" s="1"/>
    </row>
    <row r="302" spans="1:13">
      <c r="A302" s="1">
        <f t="shared" si="147"/>
        <v>2001</v>
      </c>
      <c r="B302" s="15">
        <f t="shared" si="143"/>
        <v>0.84369224211590277</v>
      </c>
      <c r="C302" s="15">
        <f t="shared" si="144"/>
        <v>0.12907478624716162</v>
      </c>
      <c r="D302" s="15">
        <f t="shared" si="145"/>
        <v>1.4556053800554174</v>
      </c>
      <c r="E302" s="15">
        <f t="shared" si="146"/>
        <v>-5.279581842809037E-2</v>
      </c>
      <c r="F302" s="1"/>
      <c r="G302" s="1"/>
      <c r="H302" s="1"/>
      <c r="I302" s="1"/>
      <c r="J302" s="1"/>
      <c r="K302" s="1"/>
      <c r="L302" s="1"/>
      <c r="M302" s="1"/>
    </row>
    <row r="303" spans="1:13">
      <c r="A303" s="1">
        <f t="shared" si="147"/>
        <v>2002</v>
      </c>
      <c r="B303" s="15">
        <f t="shared" si="143"/>
        <v>0.84109237210917642</v>
      </c>
      <c r="C303" s="15">
        <f t="shared" si="144"/>
        <v>0.12953431344760763</v>
      </c>
      <c r="D303" s="15">
        <f t="shared" si="145"/>
        <v>1.3356815868897642</v>
      </c>
      <c r="E303" s="15">
        <f t="shared" si="146"/>
        <v>-5.2049259644922734E-2</v>
      </c>
      <c r="F303" s="1"/>
      <c r="G303" s="1"/>
      <c r="H303" s="1"/>
      <c r="I303" s="1"/>
      <c r="J303" s="1"/>
      <c r="K303" s="1"/>
      <c r="L303" s="1"/>
      <c r="M303" s="1"/>
    </row>
    <row r="304" spans="1:13">
      <c r="A304" s="1">
        <f t="shared" si="147"/>
        <v>2003</v>
      </c>
      <c r="B304" s="15">
        <f t="shared" si="143"/>
        <v>0.85135076521539921</v>
      </c>
      <c r="C304" s="15">
        <f t="shared" si="144"/>
        <v>0.12900680462619801</v>
      </c>
      <c r="D304" s="15">
        <f t="shared" si="145"/>
        <v>1.3253290596376275</v>
      </c>
      <c r="E304" s="15">
        <f t="shared" si="146"/>
        <v>-5.5963321541034373E-2</v>
      </c>
      <c r="F304" s="1"/>
      <c r="G304" s="1"/>
      <c r="H304" s="1"/>
      <c r="I304" s="1"/>
      <c r="J304" s="1"/>
      <c r="K304" s="1"/>
      <c r="L304" s="1"/>
      <c r="M304" s="1"/>
    </row>
    <row r="305" spans="1:13">
      <c r="A305" s="1">
        <f t="shared" si="147"/>
        <v>2004</v>
      </c>
      <c r="B305" s="15">
        <f t="shared" si="143"/>
        <v>0.85029722893409188</v>
      </c>
      <c r="C305" s="15">
        <f t="shared" si="144"/>
        <v>0.12946305100759126</v>
      </c>
      <c r="D305" s="15">
        <f t="shared" si="145"/>
        <v>1.3323850591997697</v>
      </c>
      <c r="E305" s="15">
        <f t="shared" si="146"/>
        <v>-5.9839331713289007E-2</v>
      </c>
      <c r="F305" s="1"/>
      <c r="G305" s="1"/>
      <c r="H305" s="1"/>
      <c r="I305" s="1"/>
      <c r="J305" s="1"/>
      <c r="K305" s="1"/>
      <c r="L305" s="1"/>
      <c r="M305" s="1"/>
    </row>
    <row r="306" spans="1:13">
      <c r="A306" s="1">
        <f t="shared" si="147"/>
        <v>2005</v>
      </c>
      <c r="B306" s="15">
        <f t="shared" si="143"/>
        <v>0.85605365621425777</v>
      </c>
      <c r="C306" s="15">
        <f t="shared" si="144"/>
        <v>0.12887161499812966</v>
      </c>
      <c r="D306" s="15">
        <f t="shared" si="145"/>
        <v>1.2998588278642351</v>
      </c>
      <c r="E306" s="15">
        <f t="shared" si="146"/>
        <v>-6.7786251681458506E-2</v>
      </c>
      <c r="F306" s="1"/>
      <c r="G306" s="1"/>
      <c r="H306" s="1"/>
      <c r="I306" s="1"/>
      <c r="J306" s="1"/>
      <c r="K306" s="1"/>
      <c r="L306" s="1"/>
      <c r="M306" s="1"/>
    </row>
    <row r="307" spans="1:13">
      <c r="A307" s="1">
        <f t="shared" si="147"/>
        <v>2006</v>
      </c>
      <c r="B307" s="15">
        <f t="shared" si="143"/>
        <v>0.85726198658372887</v>
      </c>
      <c r="C307" s="15">
        <f t="shared" si="144"/>
        <v>0.1300987486842487</v>
      </c>
      <c r="D307" s="15">
        <f t="shared" si="145"/>
        <v>1.2794054388379037</v>
      </c>
      <c r="E307" s="15">
        <f t="shared" si="146"/>
        <v>-6.5609595321203446E-2</v>
      </c>
      <c r="F307" s="1"/>
      <c r="G307" s="1"/>
      <c r="H307" s="1"/>
      <c r="I307" s="1"/>
      <c r="J307" s="1"/>
      <c r="K307" s="1"/>
      <c r="L307" s="1"/>
      <c r="M307" s="1"/>
    </row>
    <row r="308" spans="1:13">
      <c r="A308" s="1">
        <f t="shared" si="147"/>
        <v>2007</v>
      </c>
      <c r="B308" s="15">
        <f t="shared" si="143"/>
        <v>0.86240705475233481</v>
      </c>
      <c r="C308" s="15">
        <f t="shared" si="144"/>
        <v>0.12751664365907991</v>
      </c>
      <c r="D308" s="15">
        <f t="shared" si="145"/>
        <v>1.2761745873771209</v>
      </c>
      <c r="E308" s="15">
        <f t="shared" si="146"/>
        <v>-8.8272524162644861E-2</v>
      </c>
      <c r="F308" s="1"/>
      <c r="G308" s="1"/>
      <c r="H308" s="1"/>
      <c r="I308" s="1"/>
      <c r="J308" s="1"/>
      <c r="K308" s="1"/>
      <c r="L308" s="1"/>
      <c r="M308" s="1"/>
    </row>
    <row r="309" spans="1:13">
      <c r="A309" s="1">
        <f t="shared" si="147"/>
        <v>2008</v>
      </c>
      <c r="B309" s="15">
        <f t="shared" si="143"/>
        <v>0.85563657105169399</v>
      </c>
      <c r="C309" s="15">
        <f t="shared" si="144"/>
        <v>0.12680235140878382</v>
      </c>
      <c r="D309" s="15">
        <f t="shared" si="145"/>
        <v>1.2926073900052344</v>
      </c>
      <c r="E309" s="15">
        <f t="shared" si="146"/>
        <v>-9.5617368270167036E-2</v>
      </c>
      <c r="F309" s="1"/>
      <c r="G309" s="1"/>
      <c r="H309" s="1"/>
      <c r="I309" s="1"/>
      <c r="J309" s="1"/>
      <c r="K309" s="1"/>
      <c r="L309" s="1"/>
      <c r="M309" s="1"/>
    </row>
    <row r="310" spans="1:13">
      <c r="A310" s="1">
        <f t="shared" si="147"/>
        <v>2009</v>
      </c>
      <c r="B310" s="15">
        <f t="shared" si="143"/>
        <v>0.84904811202971975</v>
      </c>
      <c r="C310" s="15">
        <f t="shared" si="144"/>
        <v>0.1268348060284368</v>
      </c>
      <c r="D310" s="15">
        <f t="shared" si="145"/>
        <v>1.2762819390979552</v>
      </c>
      <c r="E310" s="15">
        <f t="shared" si="146"/>
        <v>-9.4183694250325412E-2</v>
      </c>
      <c r="F310" s="1"/>
      <c r="G310" s="1"/>
      <c r="H310" s="1"/>
      <c r="I310" s="1"/>
      <c r="J310" s="1"/>
      <c r="K310" s="1"/>
      <c r="L310" s="1"/>
      <c r="M310" s="1"/>
    </row>
    <row r="311" spans="1:13">
      <c r="A311" s="1">
        <f t="shared" si="147"/>
        <v>2010</v>
      </c>
      <c r="B311" s="15">
        <f t="shared" si="143"/>
        <v>0.85107691882466197</v>
      </c>
      <c r="C311" s="15">
        <f t="shared" si="144"/>
        <v>0.12683737157391059</v>
      </c>
      <c r="D311" s="15">
        <f t="shared" si="145"/>
        <v>1.2439164937788048</v>
      </c>
      <c r="E311" s="15">
        <f t="shared" si="146"/>
        <v>-9.9567993195478266E-2</v>
      </c>
      <c r="F311" s="1"/>
      <c r="G311" s="1"/>
      <c r="H311" s="1"/>
      <c r="I311" s="1"/>
      <c r="J311" s="1"/>
      <c r="K311" s="1"/>
      <c r="L311" s="1"/>
      <c r="M311" s="1"/>
    </row>
    <row r="312" spans="1:13" ht="13.5" thickBot="1">
      <c r="A312" s="1"/>
      <c r="B312" s="15"/>
      <c r="C312" s="15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39" thickBot="1">
      <c r="A313" s="1"/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  <c r="F313" s="1"/>
      <c r="G313" s="1"/>
      <c r="H313" s="1"/>
      <c r="I313" s="1"/>
      <c r="J313" s="1"/>
      <c r="K313" s="1"/>
      <c r="L313" s="1"/>
      <c r="M313" s="1"/>
    </row>
    <row r="314" spans="1:13">
      <c r="A314" s="1">
        <f t="shared" ref="A314:A327" si="148">A298</f>
        <v>1997</v>
      </c>
      <c r="B314" s="15">
        <f t="shared" ref="B314:B327" si="149">L177</f>
        <v>530.75124671156925</v>
      </c>
      <c r="C314" s="15">
        <f t="shared" ref="C314:C327" si="150">L199</f>
        <v>-352.16000837430886</v>
      </c>
      <c r="D314" s="8">
        <f t="shared" ref="D314:D327" si="151">L221</f>
        <v>581.48782329568735</v>
      </c>
      <c r="E314" s="8">
        <f t="shared" ref="E314:E327" si="152">C244</f>
        <v>760.07906163294683</v>
      </c>
      <c r="F314" s="1"/>
      <c r="G314" s="1"/>
      <c r="H314" s="1"/>
      <c r="I314" s="1"/>
      <c r="J314" s="1"/>
      <c r="K314" s="1"/>
      <c r="L314" s="1"/>
      <c r="M314" s="1"/>
    </row>
    <row r="315" spans="1:13">
      <c r="A315" s="1">
        <f t="shared" si="148"/>
        <v>1998</v>
      </c>
      <c r="B315" s="15">
        <f t="shared" si="149"/>
        <v>-57.037504803722598</v>
      </c>
      <c r="C315" s="15">
        <f t="shared" si="150"/>
        <v>64.596676903387333</v>
      </c>
      <c r="D315" s="8">
        <f t="shared" si="151"/>
        <v>1061.707593926295</v>
      </c>
      <c r="E315" s="8">
        <f t="shared" si="152"/>
        <v>1069.2667660259613</v>
      </c>
      <c r="F315" s="1"/>
      <c r="G315" s="1"/>
      <c r="H315" s="1"/>
      <c r="I315" s="1"/>
      <c r="J315" s="1"/>
      <c r="K315" s="1"/>
      <c r="L315" s="1"/>
      <c r="M315" s="1"/>
    </row>
    <row r="316" spans="1:13">
      <c r="A316" s="1">
        <f t="shared" si="148"/>
        <v>1999</v>
      </c>
      <c r="B316" s="15">
        <f t="shared" si="149"/>
        <v>753.53933793351348</v>
      </c>
      <c r="C316" s="15">
        <f t="shared" si="150"/>
        <v>-358.50919654739198</v>
      </c>
      <c r="D316" s="8">
        <f t="shared" si="151"/>
        <v>1021.1712228681912</v>
      </c>
      <c r="E316" s="8">
        <f t="shared" si="152"/>
        <v>1416.2013642543025</v>
      </c>
      <c r="F316" s="1"/>
      <c r="G316" s="1"/>
      <c r="H316" s="1"/>
      <c r="I316" s="1"/>
      <c r="J316" s="1"/>
      <c r="K316" s="1"/>
      <c r="L316" s="1"/>
      <c r="M316" s="1"/>
    </row>
    <row r="317" spans="1:13">
      <c r="A317" s="1">
        <f t="shared" si="148"/>
        <v>2000</v>
      </c>
      <c r="B317" s="15">
        <f t="shared" si="149"/>
        <v>268.96544808089089</v>
      </c>
      <c r="C317" s="15">
        <f t="shared" si="150"/>
        <v>-62.875870133575916</v>
      </c>
      <c r="D317" s="8">
        <f t="shared" si="151"/>
        <v>-275.9749265599487</v>
      </c>
      <c r="E317" s="8">
        <f t="shared" si="152"/>
        <v>-69.885348612631788</v>
      </c>
      <c r="F317" s="1"/>
      <c r="G317" s="1"/>
      <c r="H317" s="1"/>
      <c r="I317" s="1"/>
      <c r="J317" s="1"/>
      <c r="K317" s="1"/>
      <c r="L317" s="1"/>
      <c r="M317" s="1"/>
    </row>
    <row r="318" spans="1:13">
      <c r="A318" s="1">
        <f t="shared" si="148"/>
        <v>2001</v>
      </c>
      <c r="B318" s="15">
        <f t="shared" si="149"/>
        <v>342.31502817546669</v>
      </c>
      <c r="C318" s="15">
        <f t="shared" si="150"/>
        <v>-472.80516575942363</v>
      </c>
      <c r="D318" s="8">
        <f t="shared" si="151"/>
        <v>67.199462547802455</v>
      </c>
      <c r="E318" s="8">
        <f t="shared" si="152"/>
        <v>-63.290675036158063</v>
      </c>
      <c r="F318" s="1"/>
      <c r="G318" s="1"/>
      <c r="H318" s="1"/>
      <c r="I318" s="1"/>
      <c r="J318" s="1"/>
      <c r="K318" s="1"/>
      <c r="L318" s="1"/>
      <c r="M318" s="1"/>
    </row>
    <row r="319" spans="1:13">
      <c r="A319" s="1">
        <f t="shared" si="148"/>
        <v>2002</v>
      </c>
      <c r="B319" s="15">
        <f t="shared" si="149"/>
        <v>920.5441634029396</v>
      </c>
      <c r="C319" s="15">
        <f t="shared" si="150"/>
        <v>-100.25851566356556</v>
      </c>
      <c r="D319" s="8">
        <f t="shared" si="151"/>
        <v>-8.7358956264769319</v>
      </c>
      <c r="E319" s="8">
        <f t="shared" si="152"/>
        <v>811.54975211290002</v>
      </c>
      <c r="F319" s="1"/>
      <c r="G319" s="1"/>
      <c r="H319" s="1"/>
      <c r="I319" s="1"/>
      <c r="J319" s="1"/>
      <c r="K319" s="1"/>
      <c r="L319" s="1"/>
      <c r="M319" s="1"/>
    </row>
    <row r="320" spans="1:13">
      <c r="A320" s="1">
        <f t="shared" si="148"/>
        <v>2003</v>
      </c>
      <c r="B320" s="15">
        <f t="shared" si="149"/>
        <v>928.169386335843</v>
      </c>
      <c r="C320" s="15">
        <f t="shared" si="150"/>
        <v>-452.60571214800456</v>
      </c>
      <c r="D320" s="8">
        <f t="shared" si="151"/>
        <v>93.018273030232223</v>
      </c>
      <c r="E320" s="8">
        <f t="shared" si="152"/>
        <v>568.58194721806649</v>
      </c>
      <c r="F320" s="1"/>
      <c r="G320" s="1"/>
      <c r="H320" s="1"/>
      <c r="I320" s="1"/>
      <c r="J320" s="1"/>
      <c r="K320" s="1"/>
      <c r="L320" s="1"/>
      <c r="M320" s="1"/>
    </row>
    <row r="321" spans="1:13">
      <c r="A321" s="1">
        <f t="shared" si="148"/>
        <v>2004</v>
      </c>
      <c r="B321" s="15">
        <f t="shared" si="149"/>
        <v>1166.3337939071691</v>
      </c>
      <c r="C321" s="15">
        <f t="shared" si="150"/>
        <v>120.82165433474336</v>
      </c>
      <c r="D321" s="8">
        <f t="shared" si="151"/>
        <v>-476.6682648623115</v>
      </c>
      <c r="E321" s="8">
        <f t="shared" si="152"/>
        <v>810.48718337960599</v>
      </c>
      <c r="F321" s="1"/>
      <c r="G321" s="1"/>
      <c r="H321" s="1"/>
      <c r="I321" s="1"/>
      <c r="J321" s="1"/>
      <c r="K321" s="1"/>
      <c r="L321" s="1"/>
      <c r="M321" s="1"/>
    </row>
    <row r="322" spans="1:13">
      <c r="A322" s="1">
        <f t="shared" si="148"/>
        <v>2005</v>
      </c>
      <c r="B322" s="15">
        <f t="shared" si="149"/>
        <v>1391.8202721990092</v>
      </c>
      <c r="C322" s="15">
        <f t="shared" si="150"/>
        <v>-301.41222707926465</v>
      </c>
      <c r="D322" s="8">
        <f t="shared" si="151"/>
        <v>-406.62808302418347</v>
      </c>
      <c r="E322" s="8">
        <f t="shared" si="152"/>
        <v>683.77996209555567</v>
      </c>
      <c r="F322" s="1"/>
      <c r="G322" s="1"/>
      <c r="H322" s="1"/>
      <c r="I322" s="1"/>
      <c r="J322" s="1"/>
      <c r="K322" s="1"/>
      <c r="L322" s="1"/>
      <c r="M322" s="1"/>
    </row>
    <row r="323" spans="1:13">
      <c r="A323" s="1">
        <f t="shared" si="148"/>
        <v>2006</v>
      </c>
      <c r="B323" s="15">
        <f t="shared" si="149"/>
        <v>1628.5188789860524</v>
      </c>
      <c r="C323" s="15">
        <f t="shared" si="150"/>
        <v>-48.727187731669801</v>
      </c>
      <c r="D323" s="8">
        <f t="shared" si="151"/>
        <v>737.02582822395834</v>
      </c>
      <c r="E323" s="8">
        <f t="shared" si="152"/>
        <v>2316.8175194783398</v>
      </c>
      <c r="F323" s="1"/>
      <c r="G323" s="1"/>
      <c r="H323" s="1"/>
      <c r="I323" s="1"/>
      <c r="J323" s="1"/>
      <c r="K323" s="1"/>
      <c r="L323" s="1"/>
      <c r="M323" s="1"/>
    </row>
    <row r="324" spans="1:13">
      <c r="A324" s="1">
        <f t="shared" si="148"/>
        <v>2007</v>
      </c>
      <c r="B324" s="15">
        <f t="shared" si="149"/>
        <v>2036.6511060905066</v>
      </c>
      <c r="C324" s="15">
        <f t="shared" si="150"/>
        <v>-385.46063292374998</v>
      </c>
      <c r="D324" s="8">
        <f t="shared" si="151"/>
        <v>-197.57180588793111</v>
      </c>
      <c r="E324" s="8">
        <f t="shared" si="152"/>
        <v>1453.6186672788244</v>
      </c>
      <c r="F324" s="1"/>
      <c r="G324" s="1"/>
      <c r="H324" s="1"/>
      <c r="I324" s="1"/>
      <c r="J324" s="1"/>
      <c r="K324" s="1"/>
      <c r="L324" s="1"/>
      <c r="M324" s="1"/>
    </row>
    <row r="325" spans="1:13">
      <c r="A325" s="1">
        <f t="shared" si="148"/>
        <v>2008</v>
      </c>
      <c r="B325" s="15">
        <f t="shared" si="149"/>
        <v>1898.7182370066421</v>
      </c>
      <c r="C325" s="15">
        <f t="shared" si="150"/>
        <v>319.79546365164981</v>
      </c>
      <c r="D325" s="8">
        <f t="shared" si="151"/>
        <v>752.91429697832007</v>
      </c>
      <c r="E325" s="8">
        <f t="shared" si="152"/>
        <v>2971.4279976366161</v>
      </c>
      <c r="F325" s="1"/>
      <c r="G325" s="1"/>
      <c r="H325" s="1"/>
      <c r="I325" s="1"/>
      <c r="J325" s="1"/>
      <c r="K325" s="1"/>
      <c r="L325" s="1"/>
      <c r="M325" s="1"/>
    </row>
    <row r="326" spans="1:13">
      <c r="A326" s="1">
        <f t="shared" si="148"/>
        <v>2009</v>
      </c>
      <c r="B326" s="15">
        <f t="shared" si="149"/>
        <v>-1141.8150593238818</v>
      </c>
      <c r="C326" s="15">
        <f t="shared" si="150"/>
        <v>394.4756845915872</v>
      </c>
      <c r="D326" s="8">
        <f t="shared" si="151"/>
        <v>650.33401350507461</v>
      </c>
      <c r="E326" s="8">
        <f t="shared" si="152"/>
        <v>-97.005361227224057</v>
      </c>
      <c r="F326" s="1"/>
      <c r="G326" s="1"/>
      <c r="H326" s="1"/>
      <c r="I326" s="1"/>
      <c r="J326" s="1"/>
      <c r="K326" s="1"/>
      <c r="L326" s="1"/>
      <c r="M326" s="1"/>
    </row>
    <row r="327" spans="1:13">
      <c r="A327" s="1">
        <f t="shared" si="148"/>
        <v>2010</v>
      </c>
      <c r="B327" s="15">
        <f t="shared" si="149"/>
        <v>-437.28936436045046</v>
      </c>
      <c r="C327" s="15">
        <f t="shared" si="150"/>
        <v>-123.03233468698258</v>
      </c>
      <c r="D327" s="8">
        <f t="shared" si="151"/>
        <v>683.1159040252204</v>
      </c>
      <c r="E327" s="8">
        <f t="shared" si="152"/>
        <v>122.79420497779211</v>
      </c>
      <c r="F327" s="1"/>
      <c r="G327" s="1"/>
      <c r="H327" s="1"/>
      <c r="I327" s="1"/>
      <c r="J327" s="1"/>
      <c r="K327" s="1"/>
      <c r="L327" s="1"/>
      <c r="M327" s="1"/>
    </row>
    <row r="328" spans="1:13">
      <c r="A328" s="1"/>
      <c r="B328" s="97">
        <f>SUM(B314:B327)</f>
        <v>10230.184970341546</v>
      </c>
      <c r="C328" s="97">
        <f>SUM(C314:C327)</f>
        <v>-1758.1573715665697</v>
      </c>
      <c r="D328" s="97">
        <f>SUM(D314:D327)</f>
        <v>4282.3954424399299</v>
      </c>
      <c r="E328" s="97">
        <f>SUM(E314:E327)</f>
        <v>12754.423041214897</v>
      </c>
      <c r="F328" s="1"/>
      <c r="G328" s="1"/>
      <c r="H328" s="1"/>
      <c r="I328" s="1"/>
      <c r="J328" s="1"/>
      <c r="K328" s="1"/>
      <c r="L328" s="1"/>
      <c r="M328" s="1"/>
    </row>
    <row r="329" spans="1:1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333"/>
  <sheetViews>
    <sheetView zoomScaleNormal="100" workbookViewId="0"/>
  </sheetViews>
  <sheetFormatPr defaultRowHeight="12.75"/>
  <cols>
    <col min="1" max="1" width="27.5703125" style="50" bestFit="1" customWidth="1"/>
    <col min="2" max="2" width="14.140625" style="50" bestFit="1" customWidth="1"/>
    <col min="3" max="3" width="11.85546875" style="50" customWidth="1"/>
    <col min="4" max="4" width="12" style="50" bestFit="1" customWidth="1"/>
    <col min="5" max="5" width="13.7109375" style="50" customWidth="1"/>
    <col min="6" max="6" width="11.42578125" style="50" bestFit="1" customWidth="1"/>
    <col min="7" max="7" width="13" style="50" customWidth="1"/>
    <col min="8" max="8" width="12" style="50" customWidth="1"/>
    <col min="9" max="9" width="15.42578125" style="50" bestFit="1" customWidth="1"/>
    <col min="10" max="10" width="12" style="50" customWidth="1"/>
    <col min="11" max="11" width="12.7109375" style="50" bestFit="1" customWidth="1"/>
    <col min="12" max="12" width="12.42578125" style="50" customWidth="1"/>
    <col min="13" max="13" width="12.7109375" style="50" bestFit="1" customWidth="1"/>
    <col min="14" max="14" width="11.42578125" style="50" bestFit="1" customWidth="1"/>
    <col min="15" max="15" width="12.5703125" style="50" customWidth="1"/>
    <col min="16" max="16" width="11.42578125" style="50" bestFit="1" customWidth="1"/>
    <col min="17" max="17" width="12.7109375" style="50" bestFit="1" customWidth="1"/>
    <col min="18" max="18" width="11.42578125" style="50" bestFit="1" customWidth="1"/>
    <col min="19" max="19" width="13.7109375" style="50" customWidth="1"/>
    <col min="20" max="20" width="10.5703125" style="50" customWidth="1"/>
    <col min="21" max="21" width="12.140625" style="50" customWidth="1"/>
    <col min="22" max="22" width="13.85546875" style="50" bestFit="1" customWidth="1"/>
    <col min="23" max="23" width="11.140625" style="50" bestFit="1" customWidth="1"/>
    <col min="24" max="26" width="12.85546875" style="50" customWidth="1"/>
    <col min="27" max="27" width="9.140625" style="50"/>
    <col min="28" max="28" width="14.28515625" style="50" customWidth="1"/>
    <col min="29" max="29" width="15.85546875" style="50" customWidth="1"/>
    <col min="30" max="30" width="12.28515625" style="50" customWidth="1"/>
    <col min="31" max="31" width="13.5703125" style="50" customWidth="1"/>
    <col min="32" max="258" width="9.140625" style="50"/>
    <col min="259" max="259" width="18.28515625" style="50" customWidth="1"/>
    <col min="260" max="260" width="14.140625" style="50" bestFit="1" customWidth="1"/>
    <col min="261" max="261" width="11.85546875" style="50" customWidth="1"/>
    <col min="262" max="262" width="12" style="50" bestFit="1" customWidth="1"/>
    <col min="263" max="263" width="12.7109375" style="50" bestFit="1" customWidth="1"/>
    <col min="264" max="264" width="11.42578125" style="50" bestFit="1" customWidth="1"/>
    <col min="265" max="265" width="11.7109375" style="50" bestFit="1" customWidth="1"/>
    <col min="266" max="266" width="12" style="50" customWidth="1"/>
    <col min="267" max="267" width="15.42578125" style="50" bestFit="1" customWidth="1"/>
    <col min="268" max="268" width="12" style="50" customWidth="1"/>
    <col min="269" max="269" width="12.7109375" style="50" bestFit="1" customWidth="1"/>
    <col min="270" max="270" width="12.42578125" style="50" customWidth="1"/>
    <col min="271" max="271" width="12.7109375" style="50" bestFit="1" customWidth="1"/>
    <col min="272" max="272" width="11.42578125" style="50" bestFit="1" customWidth="1"/>
    <col min="273" max="273" width="12.5703125" style="50" customWidth="1"/>
    <col min="274" max="274" width="11.42578125" style="50" bestFit="1" customWidth="1"/>
    <col min="275" max="275" width="12.7109375" style="50" bestFit="1" customWidth="1"/>
    <col min="276" max="276" width="11.42578125" style="50" bestFit="1" customWidth="1"/>
    <col min="277" max="277" width="13.7109375" style="50" customWidth="1"/>
    <col min="278" max="278" width="10.5703125" style="50" customWidth="1"/>
    <col min="279" max="279" width="12.140625" style="50" customWidth="1"/>
    <col min="280" max="280" width="13.85546875" style="50" bestFit="1" customWidth="1"/>
    <col min="281" max="281" width="11.140625" style="50" bestFit="1" customWidth="1"/>
    <col min="282" max="282" width="12.85546875" style="50" customWidth="1"/>
    <col min="283" max="283" width="9.140625" style="50"/>
    <col min="284" max="284" width="14.28515625" style="50" customWidth="1"/>
    <col min="285" max="285" width="15.85546875" style="50" customWidth="1"/>
    <col min="286" max="286" width="12.28515625" style="50" customWidth="1"/>
    <col min="287" max="287" width="13.5703125" style="50" customWidth="1"/>
    <col min="288" max="514" width="9.140625" style="50"/>
    <col min="515" max="515" width="18.28515625" style="50" customWidth="1"/>
    <col min="516" max="516" width="14.140625" style="50" bestFit="1" customWidth="1"/>
    <col min="517" max="517" width="11.85546875" style="50" customWidth="1"/>
    <col min="518" max="518" width="12" style="50" bestFit="1" customWidth="1"/>
    <col min="519" max="519" width="12.7109375" style="50" bestFit="1" customWidth="1"/>
    <col min="520" max="520" width="11.42578125" style="50" bestFit="1" customWidth="1"/>
    <col min="521" max="521" width="11.7109375" style="50" bestFit="1" customWidth="1"/>
    <col min="522" max="522" width="12" style="50" customWidth="1"/>
    <col min="523" max="523" width="15.42578125" style="50" bestFit="1" customWidth="1"/>
    <col min="524" max="524" width="12" style="50" customWidth="1"/>
    <col min="525" max="525" width="12.7109375" style="50" bestFit="1" customWidth="1"/>
    <col min="526" max="526" width="12.42578125" style="50" customWidth="1"/>
    <col min="527" max="527" width="12.7109375" style="50" bestFit="1" customWidth="1"/>
    <col min="528" max="528" width="11.42578125" style="50" bestFit="1" customWidth="1"/>
    <col min="529" max="529" width="12.5703125" style="50" customWidth="1"/>
    <col min="530" max="530" width="11.42578125" style="50" bestFit="1" customWidth="1"/>
    <col min="531" max="531" width="12.7109375" style="50" bestFit="1" customWidth="1"/>
    <col min="532" max="532" width="11.42578125" style="50" bestFit="1" customWidth="1"/>
    <col min="533" max="533" width="13.7109375" style="50" customWidth="1"/>
    <col min="534" max="534" width="10.5703125" style="50" customWidth="1"/>
    <col min="535" max="535" width="12.140625" style="50" customWidth="1"/>
    <col min="536" max="536" width="13.85546875" style="50" bestFit="1" customWidth="1"/>
    <col min="537" max="537" width="11.140625" style="50" bestFit="1" customWidth="1"/>
    <col min="538" max="538" width="12.85546875" style="50" customWidth="1"/>
    <col min="539" max="539" width="9.140625" style="50"/>
    <col min="540" max="540" width="14.28515625" style="50" customWidth="1"/>
    <col min="541" max="541" width="15.85546875" style="50" customWidth="1"/>
    <col min="542" max="542" width="12.28515625" style="50" customWidth="1"/>
    <col min="543" max="543" width="13.5703125" style="50" customWidth="1"/>
    <col min="544" max="770" width="9.140625" style="50"/>
    <col min="771" max="771" width="18.28515625" style="50" customWidth="1"/>
    <col min="772" max="772" width="14.140625" style="50" bestFit="1" customWidth="1"/>
    <col min="773" max="773" width="11.85546875" style="50" customWidth="1"/>
    <col min="774" max="774" width="12" style="50" bestFit="1" customWidth="1"/>
    <col min="775" max="775" width="12.7109375" style="50" bestFit="1" customWidth="1"/>
    <col min="776" max="776" width="11.42578125" style="50" bestFit="1" customWidth="1"/>
    <col min="777" max="777" width="11.7109375" style="50" bestFit="1" customWidth="1"/>
    <col min="778" max="778" width="12" style="50" customWidth="1"/>
    <col min="779" max="779" width="15.42578125" style="50" bestFit="1" customWidth="1"/>
    <col min="780" max="780" width="12" style="50" customWidth="1"/>
    <col min="781" max="781" width="12.7109375" style="50" bestFit="1" customWidth="1"/>
    <col min="782" max="782" width="12.42578125" style="50" customWidth="1"/>
    <col min="783" max="783" width="12.7109375" style="50" bestFit="1" customWidth="1"/>
    <col min="784" max="784" width="11.42578125" style="50" bestFit="1" customWidth="1"/>
    <col min="785" max="785" width="12.5703125" style="50" customWidth="1"/>
    <col min="786" max="786" width="11.42578125" style="50" bestFit="1" customWidth="1"/>
    <col min="787" max="787" width="12.7109375" style="50" bestFit="1" customWidth="1"/>
    <col min="788" max="788" width="11.42578125" style="50" bestFit="1" customWidth="1"/>
    <col min="789" max="789" width="13.7109375" style="50" customWidth="1"/>
    <col min="790" max="790" width="10.5703125" style="50" customWidth="1"/>
    <col min="791" max="791" width="12.140625" style="50" customWidth="1"/>
    <col min="792" max="792" width="13.85546875" style="50" bestFit="1" customWidth="1"/>
    <col min="793" max="793" width="11.140625" style="50" bestFit="1" customWidth="1"/>
    <col min="794" max="794" width="12.85546875" style="50" customWidth="1"/>
    <col min="795" max="795" width="9.140625" style="50"/>
    <col min="796" max="796" width="14.28515625" style="50" customWidth="1"/>
    <col min="797" max="797" width="15.85546875" style="50" customWidth="1"/>
    <col min="798" max="798" width="12.28515625" style="50" customWidth="1"/>
    <col min="799" max="799" width="13.5703125" style="50" customWidth="1"/>
    <col min="800" max="1026" width="9.140625" style="50"/>
    <col min="1027" max="1027" width="18.28515625" style="50" customWidth="1"/>
    <col min="1028" max="1028" width="14.140625" style="50" bestFit="1" customWidth="1"/>
    <col min="1029" max="1029" width="11.85546875" style="50" customWidth="1"/>
    <col min="1030" max="1030" width="12" style="50" bestFit="1" customWidth="1"/>
    <col min="1031" max="1031" width="12.7109375" style="50" bestFit="1" customWidth="1"/>
    <col min="1032" max="1032" width="11.42578125" style="50" bestFit="1" customWidth="1"/>
    <col min="1033" max="1033" width="11.7109375" style="50" bestFit="1" customWidth="1"/>
    <col min="1034" max="1034" width="12" style="50" customWidth="1"/>
    <col min="1035" max="1035" width="15.42578125" style="50" bestFit="1" customWidth="1"/>
    <col min="1036" max="1036" width="12" style="50" customWidth="1"/>
    <col min="1037" max="1037" width="12.7109375" style="50" bestFit="1" customWidth="1"/>
    <col min="1038" max="1038" width="12.42578125" style="50" customWidth="1"/>
    <col min="1039" max="1039" width="12.7109375" style="50" bestFit="1" customWidth="1"/>
    <col min="1040" max="1040" width="11.42578125" style="50" bestFit="1" customWidth="1"/>
    <col min="1041" max="1041" width="12.5703125" style="50" customWidth="1"/>
    <col min="1042" max="1042" width="11.42578125" style="50" bestFit="1" customWidth="1"/>
    <col min="1043" max="1043" width="12.7109375" style="50" bestFit="1" customWidth="1"/>
    <col min="1044" max="1044" width="11.42578125" style="50" bestFit="1" customWidth="1"/>
    <col min="1045" max="1045" width="13.7109375" style="50" customWidth="1"/>
    <col min="1046" max="1046" width="10.5703125" style="50" customWidth="1"/>
    <col min="1047" max="1047" width="12.140625" style="50" customWidth="1"/>
    <col min="1048" max="1048" width="13.85546875" style="50" bestFit="1" customWidth="1"/>
    <col min="1049" max="1049" width="11.140625" style="50" bestFit="1" customWidth="1"/>
    <col min="1050" max="1050" width="12.85546875" style="50" customWidth="1"/>
    <col min="1051" max="1051" width="9.140625" style="50"/>
    <col min="1052" max="1052" width="14.28515625" style="50" customWidth="1"/>
    <col min="1053" max="1053" width="15.85546875" style="50" customWidth="1"/>
    <col min="1054" max="1054" width="12.28515625" style="50" customWidth="1"/>
    <col min="1055" max="1055" width="13.5703125" style="50" customWidth="1"/>
    <col min="1056" max="1282" width="9.140625" style="50"/>
    <col min="1283" max="1283" width="18.28515625" style="50" customWidth="1"/>
    <col min="1284" max="1284" width="14.140625" style="50" bestFit="1" customWidth="1"/>
    <col min="1285" max="1285" width="11.85546875" style="50" customWidth="1"/>
    <col min="1286" max="1286" width="12" style="50" bestFit="1" customWidth="1"/>
    <col min="1287" max="1287" width="12.7109375" style="50" bestFit="1" customWidth="1"/>
    <col min="1288" max="1288" width="11.42578125" style="50" bestFit="1" customWidth="1"/>
    <col min="1289" max="1289" width="11.7109375" style="50" bestFit="1" customWidth="1"/>
    <col min="1290" max="1290" width="12" style="50" customWidth="1"/>
    <col min="1291" max="1291" width="15.42578125" style="50" bestFit="1" customWidth="1"/>
    <col min="1292" max="1292" width="12" style="50" customWidth="1"/>
    <col min="1293" max="1293" width="12.7109375" style="50" bestFit="1" customWidth="1"/>
    <col min="1294" max="1294" width="12.42578125" style="50" customWidth="1"/>
    <col min="1295" max="1295" width="12.7109375" style="50" bestFit="1" customWidth="1"/>
    <col min="1296" max="1296" width="11.42578125" style="50" bestFit="1" customWidth="1"/>
    <col min="1297" max="1297" width="12.5703125" style="50" customWidth="1"/>
    <col min="1298" max="1298" width="11.42578125" style="50" bestFit="1" customWidth="1"/>
    <col min="1299" max="1299" width="12.7109375" style="50" bestFit="1" customWidth="1"/>
    <col min="1300" max="1300" width="11.42578125" style="50" bestFit="1" customWidth="1"/>
    <col min="1301" max="1301" width="13.7109375" style="50" customWidth="1"/>
    <col min="1302" max="1302" width="10.5703125" style="50" customWidth="1"/>
    <col min="1303" max="1303" width="12.140625" style="50" customWidth="1"/>
    <col min="1304" max="1304" width="13.85546875" style="50" bestFit="1" customWidth="1"/>
    <col min="1305" max="1305" width="11.140625" style="50" bestFit="1" customWidth="1"/>
    <col min="1306" max="1306" width="12.85546875" style="50" customWidth="1"/>
    <col min="1307" max="1307" width="9.140625" style="50"/>
    <col min="1308" max="1308" width="14.28515625" style="50" customWidth="1"/>
    <col min="1309" max="1309" width="15.85546875" style="50" customWidth="1"/>
    <col min="1310" max="1310" width="12.28515625" style="50" customWidth="1"/>
    <col min="1311" max="1311" width="13.5703125" style="50" customWidth="1"/>
    <col min="1312" max="1538" width="9.140625" style="50"/>
    <col min="1539" max="1539" width="18.28515625" style="50" customWidth="1"/>
    <col min="1540" max="1540" width="14.140625" style="50" bestFit="1" customWidth="1"/>
    <col min="1541" max="1541" width="11.85546875" style="50" customWidth="1"/>
    <col min="1542" max="1542" width="12" style="50" bestFit="1" customWidth="1"/>
    <col min="1543" max="1543" width="12.7109375" style="50" bestFit="1" customWidth="1"/>
    <col min="1544" max="1544" width="11.42578125" style="50" bestFit="1" customWidth="1"/>
    <col min="1545" max="1545" width="11.7109375" style="50" bestFit="1" customWidth="1"/>
    <col min="1546" max="1546" width="12" style="50" customWidth="1"/>
    <col min="1547" max="1547" width="15.42578125" style="50" bestFit="1" customWidth="1"/>
    <col min="1548" max="1548" width="12" style="50" customWidth="1"/>
    <col min="1549" max="1549" width="12.7109375" style="50" bestFit="1" customWidth="1"/>
    <col min="1550" max="1550" width="12.42578125" style="50" customWidth="1"/>
    <col min="1551" max="1551" width="12.7109375" style="50" bestFit="1" customWidth="1"/>
    <col min="1552" max="1552" width="11.42578125" style="50" bestFit="1" customWidth="1"/>
    <col min="1553" max="1553" width="12.5703125" style="50" customWidth="1"/>
    <col min="1554" max="1554" width="11.42578125" style="50" bestFit="1" customWidth="1"/>
    <col min="1555" max="1555" width="12.7109375" style="50" bestFit="1" customWidth="1"/>
    <col min="1556" max="1556" width="11.42578125" style="50" bestFit="1" customWidth="1"/>
    <col min="1557" max="1557" width="13.7109375" style="50" customWidth="1"/>
    <col min="1558" max="1558" width="10.5703125" style="50" customWidth="1"/>
    <col min="1559" max="1559" width="12.140625" style="50" customWidth="1"/>
    <col min="1560" max="1560" width="13.85546875" style="50" bestFit="1" customWidth="1"/>
    <col min="1561" max="1561" width="11.140625" style="50" bestFit="1" customWidth="1"/>
    <col min="1562" max="1562" width="12.85546875" style="50" customWidth="1"/>
    <col min="1563" max="1563" width="9.140625" style="50"/>
    <col min="1564" max="1564" width="14.28515625" style="50" customWidth="1"/>
    <col min="1565" max="1565" width="15.85546875" style="50" customWidth="1"/>
    <col min="1566" max="1566" width="12.28515625" style="50" customWidth="1"/>
    <col min="1567" max="1567" width="13.5703125" style="50" customWidth="1"/>
    <col min="1568" max="1794" width="9.140625" style="50"/>
    <col min="1795" max="1795" width="18.28515625" style="50" customWidth="1"/>
    <col min="1796" max="1796" width="14.140625" style="50" bestFit="1" customWidth="1"/>
    <col min="1797" max="1797" width="11.85546875" style="50" customWidth="1"/>
    <col min="1798" max="1798" width="12" style="50" bestFit="1" customWidth="1"/>
    <col min="1799" max="1799" width="12.7109375" style="50" bestFit="1" customWidth="1"/>
    <col min="1800" max="1800" width="11.42578125" style="50" bestFit="1" customWidth="1"/>
    <col min="1801" max="1801" width="11.7109375" style="50" bestFit="1" customWidth="1"/>
    <col min="1802" max="1802" width="12" style="50" customWidth="1"/>
    <col min="1803" max="1803" width="15.42578125" style="50" bestFit="1" customWidth="1"/>
    <col min="1804" max="1804" width="12" style="50" customWidth="1"/>
    <col min="1805" max="1805" width="12.7109375" style="50" bestFit="1" customWidth="1"/>
    <col min="1806" max="1806" width="12.42578125" style="50" customWidth="1"/>
    <col min="1807" max="1807" width="12.7109375" style="50" bestFit="1" customWidth="1"/>
    <col min="1808" max="1808" width="11.42578125" style="50" bestFit="1" customWidth="1"/>
    <col min="1809" max="1809" width="12.5703125" style="50" customWidth="1"/>
    <col min="1810" max="1810" width="11.42578125" style="50" bestFit="1" customWidth="1"/>
    <col min="1811" max="1811" width="12.7109375" style="50" bestFit="1" customWidth="1"/>
    <col min="1812" max="1812" width="11.42578125" style="50" bestFit="1" customWidth="1"/>
    <col min="1813" max="1813" width="13.7109375" style="50" customWidth="1"/>
    <col min="1814" max="1814" width="10.5703125" style="50" customWidth="1"/>
    <col min="1815" max="1815" width="12.140625" style="50" customWidth="1"/>
    <col min="1816" max="1816" width="13.85546875" style="50" bestFit="1" customWidth="1"/>
    <col min="1817" max="1817" width="11.140625" style="50" bestFit="1" customWidth="1"/>
    <col min="1818" max="1818" width="12.85546875" style="50" customWidth="1"/>
    <col min="1819" max="1819" width="9.140625" style="50"/>
    <col min="1820" max="1820" width="14.28515625" style="50" customWidth="1"/>
    <col min="1821" max="1821" width="15.85546875" style="50" customWidth="1"/>
    <col min="1822" max="1822" width="12.28515625" style="50" customWidth="1"/>
    <col min="1823" max="1823" width="13.5703125" style="50" customWidth="1"/>
    <col min="1824" max="2050" width="9.140625" style="50"/>
    <col min="2051" max="2051" width="18.28515625" style="50" customWidth="1"/>
    <col min="2052" max="2052" width="14.140625" style="50" bestFit="1" customWidth="1"/>
    <col min="2053" max="2053" width="11.85546875" style="50" customWidth="1"/>
    <col min="2054" max="2054" width="12" style="50" bestFit="1" customWidth="1"/>
    <col min="2055" max="2055" width="12.7109375" style="50" bestFit="1" customWidth="1"/>
    <col min="2056" max="2056" width="11.42578125" style="50" bestFit="1" customWidth="1"/>
    <col min="2057" max="2057" width="11.7109375" style="50" bestFit="1" customWidth="1"/>
    <col min="2058" max="2058" width="12" style="50" customWidth="1"/>
    <col min="2059" max="2059" width="15.42578125" style="50" bestFit="1" customWidth="1"/>
    <col min="2060" max="2060" width="12" style="50" customWidth="1"/>
    <col min="2061" max="2061" width="12.7109375" style="50" bestFit="1" customWidth="1"/>
    <col min="2062" max="2062" width="12.42578125" style="50" customWidth="1"/>
    <col min="2063" max="2063" width="12.7109375" style="50" bestFit="1" customWidth="1"/>
    <col min="2064" max="2064" width="11.42578125" style="50" bestFit="1" customWidth="1"/>
    <col min="2065" max="2065" width="12.5703125" style="50" customWidth="1"/>
    <col min="2066" max="2066" width="11.42578125" style="50" bestFit="1" customWidth="1"/>
    <col min="2067" max="2067" width="12.7109375" style="50" bestFit="1" customWidth="1"/>
    <col min="2068" max="2068" width="11.42578125" style="50" bestFit="1" customWidth="1"/>
    <col min="2069" max="2069" width="13.7109375" style="50" customWidth="1"/>
    <col min="2070" max="2070" width="10.5703125" style="50" customWidth="1"/>
    <col min="2071" max="2071" width="12.140625" style="50" customWidth="1"/>
    <col min="2072" max="2072" width="13.85546875" style="50" bestFit="1" customWidth="1"/>
    <col min="2073" max="2073" width="11.140625" style="50" bestFit="1" customWidth="1"/>
    <col min="2074" max="2074" width="12.85546875" style="50" customWidth="1"/>
    <col min="2075" max="2075" width="9.140625" style="50"/>
    <col min="2076" max="2076" width="14.28515625" style="50" customWidth="1"/>
    <col min="2077" max="2077" width="15.85546875" style="50" customWidth="1"/>
    <col min="2078" max="2078" width="12.28515625" style="50" customWidth="1"/>
    <col min="2079" max="2079" width="13.5703125" style="50" customWidth="1"/>
    <col min="2080" max="2306" width="9.140625" style="50"/>
    <col min="2307" max="2307" width="18.28515625" style="50" customWidth="1"/>
    <col min="2308" max="2308" width="14.140625" style="50" bestFit="1" customWidth="1"/>
    <col min="2309" max="2309" width="11.85546875" style="50" customWidth="1"/>
    <col min="2310" max="2310" width="12" style="50" bestFit="1" customWidth="1"/>
    <col min="2311" max="2311" width="12.7109375" style="50" bestFit="1" customWidth="1"/>
    <col min="2312" max="2312" width="11.42578125" style="50" bestFit="1" customWidth="1"/>
    <col min="2313" max="2313" width="11.7109375" style="50" bestFit="1" customWidth="1"/>
    <col min="2314" max="2314" width="12" style="50" customWidth="1"/>
    <col min="2315" max="2315" width="15.42578125" style="50" bestFit="1" customWidth="1"/>
    <col min="2316" max="2316" width="12" style="50" customWidth="1"/>
    <col min="2317" max="2317" width="12.7109375" style="50" bestFit="1" customWidth="1"/>
    <col min="2318" max="2318" width="12.42578125" style="50" customWidth="1"/>
    <col min="2319" max="2319" width="12.7109375" style="50" bestFit="1" customWidth="1"/>
    <col min="2320" max="2320" width="11.42578125" style="50" bestFit="1" customWidth="1"/>
    <col min="2321" max="2321" width="12.5703125" style="50" customWidth="1"/>
    <col min="2322" max="2322" width="11.42578125" style="50" bestFit="1" customWidth="1"/>
    <col min="2323" max="2323" width="12.7109375" style="50" bestFit="1" customWidth="1"/>
    <col min="2324" max="2324" width="11.42578125" style="50" bestFit="1" customWidth="1"/>
    <col min="2325" max="2325" width="13.7109375" style="50" customWidth="1"/>
    <col min="2326" max="2326" width="10.5703125" style="50" customWidth="1"/>
    <col min="2327" max="2327" width="12.140625" style="50" customWidth="1"/>
    <col min="2328" max="2328" width="13.85546875" style="50" bestFit="1" customWidth="1"/>
    <col min="2329" max="2329" width="11.140625" style="50" bestFit="1" customWidth="1"/>
    <col min="2330" max="2330" width="12.85546875" style="50" customWidth="1"/>
    <col min="2331" max="2331" width="9.140625" style="50"/>
    <col min="2332" max="2332" width="14.28515625" style="50" customWidth="1"/>
    <col min="2333" max="2333" width="15.85546875" style="50" customWidth="1"/>
    <col min="2334" max="2334" width="12.28515625" style="50" customWidth="1"/>
    <col min="2335" max="2335" width="13.5703125" style="50" customWidth="1"/>
    <col min="2336" max="2562" width="9.140625" style="50"/>
    <col min="2563" max="2563" width="18.28515625" style="50" customWidth="1"/>
    <col min="2564" max="2564" width="14.140625" style="50" bestFit="1" customWidth="1"/>
    <col min="2565" max="2565" width="11.85546875" style="50" customWidth="1"/>
    <col min="2566" max="2566" width="12" style="50" bestFit="1" customWidth="1"/>
    <col min="2567" max="2567" width="12.7109375" style="50" bestFit="1" customWidth="1"/>
    <col min="2568" max="2568" width="11.42578125" style="50" bestFit="1" customWidth="1"/>
    <col min="2569" max="2569" width="11.7109375" style="50" bestFit="1" customWidth="1"/>
    <col min="2570" max="2570" width="12" style="50" customWidth="1"/>
    <col min="2571" max="2571" width="15.42578125" style="50" bestFit="1" customWidth="1"/>
    <col min="2572" max="2572" width="12" style="50" customWidth="1"/>
    <col min="2573" max="2573" width="12.7109375" style="50" bestFit="1" customWidth="1"/>
    <col min="2574" max="2574" width="12.42578125" style="50" customWidth="1"/>
    <col min="2575" max="2575" width="12.7109375" style="50" bestFit="1" customWidth="1"/>
    <col min="2576" max="2576" width="11.42578125" style="50" bestFit="1" customWidth="1"/>
    <col min="2577" max="2577" width="12.5703125" style="50" customWidth="1"/>
    <col min="2578" max="2578" width="11.42578125" style="50" bestFit="1" customWidth="1"/>
    <col min="2579" max="2579" width="12.7109375" style="50" bestFit="1" customWidth="1"/>
    <col min="2580" max="2580" width="11.42578125" style="50" bestFit="1" customWidth="1"/>
    <col min="2581" max="2581" width="13.7109375" style="50" customWidth="1"/>
    <col min="2582" max="2582" width="10.5703125" style="50" customWidth="1"/>
    <col min="2583" max="2583" width="12.140625" style="50" customWidth="1"/>
    <col min="2584" max="2584" width="13.85546875" style="50" bestFit="1" customWidth="1"/>
    <col min="2585" max="2585" width="11.140625" style="50" bestFit="1" customWidth="1"/>
    <col min="2586" max="2586" width="12.85546875" style="50" customWidth="1"/>
    <col min="2587" max="2587" width="9.140625" style="50"/>
    <col min="2588" max="2588" width="14.28515625" style="50" customWidth="1"/>
    <col min="2589" max="2589" width="15.85546875" style="50" customWidth="1"/>
    <col min="2590" max="2590" width="12.28515625" style="50" customWidth="1"/>
    <col min="2591" max="2591" width="13.5703125" style="50" customWidth="1"/>
    <col min="2592" max="2818" width="9.140625" style="50"/>
    <col min="2819" max="2819" width="18.28515625" style="50" customWidth="1"/>
    <col min="2820" max="2820" width="14.140625" style="50" bestFit="1" customWidth="1"/>
    <col min="2821" max="2821" width="11.85546875" style="50" customWidth="1"/>
    <col min="2822" max="2822" width="12" style="50" bestFit="1" customWidth="1"/>
    <col min="2823" max="2823" width="12.7109375" style="50" bestFit="1" customWidth="1"/>
    <col min="2824" max="2824" width="11.42578125" style="50" bestFit="1" customWidth="1"/>
    <col min="2825" max="2825" width="11.7109375" style="50" bestFit="1" customWidth="1"/>
    <col min="2826" max="2826" width="12" style="50" customWidth="1"/>
    <col min="2827" max="2827" width="15.42578125" style="50" bestFit="1" customWidth="1"/>
    <col min="2828" max="2828" width="12" style="50" customWidth="1"/>
    <col min="2829" max="2829" width="12.7109375" style="50" bestFit="1" customWidth="1"/>
    <col min="2830" max="2830" width="12.42578125" style="50" customWidth="1"/>
    <col min="2831" max="2831" width="12.7109375" style="50" bestFit="1" customWidth="1"/>
    <col min="2832" max="2832" width="11.42578125" style="50" bestFit="1" customWidth="1"/>
    <col min="2833" max="2833" width="12.5703125" style="50" customWidth="1"/>
    <col min="2834" max="2834" width="11.42578125" style="50" bestFit="1" customWidth="1"/>
    <col min="2835" max="2835" width="12.7109375" style="50" bestFit="1" customWidth="1"/>
    <col min="2836" max="2836" width="11.42578125" style="50" bestFit="1" customWidth="1"/>
    <col min="2837" max="2837" width="13.7109375" style="50" customWidth="1"/>
    <col min="2838" max="2838" width="10.5703125" style="50" customWidth="1"/>
    <col min="2839" max="2839" width="12.140625" style="50" customWidth="1"/>
    <col min="2840" max="2840" width="13.85546875" style="50" bestFit="1" customWidth="1"/>
    <col min="2841" max="2841" width="11.140625" style="50" bestFit="1" customWidth="1"/>
    <col min="2842" max="2842" width="12.85546875" style="50" customWidth="1"/>
    <col min="2843" max="2843" width="9.140625" style="50"/>
    <col min="2844" max="2844" width="14.28515625" style="50" customWidth="1"/>
    <col min="2845" max="2845" width="15.85546875" style="50" customWidth="1"/>
    <col min="2846" max="2846" width="12.28515625" style="50" customWidth="1"/>
    <col min="2847" max="2847" width="13.5703125" style="50" customWidth="1"/>
    <col min="2848" max="3074" width="9.140625" style="50"/>
    <col min="3075" max="3075" width="18.28515625" style="50" customWidth="1"/>
    <col min="3076" max="3076" width="14.140625" style="50" bestFit="1" customWidth="1"/>
    <col min="3077" max="3077" width="11.85546875" style="50" customWidth="1"/>
    <col min="3078" max="3078" width="12" style="50" bestFit="1" customWidth="1"/>
    <col min="3079" max="3079" width="12.7109375" style="50" bestFit="1" customWidth="1"/>
    <col min="3080" max="3080" width="11.42578125" style="50" bestFit="1" customWidth="1"/>
    <col min="3081" max="3081" width="11.7109375" style="50" bestFit="1" customWidth="1"/>
    <col min="3082" max="3082" width="12" style="50" customWidth="1"/>
    <col min="3083" max="3083" width="15.42578125" style="50" bestFit="1" customWidth="1"/>
    <col min="3084" max="3084" width="12" style="50" customWidth="1"/>
    <col min="3085" max="3085" width="12.7109375" style="50" bestFit="1" customWidth="1"/>
    <col min="3086" max="3086" width="12.42578125" style="50" customWidth="1"/>
    <col min="3087" max="3087" width="12.7109375" style="50" bestFit="1" customWidth="1"/>
    <col min="3088" max="3088" width="11.42578125" style="50" bestFit="1" customWidth="1"/>
    <col min="3089" max="3089" width="12.5703125" style="50" customWidth="1"/>
    <col min="3090" max="3090" width="11.42578125" style="50" bestFit="1" customWidth="1"/>
    <col min="3091" max="3091" width="12.7109375" style="50" bestFit="1" customWidth="1"/>
    <col min="3092" max="3092" width="11.42578125" style="50" bestFit="1" customWidth="1"/>
    <col min="3093" max="3093" width="13.7109375" style="50" customWidth="1"/>
    <col min="3094" max="3094" width="10.5703125" style="50" customWidth="1"/>
    <col min="3095" max="3095" width="12.140625" style="50" customWidth="1"/>
    <col min="3096" max="3096" width="13.85546875" style="50" bestFit="1" customWidth="1"/>
    <col min="3097" max="3097" width="11.140625" style="50" bestFit="1" customWidth="1"/>
    <col min="3098" max="3098" width="12.85546875" style="50" customWidth="1"/>
    <col min="3099" max="3099" width="9.140625" style="50"/>
    <col min="3100" max="3100" width="14.28515625" style="50" customWidth="1"/>
    <col min="3101" max="3101" width="15.85546875" style="50" customWidth="1"/>
    <col min="3102" max="3102" width="12.28515625" style="50" customWidth="1"/>
    <col min="3103" max="3103" width="13.5703125" style="50" customWidth="1"/>
    <col min="3104" max="3330" width="9.140625" style="50"/>
    <col min="3331" max="3331" width="18.28515625" style="50" customWidth="1"/>
    <col min="3332" max="3332" width="14.140625" style="50" bestFit="1" customWidth="1"/>
    <col min="3333" max="3333" width="11.85546875" style="50" customWidth="1"/>
    <col min="3334" max="3334" width="12" style="50" bestFit="1" customWidth="1"/>
    <col min="3335" max="3335" width="12.7109375" style="50" bestFit="1" customWidth="1"/>
    <col min="3336" max="3336" width="11.42578125" style="50" bestFit="1" customWidth="1"/>
    <col min="3337" max="3337" width="11.7109375" style="50" bestFit="1" customWidth="1"/>
    <col min="3338" max="3338" width="12" style="50" customWidth="1"/>
    <col min="3339" max="3339" width="15.42578125" style="50" bestFit="1" customWidth="1"/>
    <col min="3340" max="3340" width="12" style="50" customWidth="1"/>
    <col min="3341" max="3341" width="12.7109375" style="50" bestFit="1" customWidth="1"/>
    <col min="3342" max="3342" width="12.42578125" style="50" customWidth="1"/>
    <col min="3343" max="3343" width="12.7109375" style="50" bestFit="1" customWidth="1"/>
    <col min="3344" max="3344" width="11.42578125" style="50" bestFit="1" customWidth="1"/>
    <col min="3345" max="3345" width="12.5703125" style="50" customWidth="1"/>
    <col min="3346" max="3346" width="11.42578125" style="50" bestFit="1" customWidth="1"/>
    <col min="3347" max="3347" width="12.7109375" style="50" bestFit="1" customWidth="1"/>
    <col min="3348" max="3348" width="11.42578125" style="50" bestFit="1" customWidth="1"/>
    <col min="3349" max="3349" width="13.7109375" style="50" customWidth="1"/>
    <col min="3350" max="3350" width="10.5703125" style="50" customWidth="1"/>
    <col min="3351" max="3351" width="12.140625" style="50" customWidth="1"/>
    <col min="3352" max="3352" width="13.85546875" style="50" bestFit="1" customWidth="1"/>
    <col min="3353" max="3353" width="11.140625" style="50" bestFit="1" customWidth="1"/>
    <col min="3354" max="3354" width="12.85546875" style="50" customWidth="1"/>
    <col min="3355" max="3355" width="9.140625" style="50"/>
    <col min="3356" max="3356" width="14.28515625" style="50" customWidth="1"/>
    <col min="3357" max="3357" width="15.85546875" style="50" customWidth="1"/>
    <col min="3358" max="3358" width="12.28515625" style="50" customWidth="1"/>
    <col min="3359" max="3359" width="13.5703125" style="50" customWidth="1"/>
    <col min="3360" max="3586" width="9.140625" style="50"/>
    <col min="3587" max="3587" width="18.28515625" style="50" customWidth="1"/>
    <col min="3588" max="3588" width="14.140625" style="50" bestFit="1" customWidth="1"/>
    <col min="3589" max="3589" width="11.85546875" style="50" customWidth="1"/>
    <col min="3590" max="3590" width="12" style="50" bestFit="1" customWidth="1"/>
    <col min="3591" max="3591" width="12.7109375" style="50" bestFit="1" customWidth="1"/>
    <col min="3592" max="3592" width="11.42578125" style="50" bestFit="1" customWidth="1"/>
    <col min="3593" max="3593" width="11.7109375" style="50" bestFit="1" customWidth="1"/>
    <col min="3594" max="3594" width="12" style="50" customWidth="1"/>
    <col min="3595" max="3595" width="15.42578125" style="50" bestFit="1" customWidth="1"/>
    <col min="3596" max="3596" width="12" style="50" customWidth="1"/>
    <col min="3597" max="3597" width="12.7109375" style="50" bestFit="1" customWidth="1"/>
    <col min="3598" max="3598" width="12.42578125" style="50" customWidth="1"/>
    <col min="3599" max="3599" width="12.7109375" style="50" bestFit="1" customWidth="1"/>
    <col min="3600" max="3600" width="11.42578125" style="50" bestFit="1" customWidth="1"/>
    <col min="3601" max="3601" width="12.5703125" style="50" customWidth="1"/>
    <col min="3602" max="3602" width="11.42578125" style="50" bestFit="1" customWidth="1"/>
    <col min="3603" max="3603" width="12.7109375" style="50" bestFit="1" customWidth="1"/>
    <col min="3604" max="3604" width="11.42578125" style="50" bestFit="1" customWidth="1"/>
    <col min="3605" max="3605" width="13.7109375" style="50" customWidth="1"/>
    <col min="3606" max="3606" width="10.5703125" style="50" customWidth="1"/>
    <col min="3607" max="3607" width="12.140625" style="50" customWidth="1"/>
    <col min="3608" max="3608" width="13.85546875" style="50" bestFit="1" customWidth="1"/>
    <col min="3609" max="3609" width="11.140625" style="50" bestFit="1" customWidth="1"/>
    <col min="3610" max="3610" width="12.85546875" style="50" customWidth="1"/>
    <col min="3611" max="3611" width="9.140625" style="50"/>
    <col min="3612" max="3612" width="14.28515625" style="50" customWidth="1"/>
    <col min="3613" max="3613" width="15.85546875" style="50" customWidth="1"/>
    <col min="3614" max="3614" width="12.28515625" style="50" customWidth="1"/>
    <col min="3615" max="3615" width="13.5703125" style="50" customWidth="1"/>
    <col min="3616" max="3842" width="9.140625" style="50"/>
    <col min="3843" max="3843" width="18.28515625" style="50" customWidth="1"/>
    <col min="3844" max="3844" width="14.140625" style="50" bestFit="1" customWidth="1"/>
    <col min="3845" max="3845" width="11.85546875" style="50" customWidth="1"/>
    <col min="3846" max="3846" width="12" style="50" bestFit="1" customWidth="1"/>
    <col min="3847" max="3847" width="12.7109375" style="50" bestFit="1" customWidth="1"/>
    <col min="3848" max="3848" width="11.42578125" style="50" bestFit="1" customWidth="1"/>
    <col min="3849" max="3849" width="11.7109375" style="50" bestFit="1" customWidth="1"/>
    <col min="3850" max="3850" width="12" style="50" customWidth="1"/>
    <col min="3851" max="3851" width="15.42578125" style="50" bestFit="1" customWidth="1"/>
    <col min="3852" max="3852" width="12" style="50" customWidth="1"/>
    <col min="3853" max="3853" width="12.7109375" style="50" bestFit="1" customWidth="1"/>
    <col min="3854" max="3854" width="12.42578125" style="50" customWidth="1"/>
    <col min="3855" max="3855" width="12.7109375" style="50" bestFit="1" customWidth="1"/>
    <col min="3856" max="3856" width="11.42578125" style="50" bestFit="1" customWidth="1"/>
    <col min="3857" max="3857" width="12.5703125" style="50" customWidth="1"/>
    <col min="3858" max="3858" width="11.42578125" style="50" bestFit="1" customWidth="1"/>
    <col min="3859" max="3859" width="12.7109375" style="50" bestFit="1" customWidth="1"/>
    <col min="3860" max="3860" width="11.42578125" style="50" bestFit="1" customWidth="1"/>
    <col min="3861" max="3861" width="13.7109375" style="50" customWidth="1"/>
    <col min="3862" max="3862" width="10.5703125" style="50" customWidth="1"/>
    <col min="3863" max="3863" width="12.140625" style="50" customWidth="1"/>
    <col min="3864" max="3864" width="13.85546875" style="50" bestFit="1" customWidth="1"/>
    <col min="3865" max="3865" width="11.140625" style="50" bestFit="1" customWidth="1"/>
    <col min="3866" max="3866" width="12.85546875" style="50" customWidth="1"/>
    <col min="3867" max="3867" width="9.140625" style="50"/>
    <col min="3868" max="3868" width="14.28515625" style="50" customWidth="1"/>
    <col min="3869" max="3869" width="15.85546875" style="50" customWidth="1"/>
    <col min="3870" max="3870" width="12.28515625" style="50" customWidth="1"/>
    <col min="3871" max="3871" width="13.5703125" style="50" customWidth="1"/>
    <col min="3872" max="4098" width="9.140625" style="50"/>
    <col min="4099" max="4099" width="18.28515625" style="50" customWidth="1"/>
    <col min="4100" max="4100" width="14.140625" style="50" bestFit="1" customWidth="1"/>
    <col min="4101" max="4101" width="11.85546875" style="50" customWidth="1"/>
    <col min="4102" max="4102" width="12" style="50" bestFit="1" customWidth="1"/>
    <col min="4103" max="4103" width="12.7109375" style="50" bestFit="1" customWidth="1"/>
    <col min="4104" max="4104" width="11.42578125" style="50" bestFit="1" customWidth="1"/>
    <col min="4105" max="4105" width="11.7109375" style="50" bestFit="1" customWidth="1"/>
    <col min="4106" max="4106" width="12" style="50" customWidth="1"/>
    <col min="4107" max="4107" width="15.42578125" style="50" bestFit="1" customWidth="1"/>
    <col min="4108" max="4108" width="12" style="50" customWidth="1"/>
    <col min="4109" max="4109" width="12.7109375" style="50" bestFit="1" customWidth="1"/>
    <col min="4110" max="4110" width="12.42578125" style="50" customWidth="1"/>
    <col min="4111" max="4111" width="12.7109375" style="50" bestFit="1" customWidth="1"/>
    <col min="4112" max="4112" width="11.42578125" style="50" bestFit="1" customWidth="1"/>
    <col min="4113" max="4113" width="12.5703125" style="50" customWidth="1"/>
    <col min="4114" max="4114" width="11.42578125" style="50" bestFit="1" customWidth="1"/>
    <col min="4115" max="4115" width="12.7109375" style="50" bestFit="1" customWidth="1"/>
    <col min="4116" max="4116" width="11.42578125" style="50" bestFit="1" customWidth="1"/>
    <col min="4117" max="4117" width="13.7109375" style="50" customWidth="1"/>
    <col min="4118" max="4118" width="10.5703125" style="50" customWidth="1"/>
    <col min="4119" max="4119" width="12.140625" style="50" customWidth="1"/>
    <col min="4120" max="4120" width="13.85546875" style="50" bestFit="1" customWidth="1"/>
    <col min="4121" max="4121" width="11.140625" style="50" bestFit="1" customWidth="1"/>
    <col min="4122" max="4122" width="12.85546875" style="50" customWidth="1"/>
    <col min="4123" max="4123" width="9.140625" style="50"/>
    <col min="4124" max="4124" width="14.28515625" style="50" customWidth="1"/>
    <col min="4125" max="4125" width="15.85546875" style="50" customWidth="1"/>
    <col min="4126" max="4126" width="12.28515625" style="50" customWidth="1"/>
    <col min="4127" max="4127" width="13.5703125" style="50" customWidth="1"/>
    <col min="4128" max="4354" width="9.140625" style="50"/>
    <col min="4355" max="4355" width="18.28515625" style="50" customWidth="1"/>
    <col min="4356" max="4356" width="14.140625" style="50" bestFit="1" customWidth="1"/>
    <col min="4357" max="4357" width="11.85546875" style="50" customWidth="1"/>
    <col min="4358" max="4358" width="12" style="50" bestFit="1" customWidth="1"/>
    <col min="4359" max="4359" width="12.7109375" style="50" bestFit="1" customWidth="1"/>
    <col min="4360" max="4360" width="11.42578125" style="50" bestFit="1" customWidth="1"/>
    <col min="4361" max="4361" width="11.7109375" style="50" bestFit="1" customWidth="1"/>
    <col min="4362" max="4362" width="12" style="50" customWidth="1"/>
    <col min="4363" max="4363" width="15.42578125" style="50" bestFit="1" customWidth="1"/>
    <col min="4364" max="4364" width="12" style="50" customWidth="1"/>
    <col min="4365" max="4365" width="12.7109375" style="50" bestFit="1" customWidth="1"/>
    <col min="4366" max="4366" width="12.42578125" style="50" customWidth="1"/>
    <col min="4367" max="4367" width="12.7109375" style="50" bestFit="1" customWidth="1"/>
    <col min="4368" max="4368" width="11.42578125" style="50" bestFit="1" customWidth="1"/>
    <col min="4369" max="4369" width="12.5703125" style="50" customWidth="1"/>
    <col min="4370" max="4370" width="11.42578125" style="50" bestFit="1" customWidth="1"/>
    <col min="4371" max="4371" width="12.7109375" style="50" bestFit="1" customWidth="1"/>
    <col min="4372" max="4372" width="11.42578125" style="50" bestFit="1" customWidth="1"/>
    <col min="4373" max="4373" width="13.7109375" style="50" customWidth="1"/>
    <col min="4374" max="4374" width="10.5703125" style="50" customWidth="1"/>
    <col min="4375" max="4375" width="12.140625" style="50" customWidth="1"/>
    <col min="4376" max="4376" width="13.85546875" style="50" bestFit="1" customWidth="1"/>
    <col min="4377" max="4377" width="11.140625" style="50" bestFit="1" customWidth="1"/>
    <col min="4378" max="4378" width="12.85546875" style="50" customWidth="1"/>
    <col min="4379" max="4379" width="9.140625" style="50"/>
    <col min="4380" max="4380" width="14.28515625" style="50" customWidth="1"/>
    <col min="4381" max="4381" width="15.85546875" style="50" customWidth="1"/>
    <col min="4382" max="4382" width="12.28515625" style="50" customWidth="1"/>
    <col min="4383" max="4383" width="13.5703125" style="50" customWidth="1"/>
    <col min="4384" max="4610" width="9.140625" style="50"/>
    <col min="4611" max="4611" width="18.28515625" style="50" customWidth="1"/>
    <col min="4612" max="4612" width="14.140625" style="50" bestFit="1" customWidth="1"/>
    <col min="4613" max="4613" width="11.85546875" style="50" customWidth="1"/>
    <col min="4614" max="4614" width="12" style="50" bestFit="1" customWidth="1"/>
    <col min="4615" max="4615" width="12.7109375" style="50" bestFit="1" customWidth="1"/>
    <col min="4616" max="4616" width="11.42578125" style="50" bestFit="1" customWidth="1"/>
    <col min="4617" max="4617" width="11.7109375" style="50" bestFit="1" customWidth="1"/>
    <col min="4618" max="4618" width="12" style="50" customWidth="1"/>
    <col min="4619" max="4619" width="15.42578125" style="50" bestFit="1" customWidth="1"/>
    <col min="4620" max="4620" width="12" style="50" customWidth="1"/>
    <col min="4621" max="4621" width="12.7109375" style="50" bestFit="1" customWidth="1"/>
    <col min="4622" max="4622" width="12.42578125" style="50" customWidth="1"/>
    <col min="4623" max="4623" width="12.7109375" style="50" bestFit="1" customWidth="1"/>
    <col min="4624" max="4624" width="11.42578125" style="50" bestFit="1" customWidth="1"/>
    <col min="4625" max="4625" width="12.5703125" style="50" customWidth="1"/>
    <col min="4626" max="4626" width="11.42578125" style="50" bestFit="1" customWidth="1"/>
    <col min="4627" max="4627" width="12.7109375" style="50" bestFit="1" customWidth="1"/>
    <col min="4628" max="4628" width="11.42578125" style="50" bestFit="1" customWidth="1"/>
    <col min="4629" max="4629" width="13.7109375" style="50" customWidth="1"/>
    <col min="4630" max="4630" width="10.5703125" style="50" customWidth="1"/>
    <col min="4631" max="4631" width="12.140625" style="50" customWidth="1"/>
    <col min="4632" max="4632" width="13.85546875" style="50" bestFit="1" customWidth="1"/>
    <col min="4633" max="4633" width="11.140625" style="50" bestFit="1" customWidth="1"/>
    <col min="4634" max="4634" width="12.85546875" style="50" customWidth="1"/>
    <col min="4635" max="4635" width="9.140625" style="50"/>
    <col min="4636" max="4636" width="14.28515625" style="50" customWidth="1"/>
    <col min="4637" max="4637" width="15.85546875" style="50" customWidth="1"/>
    <col min="4638" max="4638" width="12.28515625" style="50" customWidth="1"/>
    <col min="4639" max="4639" width="13.5703125" style="50" customWidth="1"/>
    <col min="4640" max="4866" width="9.140625" style="50"/>
    <col min="4867" max="4867" width="18.28515625" style="50" customWidth="1"/>
    <col min="4868" max="4868" width="14.140625" style="50" bestFit="1" customWidth="1"/>
    <col min="4869" max="4869" width="11.85546875" style="50" customWidth="1"/>
    <col min="4870" max="4870" width="12" style="50" bestFit="1" customWidth="1"/>
    <col min="4871" max="4871" width="12.7109375" style="50" bestFit="1" customWidth="1"/>
    <col min="4872" max="4872" width="11.42578125" style="50" bestFit="1" customWidth="1"/>
    <col min="4873" max="4873" width="11.7109375" style="50" bestFit="1" customWidth="1"/>
    <col min="4874" max="4874" width="12" style="50" customWidth="1"/>
    <col min="4875" max="4875" width="15.42578125" style="50" bestFit="1" customWidth="1"/>
    <col min="4876" max="4876" width="12" style="50" customWidth="1"/>
    <col min="4877" max="4877" width="12.7109375" style="50" bestFit="1" customWidth="1"/>
    <col min="4878" max="4878" width="12.42578125" style="50" customWidth="1"/>
    <col min="4879" max="4879" width="12.7109375" style="50" bestFit="1" customWidth="1"/>
    <col min="4880" max="4880" width="11.42578125" style="50" bestFit="1" customWidth="1"/>
    <col min="4881" max="4881" width="12.5703125" style="50" customWidth="1"/>
    <col min="4882" max="4882" width="11.42578125" style="50" bestFit="1" customWidth="1"/>
    <col min="4883" max="4883" width="12.7109375" style="50" bestFit="1" customWidth="1"/>
    <col min="4884" max="4884" width="11.42578125" style="50" bestFit="1" customWidth="1"/>
    <col min="4885" max="4885" width="13.7109375" style="50" customWidth="1"/>
    <col min="4886" max="4886" width="10.5703125" style="50" customWidth="1"/>
    <col min="4887" max="4887" width="12.140625" style="50" customWidth="1"/>
    <col min="4888" max="4888" width="13.85546875" style="50" bestFit="1" customWidth="1"/>
    <col min="4889" max="4889" width="11.140625" style="50" bestFit="1" customWidth="1"/>
    <col min="4890" max="4890" width="12.85546875" style="50" customWidth="1"/>
    <col min="4891" max="4891" width="9.140625" style="50"/>
    <col min="4892" max="4892" width="14.28515625" style="50" customWidth="1"/>
    <col min="4893" max="4893" width="15.85546875" style="50" customWidth="1"/>
    <col min="4894" max="4894" width="12.28515625" style="50" customWidth="1"/>
    <col min="4895" max="4895" width="13.5703125" style="50" customWidth="1"/>
    <col min="4896" max="5122" width="9.140625" style="50"/>
    <col min="5123" max="5123" width="18.28515625" style="50" customWidth="1"/>
    <col min="5124" max="5124" width="14.140625" style="50" bestFit="1" customWidth="1"/>
    <col min="5125" max="5125" width="11.85546875" style="50" customWidth="1"/>
    <col min="5126" max="5126" width="12" style="50" bestFit="1" customWidth="1"/>
    <col min="5127" max="5127" width="12.7109375" style="50" bestFit="1" customWidth="1"/>
    <col min="5128" max="5128" width="11.42578125" style="50" bestFit="1" customWidth="1"/>
    <col min="5129" max="5129" width="11.7109375" style="50" bestFit="1" customWidth="1"/>
    <col min="5130" max="5130" width="12" style="50" customWidth="1"/>
    <col min="5131" max="5131" width="15.42578125" style="50" bestFit="1" customWidth="1"/>
    <col min="5132" max="5132" width="12" style="50" customWidth="1"/>
    <col min="5133" max="5133" width="12.7109375" style="50" bestFit="1" customWidth="1"/>
    <col min="5134" max="5134" width="12.42578125" style="50" customWidth="1"/>
    <col min="5135" max="5135" width="12.7109375" style="50" bestFit="1" customWidth="1"/>
    <col min="5136" max="5136" width="11.42578125" style="50" bestFit="1" customWidth="1"/>
    <col min="5137" max="5137" width="12.5703125" style="50" customWidth="1"/>
    <col min="5138" max="5138" width="11.42578125" style="50" bestFit="1" customWidth="1"/>
    <col min="5139" max="5139" width="12.7109375" style="50" bestFit="1" customWidth="1"/>
    <col min="5140" max="5140" width="11.42578125" style="50" bestFit="1" customWidth="1"/>
    <col min="5141" max="5141" width="13.7109375" style="50" customWidth="1"/>
    <col min="5142" max="5142" width="10.5703125" style="50" customWidth="1"/>
    <col min="5143" max="5143" width="12.140625" style="50" customWidth="1"/>
    <col min="5144" max="5144" width="13.85546875" style="50" bestFit="1" customWidth="1"/>
    <col min="5145" max="5145" width="11.140625" style="50" bestFit="1" customWidth="1"/>
    <col min="5146" max="5146" width="12.85546875" style="50" customWidth="1"/>
    <col min="5147" max="5147" width="9.140625" style="50"/>
    <col min="5148" max="5148" width="14.28515625" style="50" customWidth="1"/>
    <col min="5149" max="5149" width="15.85546875" style="50" customWidth="1"/>
    <col min="5150" max="5150" width="12.28515625" style="50" customWidth="1"/>
    <col min="5151" max="5151" width="13.5703125" style="50" customWidth="1"/>
    <col min="5152" max="5378" width="9.140625" style="50"/>
    <col min="5379" max="5379" width="18.28515625" style="50" customWidth="1"/>
    <col min="5380" max="5380" width="14.140625" style="50" bestFit="1" customWidth="1"/>
    <col min="5381" max="5381" width="11.85546875" style="50" customWidth="1"/>
    <col min="5382" max="5382" width="12" style="50" bestFit="1" customWidth="1"/>
    <col min="5383" max="5383" width="12.7109375" style="50" bestFit="1" customWidth="1"/>
    <col min="5384" max="5384" width="11.42578125" style="50" bestFit="1" customWidth="1"/>
    <col min="5385" max="5385" width="11.7109375" style="50" bestFit="1" customWidth="1"/>
    <col min="5386" max="5386" width="12" style="50" customWidth="1"/>
    <col min="5387" max="5387" width="15.42578125" style="50" bestFit="1" customWidth="1"/>
    <col min="5388" max="5388" width="12" style="50" customWidth="1"/>
    <col min="5389" max="5389" width="12.7109375" style="50" bestFit="1" customWidth="1"/>
    <col min="5390" max="5390" width="12.42578125" style="50" customWidth="1"/>
    <col min="5391" max="5391" width="12.7109375" style="50" bestFit="1" customWidth="1"/>
    <col min="5392" max="5392" width="11.42578125" style="50" bestFit="1" customWidth="1"/>
    <col min="5393" max="5393" width="12.5703125" style="50" customWidth="1"/>
    <col min="5394" max="5394" width="11.42578125" style="50" bestFit="1" customWidth="1"/>
    <col min="5395" max="5395" width="12.7109375" style="50" bestFit="1" customWidth="1"/>
    <col min="5396" max="5396" width="11.42578125" style="50" bestFit="1" customWidth="1"/>
    <col min="5397" max="5397" width="13.7109375" style="50" customWidth="1"/>
    <col min="5398" max="5398" width="10.5703125" style="50" customWidth="1"/>
    <col min="5399" max="5399" width="12.140625" style="50" customWidth="1"/>
    <col min="5400" max="5400" width="13.85546875" style="50" bestFit="1" customWidth="1"/>
    <col min="5401" max="5401" width="11.140625" style="50" bestFit="1" customWidth="1"/>
    <col min="5402" max="5402" width="12.85546875" style="50" customWidth="1"/>
    <col min="5403" max="5403" width="9.140625" style="50"/>
    <col min="5404" max="5404" width="14.28515625" style="50" customWidth="1"/>
    <col min="5405" max="5405" width="15.85546875" style="50" customWidth="1"/>
    <col min="5406" max="5406" width="12.28515625" style="50" customWidth="1"/>
    <col min="5407" max="5407" width="13.5703125" style="50" customWidth="1"/>
    <col min="5408" max="5634" width="9.140625" style="50"/>
    <col min="5635" max="5635" width="18.28515625" style="50" customWidth="1"/>
    <col min="5636" max="5636" width="14.140625" style="50" bestFit="1" customWidth="1"/>
    <col min="5637" max="5637" width="11.85546875" style="50" customWidth="1"/>
    <col min="5638" max="5638" width="12" style="50" bestFit="1" customWidth="1"/>
    <col min="5639" max="5639" width="12.7109375" style="50" bestFit="1" customWidth="1"/>
    <col min="5640" max="5640" width="11.42578125" style="50" bestFit="1" customWidth="1"/>
    <col min="5641" max="5641" width="11.7109375" style="50" bestFit="1" customWidth="1"/>
    <col min="5642" max="5642" width="12" style="50" customWidth="1"/>
    <col min="5643" max="5643" width="15.42578125" style="50" bestFit="1" customWidth="1"/>
    <col min="5644" max="5644" width="12" style="50" customWidth="1"/>
    <col min="5645" max="5645" width="12.7109375" style="50" bestFit="1" customWidth="1"/>
    <col min="5646" max="5646" width="12.42578125" style="50" customWidth="1"/>
    <col min="5647" max="5647" width="12.7109375" style="50" bestFit="1" customWidth="1"/>
    <col min="5648" max="5648" width="11.42578125" style="50" bestFit="1" customWidth="1"/>
    <col min="5649" max="5649" width="12.5703125" style="50" customWidth="1"/>
    <col min="5650" max="5650" width="11.42578125" style="50" bestFit="1" customWidth="1"/>
    <col min="5651" max="5651" width="12.7109375" style="50" bestFit="1" customWidth="1"/>
    <col min="5652" max="5652" width="11.42578125" style="50" bestFit="1" customWidth="1"/>
    <col min="5653" max="5653" width="13.7109375" style="50" customWidth="1"/>
    <col min="5654" max="5654" width="10.5703125" style="50" customWidth="1"/>
    <col min="5655" max="5655" width="12.140625" style="50" customWidth="1"/>
    <col min="5656" max="5656" width="13.85546875" style="50" bestFit="1" customWidth="1"/>
    <col min="5657" max="5657" width="11.140625" style="50" bestFit="1" customWidth="1"/>
    <col min="5658" max="5658" width="12.85546875" style="50" customWidth="1"/>
    <col min="5659" max="5659" width="9.140625" style="50"/>
    <col min="5660" max="5660" width="14.28515625" style="50" customWidth="1"/>
    <col min="5661" max="5661" width="15.85546875" style="50" customWidth="1"/>
    <col min="5662" max="5662" width="12.28515625" style="50" customWidth="1"/>
    <col min="5663" max="5663" width="13.5703125" style="50" customWidth="1"/>
    <col min="5664" max="5890" width="9.140625" style="50"/>
    <col min="5891" max="5891" width="18.28515625" style="50" customWidth="1"/>
    <col min="5892" max="5892" width="14.140625" style="50" bestFit="1" customWidth="1"/>
    <col min="5893" max="5893" width="11.85546875" style="50" customWidth="1"/>
    <col min="5894" max="5894" width="12" style="50" bestFit="1" customWidth="1"/>
    <col min="5895" max="5895" width="12.7109375" style="50" bestFit="1" customWidth="1"/>
    <col min="5896" max="5896" width="11.42578125" style="50" bestFit="1" customWidth="1"/>
    <col min="5897" max="5897" width="11.7109375" style="50" bestFit="1" customWidth="1"/>
    <col min="5898" max="5898" width="12" style="50" customWidth="1"/>
    <col min="5899" max="5899" width="15.42578125" style="50" bestFit="1" customWidth="1"/>
    <col min="5900" max="5900" width="12" style="50" customWidth="1"/>
    <col min="5901" max="5901" width="12.7109375" style="50" bestFit="1" customWidth="1"/>
    <col min="5902" max="5902" width="12.42578125" style="50" customWidth="1"/>
    <col min="5903" max="5903" width="12.7109375" style="50" bestFit="1" customWidth="1"/>
    <col min="5904" max="5904" width="11.42578125" style="50" bestFit="1" customWidth="1"/>
    <col min="5905" max="5905" width="12.5703125" style="50" customWidth="1"/>
    <col min="5906" max="5906" width="11.42578125" style="50" bestFit="1" customWidth="1"/>
    <col min="5907" max="5907" width="12.7109375" style="50" bestFit="1" customWidth="1"/>
    <col min="5908" max="5908" width="11.42578125" style="50" bestFit="1" customWidth="1"/>
    <col min="5909" max="5909" width="13.7109375" style="50" customWidth="1"/>
    <col min="5910" max="5910" width="10.5703125" style="50" customWidth="1"/>
    <col min="5911" max="5911" width="12.140625" style="50" customWidth="1"/>
    <col min="5912" max="5912" width="13.85546875" style="50" bestFit="1" customWidth="1"/>
    <col min="5913" max="5913" width="11.140625" style="50" bestFit="1" customWidth="1"/>
    <col min="5914" max="5914" width="12.85546875" style="50" customWidth="1"/>
    <col min="5915" max="5915" width="9.140625" style="50"/>
    <col min="5916" max="5916" width="14.28515625" style="50" customWidth="1"/>
    <col min="5917" max="5917" width="15.85546875" style="50" customWidth="1"/>
    <col min="5918" max="5918" width="12.28515625" style="50" customWidth="1"/>
    <col min="5919" max="5919" width="13.5703125" style="50" customWidth="1"/>
    <col min="5920" max="6146" width="9.140625" style="50"/>
    <col min="6147" max="6147" width="18.28515625" style="50" customWidth="1"/>
    <col min="6148" max="6148" width="14.140625" style="50" bestFit="1" customWidth="1"/>
    <col min="6149" max="6149" width="11.85546875" style="50" customWidth="1"/>
    <col min="6150" max="6150" width="12" style="50" bestFit="1" customWidth="1"/>
    <col min="6151" max="6151" width="12.7109375" style="50" bestFit="1" customWidth="1"/>
    <col min="6152" max="6152" width="11.42578125" style="50" bestFit="1" customWidth="1"/>
    <col min="6153" max="6153" width="11.7109375" style="50" bestFit="1" customWidth="1"/>
    <col min="6154" max="6154" width="12" style="50" customWidth="1"/>
    <col min="6155" max="6155" width="15.42578125" style="50" bestFit="1" customWidth="1"/>
    <col min="6156" max="6156" width="12" style="50" customWidth="1"/>
    <col min="6157" max="6157" width="12.7109375" style="50" bestFit="1" customWidth="1"/>
    <col min="6158" max="6158" width="12.42578125" style="50" customWidth="1"/>
    <col min="6159" max="6159" width="12.7109375" style="50" bestFit="1" customWidth="1"/>
    <col min="6160" max="6160" width="11.42578125" style="50" bestFit="1" customWidth="1"/>
    <col min="6161" max="6161" width="12.5703125" style="50" customWidth="1"/>
    <col min="6162" max="6162" width="11.42578125" style="50" bestFit="1" customWidth="1"/>
    <col min="6163" max="6163" width="12.7109375" style="50" bestFit="1" customWidth="1"/>
    <col min="6164" max="6164" width="11.42578125" style="50" bestFit="1" customWidth="1"/>
    <col min="6165" max="6165" width="13.7109375" style="50" customWidth="1"/>
    <col min="6166" max="6166" width="10.5703125" style="50" customWidth="1"/>
    <col min="6167" max="6167" width="12.140625" style="50" customWidth="1"/>
    <col min="6168" max="6168" width="13.85546875" style="50" bestFit="1" customWidth="1"/>
    <col min="6169" max="6169" width="11.140625" style="50" bestFit="1" customWidth="1"/>
    <col min="6170" max="6170" width="12.85546875" style="50" customWidth="1"/>
    <col min="6171" max="6171" width="9.140625" style="50"/>
    <col min="6172" max="6172" width="14.28515625" style="50" customWidth="1"/>
    <col min="6173" max="6173" width="15.85546875" style="50" customWidth="1"/>
    <col min="6174" max="6174" width="12.28515625" style="50" customWidth="1"/>
    <col min="6175" max="6175" width="13.5703125" style="50" customWidth="1"/>
    <col min="6176" max="6402" width="9.140625" style="50"/>
    <col min="6403" max="6403" width="18.28515625" style="50" customWidth="1"/>
    <col min="6404" max="6404" width="14.140625" style="50" bestFit="1" customWidth="1"/>
    <col min="6405" max="6405" width="11.85546875" style="50" customWidth="1"/>
    <col min="6406" max="6406" width="12" style="50" bestFit="1" customWidth="1"/>
    <col min="6407" max="6407" width="12.7109375" style="50" bestFit="1" customWidth="1"/>
    <col min="6408" max="6408" width="11.42578125" style="50" bestFit="1" customWidth="1"/>
    <col min="6409" max="6409" width="11.7109375" style="50" bestFit="1" customWidth="1"/>
    <col min="6410" max="6410" width="12" style="50" customWidth="1"/>
    <col min="6411" max="6411" width="15.42578125" style="50" bestFit="1" customWidth="1"/>
    <col min="6412" max="6412" width="12" style="50" customWidth="1"/>
    <col min="6413" max="6413" width="12.7109375" style="50" bestFit="1" customWidth="1"/>
    <col min="6414" max="6414" width="12.42578125" style="50" customWidth="1"/>
    <col min="6415" max="6415" width="12.7109375" style="50" bestFit="1" customWidth="1"/>
    <col min="6416" max="6416" width="11.42578125" style="50" bestFit="1" customWidth="1"/>
    <col min="6417" max="6417" width="12.5703125" style="50" customWidth="1"/>
    <col min="6418" max="6418" width="11.42578125" style="50" bestFit="1" customWidth="1"/>
    <col min="6419" max="6419" width="12.7109375" style="50" bestFit="1" customWidth="1"/>
    <col min="6420" max="6420" width="11.42578125" style="50" bestFit="1" customWidth="1"/>
    <col min="6421" max="6421" width="13.7109375" style="50" customWidth="1"/>
    <col min="6422" max="6422" width="10.5703125" style="50" customWidth="1"/>
    <col min="6423" max="6423" width="12.140625" style="50" customWidth="1"/>
    <col min="6424" max="6424" width="13.85546875" style="50" bestFit="1" customWidth="1"/>
    <col min="6425" max="6425" width="11.140625" style="50" bestFit="1" customWidth="1"/>
    <col min="6426" max="6426" width="12.85546875" style="50" customWidth="1"/>
    <col min="6427" max="6427" width="9.140625" style="50"/>
    <col min="6428" max="6428" width="14.28515625" style="50" customWidth="1"/>
    <col min="6429" max="6429" width="15.85546875" style="50" customWidth="1"/>
    <col min="6430" max="6430" width="12.28515625" style="50" customWidth="1"/>
    <col min="6431" max="6431" width="13.5703125" style="50" customWidth="1"/>
    <col min="6432" max="6658" width="9.140625" style="50"/>
    <col min="6659" max="6659" width="18.28515625" style="50" customWidth="1"/>
    <col min="6660" max="6660" width="14.140625" style="50" bestFit="1" customWidth="1"/>
    <col min="6661" max="6661" width="11.85546875" style="50" customWidth="1"/>
    <col min="6662" max="6662" width="12" style="50" bestFit="1" customWidth="1"/>
    <col min="6663" max="6663" width="12.7109375" style="50" bestFit="1" customWidth="1"/>
    <col min="6664" max="6664" width="11.42578125" style="50" bestFit="1" customWidth="1"/>
    <col min="6665" max="6665" width="11.7109375" style="50" bestFit="1" customWidth="1"/>
    <col min="6666" max="6666" width="12" style="50" customWidth="1"/>
    <col min="6667" max="6667" width="15.42578125" style="50" bestFit="1" customWidth="1"/>
    <col min="6668" max="6668" width="12" style="50" customWidth="1"/>
    <col min="6669" max="6669" width="12.7109375" style="50" bestFit="1" customWidth="1"/>
    <col min="6670" max="6670" width="12.42578125" style="50" customWidth="1"/>
    <col min="6671" max="6671" width="12.7109375" style="50" bestFit="1" customWidth="1"/>
    <col min="6672" max="6672" width="11.42578125" style="50" bestFit="1" customWidth="1"/>
    <col min="6673" max="6673" width="12.5703125" style="50" customWidth="1"/>
    <col min="6674" max="6674" width="11.42578125" style="50" bestFit="1" customWidth="1"/>
    <col min="6675" max="6675" width="12.7109375" style="50" bestFit="1" customWidth="1"/>
    <col min="6676" max="6676" width="11.42578125" style="50" bestFit="1" customWidth="1"/>
    <col min="6677" max="6677" width="13.7109375" style="50" customWidth="1"/>
    <col min="6678" max="6678" width="10.5703125" style="50" customWidth="1"/>
    <col min="6679" max="6679" width="12.140625" style="50" customWidth="1"/>
    <col min="6680" max="6680" width="13.85546875" style="50" bestFit="1" customWidth="1"/>
    <col min="6681" max="6681" width="11.140625" style="50" bestFit="1" customWidth="1"/>
    <col min="6682" max="6682" width="12.85546875" style="50" customWidth="1"/>
    <col min="6683" max="6683" width="9.140625" style="50"/>
    <col min="6684" max="6684" width="14.28515625" style="50" customWidth="1"/>
    <col min="6685" max="6685" width="15.85546875" style="50" customWidth="1"/>
    <col min="6686" max="6686" width="12.28515625" style="50" customWidth="1"/>
    <col min="6687" max="6687" width="13.5703125" style="50" customWidth="1"/>
    <col min="6688" max="6914" width="9.140625" style="50"/>
    <col min="6915" max="6915" width="18.28515625" style="50" customWidth="1"/>
    <col min="6916" max="6916" width="14.140625" style="50" bestFit="1" customWidth="1"/>
    <col min="6917" max="6917" width="11.85546875" style="50" customWidth="1"/>
    <col min="6918" max="6918" width="12" style="50" bestFit="1" customWidth="1"/>
    <col min="6919" max="6919" width="12.7109375" style="50" bestFit="1" customWidth="1"/>
    <col min="6920" max="6920" width="11.42578125" style="50" bestFit="1" customWidth="1"/>
    <col min="6921" max="6921" width="11.7109375" style="50" bestFit="1" customWidth="1"/>
    <col min="6922" max="6922" width="12" style="50" customWidth="1"/>
    <col min="6923" max="6923" width="15.42578125" style="50" bestFit="1" customWidth="1"/>
    <col min="6924" max="6924" width="12" style="50" customWidth="1"/>
    <col min="6925" max="6925" width="12.7109375" style="50" bestFit="1" customWidth="1"/>
    <col min="6926" max="6926" width="12.42578125" style="50" customWidth="1"/>
    <col min="6927" max="6927" width="12.7109375" style="50" bestFit="1" customWidth="1"/>
    <col min="6928" max="6928" width="11.42578125" style="50" bestFit="1" customWidth="1"/>
    <col min="6929" max="6929" width="12.5703125" style="50" customWidth="1"/>
    <col min="6930" max="6930" width="11.42578125" style="50" bestFit="1" customWidth="1"/>
    <col min="6931" max="6931" width="12.7109375" style="50" bestFit="1" customWidth="1"/>
    <col min="6932" max="6932" width="11.42578125" style="50" bestFit="1" customWidth="1"/>
    <col min="6933" max="6933" width="13.7109375" style="50" customWidth="1"/>
    <col min="6934" max="6934" width="10.5703125" style="50" customWidth="1"/>
    <col min="6935" max="6935" width="12.140625" style="50" customWidth="1"/>
    <col min="6936" max="6936" width="13.85546875" style="50" bestFit="1" customWidth="1"/>
    <col min="6937" max="6937" width="11.140625" style="50" bestFit="1" customWidth="1"/>
    <col min="6938" max="6938" width="12.85546875" style="50" customWidth="1"/>
    <col min="6939" max="6939" width="9.140625" style="50"/>
    <col min="6940" max="6940" width="14.28515625" style="50" customWidth="1"/>
    <col min="6941" max="6941" width="15.85546875" style="50" customWidth="1"/>
    <col min="6942" max="6942" width="12.28515625" style="50" customWidth="1"/>
    <col min="6943" max="6943" width="13.5703125" style="50" customWidth="1"/>
    <col min="6944" max="7170" width="9.140625" style="50"/>
    <col min="7171" max="7171" width="18.28515625" style="50" customWidth="1"/>
    <col min="7172" max="7172" width="14.140625" style="50" bestFit="1" customWidth="1"/>
    <col min="7173" max="7173" width="11.85546875" style="50" customWidth="1"/>
    <col min="7174" max="7174" width="12" style="50" bestFit="1" customWidth="1"/>
    <col min="7175" max="7175" width="12.7109375" style="50" bestFit="1" customWidth="1"/>
    <col min="7176" max="7176" width="11.42578125" style="50" bestFit="1" customWidth="1"/>
    <col min="7177" max="7177" width="11.7109375" style="50" bestFit="1" customWidth="1"/>
    <col min="7178" max="7178" width="12" style="50" customWidth="1"/>
    <col min="7179" max="7179" width="15.42578125" style="50" bestFit="1" customWidth="1"/>
    <col min="7180" max="7180" width="12" style="50" customWidth="1"/>
    <col min="7181" max="7181" width="12.7109375" style="50" bestFit="1" customWidth="1"/>
    <col min="7182" max="7182" width="12.42578125" style="50" customWidth="1"/>
    <col min="7183" max="7183" width="12.7109375" style="50" bestFit="1" customWidth="1"/>
    <col min="7184" max="7184" width="11.42578125" style="50" bestFit="1" customWidth="1"/>
    <col min="7185" max="7185" width="12.5703125" style="50" customWidth="1"/>
    <col min="7186" max="7186" width="11.42578125" style="50" bestFit="1" customWidth="1"/>
    <col min="7187" max="7187" width="12.7109375" style="50" bestFit="1" customWidth="1"/>
    <col min="7188" max="7188" width="11.42578125" style="50" bestFit="1" customWidth="1"/>
    <col min="7189" max="7189" width="13.7109375" style="50" customWidth="1"/>
    <col min="7190" max="7190" width="10.5703125" style="50" customWidth="1"/>
    <col min="7191" max="7191" width="12.140625" style="50" customWidth="1"/>
    <col min="7192" max="7192" width="13.85546875" style="50" bestFit="1" customWidth="1"/>
    <col min="7193" max="7193" width="11.140625" style="50" bestFit="1" customWidth="1"/>
    <col min="7194" max="7194" width="12.85546875" style="50" customWidth="1"/>
    <col min="7195" max="7195" width="9.140625" style="50"/>
    <col min="7196" max="7196" width="14.28515625" style="50" customWidth="1"/>
    <col min="7197" max="7197" width="15.85546875" style="50" customWidth="1"/>
    <col min="7198" max="7198" width="12.28515625" style="50" customWidth="1"/>
    <col min="7199" max="7199" width="13.5703125" style="50" customWidth="1"/>
    <col min="7200" max="7426" width="9.140625" style="50"/>
    <col min="7427" max="7427" width="18.28515625" style="50" customWidth="1"/>
    <col min="7428" max="7428" width="14.140625" style="50" bestFit="1" customWidth="1"/>
    <col min="7429" max="7429" width="11.85546875" style="50" customWidth="1"/>
    <col min="7430" max="7430" width="12" style="50" bestFit="1" customWidth="1"/>
    <col min="7431" max="7431" width="12.7109375" style="50" bestFit="1" customWidth="1"/>
    <col min="7432" max="7432" width="11.42578125" style="50" bestFit="1" customWidth="1"/>
    <col min="7433" max="7433" width="11.7109375" style="50" bestFit="1" customWidth="1"/>
    <col min="7434" max="7434" width="12" style="50" customWidth="1"/>
    <col min="7435" max="7435" width="15.42578125" style="50" bestFit="1" customWidth="1"/>
    <col min="7436" max="7436" width="12" style="50" customWidth="1"/>
    <col min="7437" max="7437" width="12.7109375" style="50" bestFit="1" customWidth="1"/>
    <col min="7438" max="7438" width="12.42578125" style="50" customWidth="1"/>
    <col min="7439" max="7439" width="12.7109375" style="50" bestFit="1" customWidth="1"/>
    <col min="7440" max="7440" width="11.42578125" style="50" bestFit="1" customWidth="1"/>
    <col min="7441" max="7441" width="12.5703125" style="50" customWidth="1"/>
    <col min="7442" max="7442" width="11.42578125" style="50" bestFit="1" customWidth="1"/>
    <col min="7443" max="7443" width="12.7109375" style="50" bestFit="1" customWidth="1"/>
    <col min="7444" max="7444" width="11.42578125" style="50" bestFit="1" customWidth="1"/>
    <col min="7445" max="7445" width="13.7109375" style="50" customWidth="1"/>
    <col min="7446" max="7446" width="10.5703125" style="50" customWidth="1"/>
    <col min="7447" max="7447" width="12.140625" style="50" customWidth="1"/>
    <col min="7448" max="7448" width="13.85546875" style="50" bestFit="1" customWidth="1"/>
    <col min="7449" max="7449" width="11.140625" style="50" bestFit="1" customWidth="1"/>
    <col min="7450" max="7450" width="12.85546875" style="50" customWidth="1"/>
    <col min="7451" max="7451" width="9.140625" style="50"/>
    <col min="7452" max="7452" width="14.28515625" style="50" customWidth="1"/>
    <col min="7453" max="7453" width="15.85546875" style="50" customWidth="1"/>
    <col min="7454" max="7454" width="12.28515625" style="50" customWidth="1"/>
    <col min="7455" max="7455" width="13.5703125" style="50" customWidth="1"/>
    <col min="7456" max="7682" width="9.140625" style="50"/>
    <col min="7683" max="7683" width="18.28515625" style="50" customWidth="1"/>
    <col min="7684" max="7684" width="14.140625" style="50" bestFit="1" customWidth="1"/>
    <col min="7685" max="7685" width="11.85546875" style="50" customWidth="1"/>
    <col min="7686" max="7686" width="12" style="50" bestFit="1" customWidth="1"/>
    <col min="7687" max="7687" width="12.7109375" style="50" bestFit="1" customWidth="1"/>
    <col min="7688" max="7688" width="11.42578125" style="50" bestFit="1" customWidth="1"/>
    <col min="7689" max="7689" width="11.7109375" style="50" bestFit="1" customWidth="1"/>
    <col min="7690" max="7690" width="12" style="50" customWidth="1"/>
    <col min="7691" max="7691" width="15.42578125" style="50" bestFit="1" customWidth="1"/>
    <col min="7692" max="7692" width="12" style="50" customWidth="1"/>
    <col min="7693" max="7693" width="12.7109375" style="50" bestFit="1" customWidth="1"/>
    <col min="7694" max="7694" width="12.42578125" style="50" customWidth="1"/>
    <col min="7695" max="7695" width="12.7109375" style="50" bestFit="1" customWidth="1"/>
    <col min="7696" max="7696" width="11.42578125" style="50" bestFit="1" customWidth="1"/>
    <col min="7697" max="7697" width="12.5703125" style="50" customWidth="1"/>
    <col min="7698" max="7698" width="11.42578125" style="50" bestFit="1" customWidth="1"/>
    <col min="7699" max="7699" width="12.7109375" style="50" bestFit="1" customWidth="1"/>
    <col min="7700" max="7700" width="11.42578125" style="50" bestFit="1" customWidth="1"/>
    <col min="7701" max="7701" width="13.7109375" style="50" customWidth="1"/>
    <col min="7702" max="7702" width="10.5703125" style="50" customWidth="1"/>
    <col min="7703" max="7703" width="12.140625" style="50" customWidth="1"/>
    <col min="7704" max="7704" width="13.85546875" style="50" bestFit="1" customWidth="1"/>
    <col min="7705" max="7705" width="11.140625" style="50" bestFit="1" customWidth="1"/>
    <col min="7706" max="7706" width="12.85546875" style="50" customWidth="1"/>
    <col min="7707" max="7707" width="9.140625" style="50"/>
    <col min="7708" max="7708" width="14.28515625" style="50" customWidth="1"/>
    <col min="7709" max="7709" width="15.85546875" style="50" customWidth="1"/>
    <col min="7710" max="7710" width="12.28515625" style="50" customWidth="1"/>
    <col min="7711" max="7711" width="13.5703125" style="50" customWidth="1"/>
    <col min="7712" max="7938" width="9.140625" style="50"/>
    <col min="7939" max="7939" width="18.28515625" style="50" customWidth="1"/>
    <col min="7940" max="7940" width="14.140625" style="50" bestFit="1" customWidth="1"/>
    <col min="7941" max="7941" width="11.85546875" style="50" customWidth="1"/>
    <col min="7942" max="7942" width="12" style="50" bestFit="1" customWidth="1"/>
    <col min="7943" max="7943" width="12.7109375" style="50" bestFit="1" customWidth="1"/>
    <col min="7944" max="7944" width="11.42578125" style="50" bestFit="1" customWidth="1"/>
    <col min="7945" max="7945" width="11.7109375" style="50" bestFit="1" customWidth="1"/>
    <col min="7946" max="7946" width="12" style="50" customWidth="1"/>
    <col min="7947" max="7947" width="15.42578125" style="50" bestFit="1" customWidth="1"/>
    <col min="7948" max="7948" width="12" style="50" customWidth="1"/>
    <col min="7949" max="7949" width="12.7109375" style="50" bestFit="1" customWidth="1"/>
    <col min="7950" max="7950" width="12.42578125" style="50" customWidth="1"/>
    <col min="7951" max="7951" width="12.7109375" style="50" bestFit="1" customWidth="1"/>
    <col min="7952" max="7952" width="11.42578125" style="50" bestFit="1" customWidth="1"/>
    <col min="7953" max="7953" width="12.5703125" style="50" customWidth="1"/>
    <col min="7954" max="7954" width="11.42578125" style="50" bestFit="1" customWidth="1"/>
    <col min="7955" max="7955" width="12.7109375" style="50" bestFit="1" customWidth="1"/>
    <col min="7956" max="7956" width="11.42578125" style="50" bestFit="1" customWidth="1"/>
    <col min="7957" max="7957" width="13.7109375" style="50" customWidth="1"/>
    <col min="7958" max="7958" width="10.5703125" style="50" customWidth="1"/>
    <col min="7959" max="7959" width="12.140625" style="50" customWidth="1"/>
    <col min="7960" max="7960" width="13.85546875" style="50" bestFit="1" customWidth="1"/>
    <col min="7961" max="7961" width="11.140625" style="50" bestFit="1" customWidth="1"/>
    <col min="7962" max="7962" width="12.85546875" style="50" customWidth="1"/>
    <col min="7963" max="7963" width="9.140625" style="50"/>
    <col min="7964" max="7964" width="14.28515625" style="50" customWidth="1"/>
    <col min="7965" max="7965" width="15.85546875" style="50" customWidth="1"/>
    <col min="7966" max="7966" width="12.28515625" style="50" customWidth="1"/>
    <col min="7967" max="7967" width="13.5703125" style="50" customWidth="1"/>
    <col min="7968" max="8194" width="9.140625" style="50"/>
    <col min="8195" max="8195" width="18.28515625" style="50" customWidth="1"/>
    <col min="8196" max="8196" width="14.140625" style="50" bestFit="1" customWidth="1"/>
    <col min="8197" max="8197" width="11.85546875" style="50" customWidth="1"/>
    <col min="8198" max="8198" width="12" style="50" bestFit="1" customWidth="1"/>
    <col min="8199" max="8199" width="12.7109375" style="50" bestFit="1" customWidth="1"/>
    <col min="8200" max="8200" width="11.42578125" style="50" bestFit="1" customWidth="1"/>
    <col min="8201" max="8201" width="11.7109375" style="50" bestFit="1" customWidth="1"/>
    <col min="8202" max="8202" width="12" style="50" customWidth="1"/>
    <col min="8203" max="8203" width="15.42578125" style="50" bestFit="1" customWidth="1"/>
    <col min="8204" max="8204" width="12" style="50" customWidth="1"/>
    <col min="8205" max="8205" width="12.7109375" style="50" bestFit="1" customWidth="1"/>
    <col min="8206" max="8206" width="12.42578125" style="50" customWidth="1"/>
    <col min="8207" max="8207" width="12.7109375" style="50" bestFit="1" customWidth="1"/>
    <col min="8208" max="8208" width="11.42578125" style="50" bestFit="1" customWidth="1"/>
    <col min="8209" max="8209" width="12.5703125" style="50" customWidth="1"/>
    <col min="8210" max="8210" width="11.42578125" style="50" bestFit="1" customWidth="1"/>
    <col min="8211" max="8211" width="12.7109375" style="50" bestFit="1" customWidth="1"/>
    <col min="8212" max="8212" width="11.42578125" style="50" bestFit="1" customWidth="1"/>
    <col min="8213" max="8213" width="13.7109375" style="50" customWidth="1"/>
    <col min="8214" max="8214" width="10.5703125" style="50" customWidth="1"/>
    <col min="8215" max="8215" width="12.140625" style="50" customWidth="1"/>
    <col min="8216" max="8216" width="13.85546875" style="50" bestFit="1" customWidth="1"/>
    <col min="8217" max="8217" width="11.140625" style="50" bestFit="1" customWidth="1"/>
    <col min="8218" max="8218" width="12.85546875" style="50" customWidth="1"/>
    <col min="8219" max="8219" width="9.140625" style="50"/>
    <col min="8220" max="8220" width="14.28515625" style="50" customWidth="1"/>
    <col min="8221" max="8221" width="15.85546875" style="50" customWidth="1"/>
    <col min="8222" max="8222" width="12.28515625" style="50" customWidth="1"/>
    <col min="8223" max="8223" width="13.5703125" style="50" customWidth="1"/>
    <col min="8224" max="8450" width="9.140625" style="50"/>
    <col min="8451" max="8451" width="18.28515625" style="50" customWidth="1"/>
    <col min="8452" max="8452" width="14.140625" style="50" bestFit="1" customWidth="1"/>
    <col min="8453" max="8453" width="11.85546875" style="50" customWidth="1"/>
    <col min="8454" max="8454" width="12" style="50" bestFit="1" customWidth="1"/>
    <col min="8455" max="8455" width="12.7109375" style="50" bestFit="1" customWidth="1"/>
    <col min="8456" max="8456" width="11.42578125" style="50" bestFit="1" customWidth="1"/>
    <col min="8457" max="8457" width="11.7109375" style="50" bestFit="1" customWidth="1"/>
    <col min="8458" max="8458" width="12" style="50" customWidth="1"/>
    <col min="8459" max="8459" width="15.42578125" style="50" bestFit="1" customWidth="1"/>
    <col min="8460" max="8460" width="12" style="50" customWidth="1"/>
    <col min="8461" max="8461" width="12.7109375" style="50" bestFit="1" customWidth="1"/>
    <col min="8462" max="8462" width="12.42578125" style="50" customWidth="1"/>
    <col min="8463" max="8463" width="12.7109375" style="50" bestFit="1" customWidth="1"/>
    <col min="8464" max="8464" width="11.42578125" style="50" bestFit="1" customWidth="1"/>
    <col min="8465" max="8465" width="12.5703125" style="50" customWidth="1"/>
    <col min="8466" max="8466" width="11.42578125" style="50" bestFit="1" customWidth="1"/>
    <col min="8467" max="8467" width="12.7109375" style="50" bestFit="1" customWidth="1"/>
    <col min="8468" max="8468" width="11.42578125" style="50" bestFit="1" customWidth="1"/>
    <col min="8469" max="8469" width="13.7109375" style="50" customWidth="1"/>
    <col min="8470" max="8470" width="10.5703125" style="50" customWidth="1"/>
    <col min="8471" max="8471" width="12.140625" style="50" customWidth="1"/>
    <col min="8472" max="8472" width="13.85546875" style="50" bestFit="1" customWidth="1"/>
    <col min="8473" max="8473" width="11.140625" style="50" bestFit="1" customWidth="1"/>
    <col min="8474" max="8474" width="12.85546875" style="50" customWidth="1"/>
    <col min="8475" max="8475" width="9.140625" style="50"/>
    <col min="8476" max="8476" width="14.28515625" style="50" customWidth="1"/>
    <col min="8477" max="8477" width="15.85546875" style="50" customWidth="1"/>
    <col min="8478" max="8478" width="12.28515625" style="50" customWidth="1"/>
    <col min="8479" max="8479" width="13.5703125" style="50" customWidth="1"/>
    <col min="8480" max="8706" width="9.140625" style="50"/>
    <col min="8707" max="8707" width="18.28515625" style="50" customWidth="1"/>
    <col min="8708" max="8708" width="14.140625" style="50" bestFit="1" customWidth="1"/>
    <col min="8709" max="8709" width="11.85546875" style="50" customWidth="1"/>
    <col min="8710" max="8710" width="12" style="50" bestFit="1" customWidth="1"/>
    <col min="8711" max="8711" width="12.7109375" style="50" bestFit="1" customWidth="1"/>
    <col min="8712" max="8712" width="11.42578125" style="50" bestFit="1" customWidth="1"/>
    <col min="8713" max="8713" width="11.7109375" style="50" bestFit="1" customWidth="1"/>
    <col min="8714" max="8714" width="12" style="50" customWidth="1"/>
    <col min="8715" max="8715" width="15.42578125" style="50" bestFit="1" customWidth="1"/>
    <col min="8716" max="8716" width="12" style="50" customWidth="1"/>
    <col min="8717" max="8717" width="12.7109375" style="50" bestFit="1" customWidth="1"/>
    <col min="8718" max="8718" width="12.42578125" style="50" customWidth="1"/>
    <col min="8719" max="8719" width="12.7109375" style="50" bestFit="1" customWidth="1"/>
    <col min="8720" max="8720" width="11.42578125" style="50" bestFit="1" customWidth="1"/>
    <col min="8721" max="8721" width="12.5703125" style="50" customWidth="1"/>
    <col min="8722" max="8722" width="11.42578125" style="50" bestFit="1" customWidth="1"/>
    <col min="8723" max="8723" width="12.7109375" style="50" bestFit="1" customWidth="1"/>
    <col min="8724" max="8724" width="11.42578125" style="50" bestFit="1" customWidth="1"/>
    <col min="8725" max="8725" width="13.7109375" style="50" customWidth="1"/>
    <col min="8726" max="8726" width="10.5703125" style="50" customWidth="1"/>
    <col min="8727" max="8727" width="12.140625" style="50" customWidth="1"/>
    <col min="8728" max="8728" width="13.85546875" style="50" bestFit="1" customWidth="1"/>
    <col min="8729" max="8729" width="11.140625" style="50" bestFit="1" customWidth="1"/>
    <col min="8730" max="8730" width="12.85546875" style="50" customWidth="1"/>
    <col min="8731" max="8731" width="9.140625" style="50"/>
    <col min="8732" max="8732" width="14.28515625" style="50" customWidth="1"/>
    <col min="8733" max="8733" width="15.85546875" style="50" customWidth="1"/>
    <col min="8734" max="8734" width="12.28515625" style="50" customWidth="1"/>
    <col min="8735" max="8735" width="13.5703125" style="50" customWidth="1"/>
    <col min="8736" max="8962" width="9.140625" style="50"/>
    <col min="8963" max="8963" width="18.28515625" style="50" customWidth="1"/>
    <col min="8964" max="8964" width="14.140625" style="50" bestFit="1" customWidth="1"/>
    <col min="8965" max="8965" width="11.85546875" style="50" customWidth="1"/>
    <col min="8966" max="8966" width="12" style="50" bestFit="1" customWidth="1"/>
    <col min="8967" max="8967" width="12.7109375" style="50" bestFit="1" customWidth="1"/>
    <col min="8968" max="8968" width="11.42578125" style="50" bestFit="1" customWidth="1"/>
    <col min="8969" max="8969" width="11.7109375" style="50" bestFit="1" customWidth="1"/>
    <col min="8970" max="8970" width="12" style="50" customWidth="1"/>
    <col min="8971" max="8971" width="15.42578125" style="50" bestFit="1" customWidth="1"/>
    <col min="8972" max="8972" width="12" style="50" customWidth="1"/>
    <col min="8973" max="8973" width="12.7109375" style="50" bestFit="1" customWidth="1"/>
    <col min="8974" max="8974" width="12.42578125" style="50" customWidth="1"/>
    <col min="8975" max="8975" width="12.7109375" style="50" bestFit="1" customWidth="1"/>
    <col min="8976" max="8976" width="11.42578125" style="50" bestFit="1" customWidth="1"/>
    <col min="8977" max="8977" width="12.5703125" style="50" customWidth="1"/>
    <col min="8978" max="8978" width="11.42578125" style="50" bestFit="1" customWidth="1"/>
    <col min="8979" max="8979" width="12.7109375" style="50" bestFit="1" customWidth="1"/>
    <col min="8980" max="8980" width="11.42578125" style="50" bestFit="1" customWidth="1"/>
    <col min="8981" max="8981" width="13.7109375" style="50" customWidth="1"/>
    <col min="8982" max="8982" width="10.5703125" style="50" customWidth="1"/>
    <col min="8983" max="8983" width="12.140625" style="50" customWidth="1"/>
    <col min="8984" max="8984" width="13.85546875" style="50" bestFit="1" customWidth="1"/>
    <col min="8985" max="8985" width="11.140625" style="50" bestFit="1" customWidth="1"/>
    <col min="8986" max="8986" width="12.85546875" style="50" customWidth="1"/>
    <col min="8987" max="8987" width="9.140625" style="50"/>
    <col min="8988" max="8988" width="14.28515625" style="50" customWidth="1"/>
    <col min="8989" max="8989" width="15.85546875" style="50" customWidth="1"/>
    <col min="8990" max="8990" width="12.28515625" style="50" customWidth="1"/>
    <col min="8991" max="8991" width="13.5703125" style="50" customWidth="1"/>
    <col min="8992" max="9218" width="9.140625" style="50"/>
    <col min="9219" max="9219" width="18.28515625" style="50" customWidth="1"/>
    <col min="9220" max="9220" width="14.140625" style="50" bestFit="1" customWidth="1"/>
    <col min="9221" max="9221" width="11.85546875" style="50" customWidth="1"/>
    <col min="9222" max="9222" width="12" style="50" bestFit="1" customWidth="1"/>
    <col min="9223" max="9223" width="12.7109375" style="50" bestFit="1" customWidth="1"/>
    <col min="9224" max="9224" width="11.42578125" style="50" bestFit="1" customWidth="1"/>
    <col min="9225" max="9225" width="11.7109375" style="50" bestFit="1" customWidth="1"/>
    <col min="9226" max="9226" width="12" style="50" customWidth="1"/>
    <col min="9227" max="9227" width="15.42578125" style="50" bestFit="1" customWidth="1"/>
    <col min="9228" max="9228" width="12" style="50" customWidth="1"/>
    <col min="9229" max="9229" width="12.7109375" style="50" bestFit="1" customWidth="1"/>
    <col min="9230" max="9230" width="12.42578125" style="50" customWidth="1"/>
    <col min="9231" max="9231" width="12.7109375" style="50" bestFit="1" customWidth="1"/>
    <col min="9232" max="9232" width="11.42578125" style="50" bestFit="1" customWidth="1"/>
    <col min="9233" max="9233" width="12.5703125" style="50" customWidth="1"/>
    <col min="9234" max="9234" width="11.42578125" style="50" bestFit="1" customWidth="1"/>
    <col min="9235" max="9235" width="12.7109375" style="50" bestFit="1" customWidth="1"/>
    <col min="9236" max="9236" width="11.42578125" style="50" bestFit="1" customWidth="1"/>
    <col min="9237" max="9237" width="13.7109375" style="50" customWidth="1"/>
    <col min="9238" max="9238" width="10.5703125" style="50" customWidth="1"/>
    <col min="9239" max="9239" width="12.140625" style="50" customWidth="1"/>
    <col min="9240" max="9240" width="13.85546875" style="50" bestFit="1" customWidth="1"/>
    <col min="9241" max="9241" width="11.140625" style="50" bestFit="1" customWidth="1"/>
    <col min="9242" max="9242" width="12.85546875" style="50" customWidth="1"/>
    <col min="9243" max="9243" width="9.140625" style="50"/>
    <col min="9244" max="9244" width="14.28515625" style="50" customWidth="1"/>
    <col min="9245" max="9245" width="15.85546875" style="50" customWidth="1"/>
    <col min="9246" max="9246" width="12.28515625" style="50" customWidth="1"/>
    <col min="9247" max="9247" width="13.5703125" style="50" customWidth="1"/>
    <col min="9248" max="9474" width="9.140625" style="50"/>
    <col min="9475" max="9475" width="18.28515625" style="50" customWidth="1"/>
    <col min="9476" max="9476" width="14.140625" style="50" bestFit="1" customWidth="1"/>
    <col min="9477" max="9477" width="11.85546875" style="50" customWidth="1"/>
    <col min="9478" max="9478" width="12" style="50" bestFit="1" customWidth="1"/>
    <col min="9479" max="9479" width="12.7109375" style="50" bestFit="1" customWidth="1"/>
    <col min="9480" max="9480" width="11.42578125" style="50" bestFit="1" customWidth="1"/>
    <col min="9481" max="9481" width="11.7109375" style="50" bestFit="1" customWidth="1"/>
    <col min="9482" max="9482" width="12" style="50" customWidth="1"/>
    <col min="9483" max="9483" width="15.42578125" style="50" bestFit="1" customWidth="1"/>
    <col min="9484" max="9484" width="12" style="50" customWidth="1"/>
    <col min="9485" max="9485" width="12.7109375" style="50" bestFit="1" customWidth="1"/>
    <col min="9486" max="9486" width="12.42578125" style="50" customWidth="1"/>
    <col min="9487" max="9487" width="12.7109375" style="50" bestFit="1" customWidth="1"/>
    <col min="9488" max="9488" width="11.42578125" style="50" bestFit="1" customWidth="1"/>
    <col min="9489" max="9489" width="12.5703125" style="50" customWidth="1"/>
    <col min="9490" max="9490" width="11.42578125" style="50" bestFit="1" customWidth="1"/>
    <col min="9491" max="9491" width="12.7109375" style="50" bestFit="1" customWidth="1"/>
    <col min="9492" max="9492" width="11.42578125" style="50" bestFit="1" customWidth="1"/>
    <col min="9493" max="9493" width="13.7109375" style="50" customWidth="1"/>
    <col min="9494" max="9494" width="10.5703125" style="50" customWidth="1"/>
    <col min="9495" max="9495" width="12.140625" style="50" customWidth="1"/>
    <col min="9496" max="9496" width="13.85546875" style="50" bestFit="1" customWidth="1"/>
    <col min="9497" max="9497" width="11.140625" style="50" bestFit="1" customWidth="1"/>
    <col min="9498" max="9498" width="12.85546875" style="50" customWidth="1"/>
    <col min="9499" max="9499" width="9.140625" style="50"/>
    <col min="9500" max="9500" width="14.28515625" style="50" customWidth="1"/>
    <col min="9501" max="9501" width="15.85546875" style="50" customWidth="1"/>
    <col min="9502" max="9502" width="12.28515625" style="50" customWidth="1"/>
    <col min="9503" max="9503" width="13.5703125" style="50" customWidth="1"/>
    <col min="9504" max="9730" width="9.140625" style="50"/>
    <col min="9731" max="9731" width="18.28515625" style="50" customWidth="1"/>
    <col min="9732" max="9732" width="14.140625" style="50" bestFit="1" customWidth="1"/>
    <col min="9733" max="9733" width="11.85546875" style="50" customWidth="1"/>
    <col min="9734" max="9734" width="12" style="50" bestFit="1" customWidth="1"/>
    <col min="9735" max="9735" width="12.7109375" style="50" bestFit="1" customWidth="1"/>
    <col min="9736" max="9736" width="11.42578125" style="50" bestFit="1" customWidth="1"/>
    <col min="9737" max="9737" width="11.7109375" style="50" bestFit="1" customWidth="1"/>
    <col min="9738" max="9738" width="12" style="50" customWidth="1"/>
    <col min="9739" max="9739" width="15.42578125" style="50" bestFit="1" customWidth="1"/>
    <col min="9740" max="9740" width="12" style="50" customWidth="1"/>
    <col min="9741" max="9741" width="12.7109375" style="50" bestFit="1" customWidth="1"/>
    <col min="9742" max="9742" width="12.42578125" style="50" customWidth="1"/>
    <col min="9743" max="9743" width="12.7109375" style="50" bestFit="1" customWidth="1"/>
    <col min="9744" max="9744" width="11.42578125" style="50" bestFit="1" customWidth="1"/>
    <col min="9745" max="9745" width="12.5703125" style="50" customWidth="1"/>
    <col min="9746" max="9746" width="11.42578125" style="50" bestFit="1" customWidth="1"/>
    <col min="9747" max="9747" width="12.7109375" style="50" bestFit="1" customWidth="1"/>
    <col min="9748" max="9748" width="11.42578125" style="50" bestFit="1" customWidth="1"/>
    <col min="9749" max="9749" width="13.7109375" style="50" customWidth="1"/>
    <col min="9750" max="9750" width="10.5703125" style="50" customWidth="1"/>
    <col min="9751" max="9751" width="12.140625" style="50" customWidth="1"/>
    <col min="9752" max="9752" width="13.85546875" style="50" bestFit="1" customWidth="1"/>
    <col min="9753" max="9753" width="11.140625" style="50" bestFit="1" customWidth="1"/>
    <col min="9754" max="9754" width="12.85546875" style="50" customWidth="1"/>
    <col min="9755" max="9755" width="9.140625" style="50"/>
    <col min="9756" max="9756" width="14.28515625" style="50" customWidth="1"/>
    <col min="9757" max="9757" width="15.85546875" style="50" customWidth="1"/>
    <col min="9758" max="9758" width="12.28515625" style="50" customWidth="1"/>
    <col min="9759" max="9759" width="13.5703125" style="50" customWidth="1"/>
    <col min="9760" max="9986" width="9.140625" style="50"/>
    <col min="9987" max="9987" width="18.28515625" style="50" customWidth="1"/>
    <col min="9988" max="9988" width="14.140625" style="50" bestFit="1" customWidth="1"/>
    <col min="9989" max="9989" width="11.85546875" style="50" customWidth="1"/>
    <col min="9990" max="9990" width="12" style="50" bestFit="1" customWidth="1"/>
    <col min="9991" max="9991" width="12.7109375" style="50" bestFit="1" customWidth="1"/>
    <col min="9992" max="9992" width="11.42578125" style="50" bestFit="1" customWidth="1"/>
    <col min="9993" max="9993" width="11.7109375" style="50" bestFit="1" customWidth="1"/>
    <col min="9994" max="9994" width="12" style="50" customWidth="1"/>
    <col min="9995" max="9995" width="15.42578125" style="50" bestFit="1" customWidth="1"/>
    <col min="9996" max="9996" width="12" style="50" customWidth="1"/>
    <col min="9997" max="9997" width="12.7109375" style="50" bestFit="1" customWidth="1"/>
    <col min="9998" max="9998" width="12.42578125" style="50" customWidth="1"/>
    <col min="9999" max="9999" width="12.7109375" style="50" bestFit="1" customWidth="1"/>
    <col min="10000" max="10000" width="11.42578125" style="50" bestFit="1" customWidth="1"/>
    <col min="10001" max="10001" width="12.5703125" style="50" customWidth="1"/>
    <col min="10002" max="10002" width="11.42578125" style="50" bestFit="1" customWidth="1"/>
    <col min="10003" max="10003" width="12.7109375" style="50" bestFit="1" customWidth="1"/>
    <col min="10004" max="10004" width="11.42578125" style="50" bestFit="1" customWidth="1"/>
    <col min="10005" max="10005" width="13.7109375" style="50" customWidth="1"/>
    <col min="10006" max="10006" width="10.5703125" style="50" customWidth="1"/>
    <col min="10007" max="10007" width="12.140625" style="50" customWidth="1"/>
    <col min="10008" max="10008" width="13.85546875" style="50" bestFit="1" customWidth="1"/>
    <col min="10009" max="10009" width="11.140625" style="50" bestFit="1" customWidth="1"/>
    <col min="10010" max="10010" width="12.85546875" style="50" customWidth="1"/>
    <col min="10011" max="10011" width="9.140625" style="50"/>
    <col min="10012" max="10012" width="14.28515625" style="50" customWidth="1"/>
    <col min="10013" max="10013" width="15.85546875" style="50" customWidth="1"/>
    <col min="10014" max="10014" width="12.28515625" style="50" customWidth="1"/>
    <col min="10015" max="10015" width="13.5703125" style="50" customWidth="1"/>
    <col min="10016" max="10242" width="9.140625" style="50"/>
    <col min="10243" max="10243" width="18.28515625" style="50" customWidth="1"/>
    <col min="10244" max="10244" width="14.140625" style="50" bestFit="1" customWidth="1"/>
    <col min="10245" max="10245" width="11.85546875" style="50" customWidth="1"/>
    <col min="10246" max="10246" width="12" style="50" bestFit="1" customWidth="1"/>
    <col min="10247" max="10247" width="12.7109375" style="50" bestFit="1" customWidth="1"/>
    <col min="10248" max="10248" width="11.42578125" style="50" bestFit="1" customWidth="1"/>
    <col min="10249" max="10249" width="11.7109375" style="50" bestFit="1" customWidth="1"/>
    <col min="10250" max="10250" width="12" style="50" customWidth="1"/>
    <col min="10251" max="10251" width="15.42578125" style="50" bestFit="1" customWidth="1"/>
    <col min="10252" max="10252" width="12" style="50" customWidth="1"/>
    <col min="10253" max="10253" width="12.7109375" style="50" bestFit="1" customWidth="1"/>
    <col min="10254" max="10254" width="12.42578125" style="50" customWidth="1"/>
    <col min="10255" max="10255" width="12.7109375" style="50" bestFit="1" customWidth="1"/>
    <col min="10256" max="10256" width="11.42578125" style="50" bestFit="1" customWidth="1"/>
    <col min="10257" max="10257" width="12.5703125" style="50" customWidth="1"/>
    <col min="10258" max="10258" width="11.42578125" style="50" bestFit="1" customWidth="1"/>
    <col min="10259" max="10259" width="12.7109375" style="50" bestFit="1" customWidth="1"/>
    <col min="10260" max="10260" width="11.42578125" style="50" bestFit="1" customWidth="1"/>
    <col min="10261" max="10261" width="13.7109375" style="50" customWidth="1"/>
    <col min="10262" max="10262" width="10.5703125" style="50" customWidth="1"/>
    <col min="10263" max="10263" width="12.140625" style="50" customWidth="1"/>
    <col min="10264" max="10264" width="13.85546875" style="50" bestFit="1" customWidth="1"/>
    <col min="10265" max="10265" width="11.140625" style="50" bestFit="1" customWidth="1"/>
    <col min="10266" max="10266" width="12.85546875" style="50" customWidth="1"/>
    <col min="10267" max="10267" width="9.140625" style="50"/>
    <col min="10268" max="10268" width="14.28515625" style="50" customWidth="1"/>
    <col min="10269" max="10269" width="15.85546875" style="50" customWidth="1"/>
    <col min="10270" max="10270" width="12.28515625" style="50" customWidth="1"/>
    <col min="10271" max="10271" width="13.5703125" style="50" customWidth="1"/>
    <col min="10272" max="10498" width="9.140625" style="50"/>
    <col min="10499" max="10499" width="18.28515625" style="50" customWidth="1"/>
    <col min="10500" max="10500" width="14.140625" style="50" bestFit="1" customWidth="1"/>
    <col min="10501" max="10501" width="11.85546875" style="50" customWidth="1"/>
    <col min="10502" max="10502" width="12" style="50" bestFit="1" customWidth="1"/>
    <col min="10503" max="10503" width="12.7109375" style="50" bestFit="1" customWidth="1"/>
    <col min="10504" max="10504" width="11.42578125" style="50" bestFit="1" customWidth="1"/>
    <col min="10505" max="10505" width="11.7109375" style="50" bestFit="1" customWidth="1"/>
    <col min="10506" max="10506" width="12" style="50" customWidth="1"/>
    <col min="10507" max="10507" width="15.42578125" style="50" bestFit="1" customWidth="1"/>
    <col min="10508" max="10508" width="12" style="50" customWidth="1"/>
    <col min="10509" max="10509" width="12.7109375" style="50" bestFit="1" customWidth="1"/>
    <col min="10510" max="10510" width="12.42578125" style="50" customWidth="1"/>
    <col min="10511" max="10511" width="12.7109375" style="50" bestFit="1" customWidth="1"/>
    <col min="10512" max="10512" width="11.42578125" style="50" bestFit="1" customWidth="1"/>
    <col min="10513" max="10513" width="12.5703125" style="50" customWidth="1"/>
    <col min="10514" max="10514" width="11.42578125" style="50" bestFit="1" customWidth="1"/>
    <col min="10515" max="10515" width="12.7109375" style="50" bestFit="1" customWidth="1"/>
    <col min="10516" max="10516" width="11.42578125" style="50" bestFit="1" customWidth="1"/>
    <col min="10517" max="10517" width="13.7109375" style="50" customWidth="1"/>
    <col min="10518" max="10518" width="10.5703125" style="50" customWidth="1"/>
    <col min="10519" max="10519" width="12.140625" style="50" customWidth="1"/>
    <col min="10520" max="10520" width="13.85546875" style="50" bestFit="1" customWidth="1"/>
    <col min="10521" max="10521" width="11.140625" style="50" bestFit="1" customWidth="1"/>
    <col min="10522" max="10522" width="12.85546875" style="50" customWidth="1"/>
    <col min="10523" max="10523" width="9.140625" style="50"/>
    <col min="10524" max="10524" width="14.28515625" style="50" customWidth="1"/>
    <col min="10525" max="10525" width="15.85546875" style="50" customWidth="1"/>
    <col min="10526" max="10526" width="12.28515625" style="50" customWidth="1"/>
    <col min="10527" max="10527" width="13.5703125" style="50" customWidth="1"/>
    <col min="10528" max="10754" width="9.140625" style="50"/>
    <col min="10755" max="10755" width="18.28515625" style="50" customWidth="1"/>
    <col min="10756" max="10756" width="14.140625" style="50" bestFit="1" customWidth="1"/>
    <col min="10757" max="10757" width="11.85546875" style="50" customWidth="1"/>
    <col min="10758" max="10758" width="12" style="50" bestFit="1" customWidth="1"/>
    <col min="10759" max="10759" width="12.7109375" style="50" bestFit="1" customWidth="1"/>
    <col min="10760" max="10760" width="11.42578125" style="50" bestFit="1" customWidth="1"/>
    <col min="10761" max="10761" width="11.7109375" style="50" bestFit="1" customWidth="1"/>
    <col min="10762" max="10762" width="12" style="50" customWidth="1"/>
    <col min="10763" max="10763" width="15.42578125" style="50" bestFit="1" customWidth="1"/>
    <col min="10764" max="10764" width="12" style="50" customWidth="1"/>
    <col min="10765" max="10765" width="12.7109375" style="50" bestFit="1" customWidth="1"/>
    <col min="10766" max="10766" width="12.42578125" style="50" customWidth="1"/>
    <col min="10767" max="10767" width="12.7109375" style="50" bestFit="1" customWidth="1"/>
    <col min="10768" max="10768" width="11.42578125" style="50" bestFit="1" customWidth="1"/>
    <col min="10769" max="10769" width="12.5703125" style="50" customWidth="1"/>
    <col min="10770" max="10770" width="11.42578125" style="50" bestFit="1" customWidth="1"/>
    <col min="10771" max="10771" width="12.7109375" style="50" bestFit="1" customWidth="1"/>
    <col min="10772" max="10772" width="11.42578125" style="50" bestFit="1" customWidth="1"/>
    <col min="10773" max="10773" width="13.7109375" style="50" customWidth="1"/>
    <col min="10774" max="10774" width="10.5703125" style="50" customWidth="1"/>
    <col min="10775" max="10775" width="12.140625" style="50" customWidth="1"/>
    <col min="10776" max="10776" width="13.85546875" style="50" bestFit="1" customWidth="1"/>
    <col min="10777" max="10777" width="11.140625" style="50" bestFit="1" customWidth="1"/>
    <col min="10778" max="10778" width="12.85546875" style="50" customWidth="1"/>
    <col min="10779" max="10779" width="9.140625" style="50"/>
    <col min="10780" max="10780" width="14.28515625" style="50" customWidth="1"/>
    <col min="10781" max="10781" width="15.85546875" style="50" customWidth="1"/>
    <col min="10782" max="10782" width="12.28515625" style="50" customWidth="1"/>
    <col min="10783" max="10783" width="13.5703125" style="50" customWidth="1"/>
    <col min="10784" max="11010" width="9.140625" style="50"/>
    <col min="11011" max="11011" width="18.28515625" style="50" customWidth="1"/>
    <col min="11012" max="11012" width="14.140625" style="50" bestFit="1" customWidth="1"/>
    <col min="11013" max="11013" width="11.85546875" style="50" customWidth="1"/>
    <col min="11014" max="11014" width="12" style="50" bestFit="1" customWidth="1"/>
    <col min="11015" max="11015" width="12.7109375" style="50" bestFit="1" customWidth="1"/>
    <col min="11016" max="11016" width="11.42578125" style="50" bestFit="1" customWidth="1"/>
    <col min="11017" max="11017" width="11.7109375" style="50" bestFit="1" customWidth="1"/>
    <col min="11018" max="11018" width="12" style="50" customWidth="1"/>
    <col min="11019" max="11019" width="15.42578125" style="50" bestFit="1" customWidth="1"/>
    <col min="11020" max="11020" width="12" style="50" customWidth="1"/>
    <col min="11021" max="11021" width="12.7109375" style="50" bestFit="1" customWidth="1"/>
    <col min="11022" max="11022" width="12.42578125" style="50" customWidth="1"/>
    <col min="11023" max="11023" width="12.7109375" style="50" bestFit="1" customWidth="1"/>
    <col min="11024" max="11024" width="11.42578125" style="50" bestFit="1" customWidth="1"/>
    <col min="11025" max="11025" width="12.5703125" style="50" customWidth="1"/>
    <col min="11026" max="11026" width="11.42578125" style="50" bestFit="1" customWidth="1"/>
    <col min="11027" max="11027" width="12.7109375" style="50" bestFit="1" customWidth="1"/>
    <col min="11028" max="11028" width="11.42578125" style="50" bestFit="1" customWidth="1"/>
    <col min="11029" max="11029" width="13.7109375" style="50" customWidth="1"/>
    <col min="11030" max="11030" width="10.5703125" style="50" customWidth="1"/>
    <col min="11031" max="11031" width="12.140625" style="50" customWidth="1"/>
    <col min="11032" max="11032" width="13.85546875" style="50" bestFit="1" customWidth="1"/>
    <col min="11033" max="11033" width="11.140625" style="50" bestFit="1" customWidth="1"/>
    <col min="11034" max="11034" width="12.85546875" style="50" customWidth="1"/>
    <col min="11035" max="11035" width="9.140625" style="50"/>
    <col min="11036" max="11036" width="14.28515625" style="50" customWidth="1"/>
    <col min="11037" max="11037" width="15.85546875" style="50" customWidth="1"/>
    <col min="11038" max="11038" width="12.28515625" style="50" customWidth="1"/>
    <col min="11039" max="11039" width="13.5703125" style="50" customWidth="1"/>
    <col min="11040" max="11266" width="9.140625" style="50"/>
    <col min="11267" max="11267" width="18.28515625" style="50" customWidth="1"/>
    <col min="11268" max="11268" width="14.140625" style="50" bestFit="1" customWidth="1"/>
    <col min="11269" max="11269" width="11.85546875" style="50" customWidth="1"/>
    <col min="11270" max="11270" width="12" style="50" bestFit="1" customWidth="1"/>
    <col min="11271" max="11271" width="12.7109375" style="50" bestFit="1" customWidth="1"/>
    <col min="11272" max="11272" width="11.42578125" style="50" bestFit="1" customWidth="1"/>
    <col min="11273" max="11273" width="11.7109375" style="50" bestFit="1" customWidth="1"/>
    <col min="11274" max="11274" width="12" style="50" customWidth="1"/>
    <col min="11275" max="11275" width="15.42578125" style="50" bestFit="1" customWidth="1"/>
    <col min="11276" max="11276" width="12" style="50" customWidth="1"/>
    <col min="11277" max="11277" width="12.7109375" style="50" bestFit="1" customWidth="1"/>
    <col min="11278" max="11278" width="12.42578125" style="50" customWidth="1"/>
    <col min="11279" max="11279" width="12.7109375" style="50" bestFit="1" customWidth="1"/>
    <col min="11280" max="11280" width="11.42578125" style="50" bestFit="1" customWidth="1"/>
    <col min="11281" max="11281" width="12.5703125" style="50" customWidth="1"/>
    <col min="11282" max="11282" width="11.42578125" style="50" bestFit="1" customWidth="1"/>
    <col min="11283" max="11283" width="12.7109375" style="50" bestFit="1" customWidth="1"/>
    <col min="11284" max="11284" width="11.42578125" style="50" bestFit="1" customWidth="1"/>
    <col min="11285" max="11285" width="13.7109375" style="50" customWidth="1"/>
    <col min="11286" max="11286" width="10.5703125" style="50" customWidth="1"/>
    <col min="11287" max="11287" width="12.140625" style="50" customWidth="1"/>
    <col min="11288" max="11288" width="13.85546875" style="50" bestFit="1" customWidth="1"/>
    <col min="11289" max="11289" width="11.140625" style="50" bestFit="1" customWidth="1"/>
    <col min="11290" max="11290" width="12.85546875" style="50" customWidth="1"/>
    <col min="11291" max="11291" width="9.140625" style="50"/>
    <col min="11292" max="11292" width="14.28515625" style="50" customWidth="1"/>
    <col min="11293" max="11293" width="15.85546875" style="50" customWidth="1"/>
    <col min="11294" max="11294" width="12.28515625" style="50" customWidth="1"/>
    <col min="11295" max="11295" width="13.5703125" style="50" customWidth="1"/>
    <col min="11296" max="11522" width="9.140625" style="50"/>
    <col min="11523" max="11523" width="18.28515625" style="50" customWidth="1"/>
    <col min="11524" max="11524" width="14.140625" style="50" bestFit="1" customWidth="1"/>
    <col min="11525" max="11525" width="11.85546875" style="50" customWidth="1"/>
    <col min="11526" max="11526" width="12" style="50" bestFit="1" customWidth="1"/>
    <col min="11527" max="11527" width="12.7109375" style="50" bestFit="1" customWidth="1"/>
    <col min="11528" max="11528" width="11.42578125" style="50" bestFit="1" customWidth="1"/>
    <col min="11529" max="11529" width="11.7109375" style="50" bestFit="1" customWidth="1"/>
    <col min="11530" max="11530" width="12" style="50" customWidth="1"/>
    <col min="11531" max="11531" width="15.42578125" style="50" bestFit="1" customWidth="1"/>
    <col min="11532" max="11532" width="12" style="50" customWidth="1"/>
    <col min="11533" max="11533" width="12.7109375" style="50" bestFit="1" customWidth="1"/>
    <col min="11534" max="11534" width="12.42578125" style="50" customWidth="1"/>
    <col min="11535" max="11535" width="12.7109375" style="50" bestFit="1" customWidth="1"/>
    <col min="11536" max="11536" width="11.42578125" style="50" bestFit="1" customWidth="1"/>
    <col min="11537" max="11537" width="12.5703125" style="50" customWidth="1"/>
    <col min="11538" max="11538" width="11.42578125" style="50" bestFit="1" customWidth="1"/>
    <col min="11539" max="11539" width="12.7109375" style="50" bestFit="1" customWidth="1"/>
    <col min="11540" max="11540" width="11.42578125" style="50" bestFit="1" customWidth="1"/>
    <col min="11541" max="11541" width="13.7109375" style="50" customWidth="1"/>
    <col min="11542" max="11542" width="10.5703125" style="50" customWidth="1"/>
    <col min="11543" max="11543" width="12.140625" style="50" customWidth="1"/>
    <col min="11544" max="11544" width="13.85546875" style="50" bestFit="1" customWidth="1"/>
    <col min="11545" max="11545" width="11.140625" style="50" bestFit="1" customWidth="1"/>
    <col min="11546" max="11546" width="12.85546875" style="50" customWidth="1"/>
    <col min="11547" max="11547" width="9.140625" style="50"/>
    <col min="11548" max="11548" width="14.28515625" style="50" customWidth="1"/>
    <col min="11549" max="11549" width="15.85546875" style="50" customWidth="1"/>
    <col min="11550" max="11550" width="12.28515625" style="50" customWidth="1"/>
    <col min="11551" max="11551" width="13.5703125" style="50" customWidth="1"/>
    <col min="11552" max="11778" width="9.140625" style="50"/>
    <col min="11779" max="11779" width="18.28515625" style="50" customWidth="1"/>
    <col min="11780" max="11780" width="14.140625" style="50" bestFit="1" customWidth="1"/>
    <col min="11781" max="11781" width="11.85546875" style="50" customWidth="1"/>
    <col min="11782" max="11782" width="12" style="50" bestFit="1" customWidth="1"/>
    <col min="11783" max="11783" width="12.7109375" style="50" bestFit="1" customWidth="1"/>
    <col min="11784" max="11784" width="11.42578125" style="50" bestFit="1" customWidth="1"/>
    <col min="11785" max="11785" width="11.7109375" style="50" bestFit="1" customWidth="1"/>
    <col min="11786" max="11786" width="12" style="50" customWidth="1"/>
    <col min="11787" max="11787" width="15.42578125" style="50" bestFit="1" customWidth="1"/>
    <col min="11788" max="11788" width="12" style="50" customWidth="1"/>
    <col min="11789" max="11789" width="12.7109375" style="50" bestFit="1" customWidth="1"/>
    <col min="11790" max="11790" width="12.42578125" style="50" customWidth="1"/>
    <col min="11791" max="11791" width="12.7109375" style="50" bestFit="1" customWidth="1"/>
    <col min="11792" max="11792" width="11.42578125" style="50" bestFit="1" customWidth="1"/>
    <col min="11793" max="11793" width="12.5703125" style="50" customWidth="1"/>
    <col min="11794" max="11794" width="11.42578125" style="50" bestFit="1" customWidth="1"/>
    <col min="11795" max="11795" width="12.7109375" style="50" bestFit="1" customWidth="1"/>
    <col min="11796" max="11796" width="11.42578125" style="50" bestFit="1" customWidth="1"/>
    <col min="11797" max="11797" width="13.7109375" style="50" customWidth="1"/>
    <col min="11798" max="11798" width="10.5703125" style="50" customWidth="1"/>
    <col min="11799" max="11799" width="12.140625" style="50" customWidth="1"/>
    <col min="11800" max="11800" width="13.85546875" style="50" bestFit="1" customWidth="1"/>
    <col min="11801" max="11801" width="11.140625" style="50" bestFit="1" customWidth="1"/>
    <col min="11802" max="11802" width="12.85546875" style="50" customWidth="1"/>
    <col min="11803" max="11803" width="9.140625" style="50"/>
    <col min="11804" max="11804" width="14.28515625" style="50" customWidth="1"/>
    <col min="11805" max="11805" width="15.85546875" style="50" customWidth="1"/>
    <col min="11806" max="11806" width="12.28515625" style="50" customWidth="1"/>
    <col min="11807" max="11807" width="13.5703125" style="50" customWidth="1"/>
    <col min="11808" max="12034" width="9.140625" style="50"/>
    <col min="12035" max="12035" width="18.28515625" style="50" customWidth="1"/>
    <col min="12036" max="12036" width="14.140625" style="50" bestFit="1" customWidth="1"/>
    <col min="12037" max="12037" width="11.85546875" style="50" customWidth="1"/>
    <col min="12038" max="12038" width="12" style="50" bestFit="1" customWidth="1"/>
    <col min="12039" max="12039" width="12.7109375" style="50" bestFit="1" customWidth="1"/>
    <col min="12040" max="12040" width="11.42578125" style="50" bestFit="1" customWidth="1"/>
    <col min="12041" max="12041" width="11.7109375" style="50" bestFit="1" customWidth="1"/>
    <col min="12042" max="12042" width="12" style="50" customWidth="1"/>
    <col min="12043" max="12043" width="15.42578125" style="50" bestFit="1" customWidth="1"/>
    <col min="12044" max="12044" width="12" style="50" customWidth="1"/>
    <col min="12045" max="12045" width="12.7109375" style="50" bestFit="1" customWidth="1"/>
    <col min="12046" max="12046" width="12.42578125" style="50" customWidth="1"/>
    <col min="12047" max="12047" width="12.7109375" style="50" bestFit="1" customWidth="1"/>
    <col min="12048" max="12048" width="11.42578125" style="50" bestFit="1" customWidth="1"/>
    <col min="12049" max="12049" width="12.5703125" style="50" customWidth="1"/>
    <col min="12050" max="12050" width="11.42578125" style="50" bestFit="1" customWidth="1"/>
    <col min="12051" max="12051" width="12.7109375" style="50" bestFit="1" customWidth="1"/>
    <col min="12052" max="12052" width="11.42578125" style="50" bestFit="1" customWidth="1"/>
    <col min="12053" max="12053" width="13.7109375" style="50" customWidth="1"/>
    <col min="12054" max="12054" width="10.5703125" style="50" customWidth="1"/>
    <col min="12055" max="12055" width="12.140625" style="50" customWidth="1"/>
    <col min="12056" max="12056" width="13.85546875" style="50" bestFit="1" customWidth="1"/>
    <col min="12057" max="12057" width="11.140625" style="50" bestFit="1" customWidth="1"/>
    <col min="12058" max="12058" width="12.85546875" style="50" customWidth="1"/>
    <col min="12059" max="12059" width="9.140625" style="50"/>
    <col min="12060" max="12060" width="14.28515625" style="50" customWidth="1"/>
    <col min="12061" max="12061" width="15.85546875" style="50" customWidth="1"/>
    <col min="12062" max="12062" width="12.28515625" style="50" customWidth="1"/>
    <col min="12063" max="12063" width="13.5703125" style="50" customWidth="1"/>
    <col min="12064" max="12290" width="9.140625" style="50"/>
    <col min="12291" max="12291" width="18.28515625" style="50" customWidth="1"/>
    <col min="12292" max="12292" width="14.140625" style="50" bestFit="1" customWidth="1"/>
    <col min="12293" max="12293" width="11.85546875" style="50" customWidth="1"/>
    <col min="12294" max="12294" width="12" style="50" bestFit="1" customWidth="1"/>
    <col min="12295" max="12295" width="12.7109375" style="50" bestFit="1" customWidth="1"/>
    <col min="12296" max="12296" width="11.42578125" style="50" bestFit="1" customWidth="1"/>
    <col min="12297" max="12297" width="11.7109375" style="50" bestFit="1" customWidth="1"/>
    <col min="12298" max="12298" width="12" style="50" customWidth="1"/>
    <col min="12299" max="12299" width="15.42578125" style="50" bestFit="1" customWidth="1"/>
    <col min="12300" max="12300" width="12" style="50" customWidth="1"/>
    <col min="12301" max="12301" width="12.7109375" style="50" bestFit="1" customWidth="1"/>
    <col min="12302" max="12302" width="12.42578125" style="50" customWidth="1"/>
    <col min="12303" max="12303" width="12.7109375" style="50" bestFit="1" customWidth="1"/>
    <col min="12304" max="12304" width="11.42578125" style="50" bestFit="1" customWidth="1"/>
    <col min="12305" max="12305" width="12.5703125" style="50" customWidth="1"/>
    <col min="12306" max="12306" width="11.42578125" style="50" bestFit="1" customWidth="1"/>
    <col min="12307" max="12307" width="12.7109375" style="50" bestFit="1" customWidth="1"/>
    <col min="12308" max="12308" width="11.42578125" style="50" bestFit="1" customWidth="1"/>
    <col min="12309" max="12309" width="13.7109375" style="50" customWidth="1"/>
    <col min="12310" max="12310" width="10.5703125" style="50" customWidth="1"/>
    <col min="12311" max="12311" width="12.140625" style="50" customWidth="1"/>
    <col min="12312" max="12312" width="13.85546875" style="50" bestFit="1" customWidth="1"/>
    <col min="12313" max="12313" width="11.140625" style="50" bestFit="1" customWidth="1"/>
    <col min="12314" max="12314" width="12.85546875" style="50" customWidth="1"/>
    <col min="12315" max="12315" width="9.140625" style="50"/>
    <col min="12316" max="12316" width="14.28515625" style="50" customWidth="1"/>
    <col min="12317" max="12317" width="15.85546875" style="50" customWidth="1"/>
    <col min="12318" max="12318" width="12.28515625" style="50" customWidth="1"/>
    <col min="12319" max="12319" width="13.5703125" style="50" customWidth="1"/>
    <col min="12320" max="12546" width="9.140625" style="50"/>
    <col min="12547" max="12547" width="18.28515625" style="50" customWidth="1"/>
    <col min="12548" max="12548" width="14.140625" style="50" bestFit="1" customWidth="1"/>
    <col min="12549" max="12549" width="11.85546875" style="50" customWidth="1"/>
    <col min="12550" max="12550" width="12" style="50" bestFit="1" customWidth="1"/>
    <col min="12551" max="12551" width="12.7109375" style="50" bestFit="1" customWidth="1"/>
    <col min="12552" max="12552" width="11.42578125" style="50" bestFit="1" customWidth="1"/>
    <col min="12553" max="12553" width="11.7109375" style="50" bestFit="1" customWidth="1"/>
    <col min="12554" max="12554" width="12" style="50" customWidth="1"/>
    <col min="12555" max="12555" width="15.42578125" style="50" bestFit="1" customWidth="1"/>
    <col min="12556" max="12556" width="12" style="50" customWidth="1"/>
    <col min="12557" max="12557" width="12.7109375" style="50" bestFit="1" customWidth="1"/>
    <col min="12558" max="12558" width="12.42578125" style="50" customWidth="1"/>
    <col min="12559" max="12559" width="12.7109375" style="50" bestFit="1" customWidth="1"/>
    <col min="12560" max="12560" width="11.42578125" style="50" bestFit="1" customWidth="1"/>
    <col min="12561" max="12561" width="12.5703125" style="50" customWidth="1"/>
    <col min="12562" max="12562" width="11.42578125" style="50" bestFit="1" customWidth="1"/>
    <col min="12563" max="12563" width="12.7109375" style="50" bestFit="1" customWidth="1"/>
    <col min="12564" max="12564" width="11.42578125" style="50" bestFit="1" customWidth="1"/>
    <col min="12565" max="12565" width="13.7109375" style="50" customWidth="1"/>
    <col min="12566" max="12566" width="10.5703125" style="50" customWidth="1"/>
    <col min="12567" max="12567" width="12.140625" style="50" customWidth="1"/>
    <col min="12568" max="12568" width="13.85546875" style="50" bestFit="1" customWidth="1"/>
    <col min="12569" max="12569" width="11.140625" style="50" bestFit="1" customWidth="1"/>
    <col min="12570" max="12570" width="12.85546875" style="50" customWidth="1"/>
    <col min="12571" max="12571" width="9.140625" style="50"/>
    <col min="12572" max="12572" width="14.28515625" style="50" customWidth="1"/>
    <col min="12573" max="12573" width="15.85546875" style="50" customWidth="1"/>
    <col min="12574" max="12574" width="12.28515625" style="50" customWidth="1"/>
    <col min="12575" max="12575" width="13.5703125" style="50" customWidth="1"/>
    <col min="12576" max="12802" width="9.140625" style="50"/>
    <col min="12803" max="12803" width="18.28515625" style="50" customWidth="1"/>
    <col min="12804" max="12804" width="14.140625" style="50" bestFit="1" customWidth="1"/>
    <col min="12805" max="12805" width="11.85546875" style="50" customWidth="1"/>
    <col min="12806" max="12806" width="12" style="50" bestFit="1" customWidth="1"/>
    <col min="12807" max="12807" width="12.7109375" style="50" bestFit="1" customWidth="1"/>
    <col min="12808" max="12808" width="11.42578125" style="50" bestFit="1" customWidth="1"/>
    <col min="12809" max="12809" width="11.7109375" style="50" bestFit="1" customWidth="1"/>
    <col min="12810" max="12810" width="12" style="50" customWidth="1"/>
    <col min="12811" max="12811" width="15.42578125" style="50" bestFit="1" customWidth="1"/>
    <col min="12812" max="12812" width="12" style="50" customWidth="1"/>
    <col min="12813" max="12813" width="12.7109375" style="50" bestFit="1" customWidth="1"/>
    <col min="12814" max="12814" width="12.42578125" style="50" customWidth="1"/>
    <col min="12815" max="12815" width="12.7109375" style="50" bestFit="1" customWidth="1"/>
    <col min="12816" max="12816" width="11.42578125" style="50" bestFit="1" customWidth="1"/>
    <col min="12817" max="12817" width="12.5703125" style="50" customWidth="1"/>
    <col min="12818" max="12818" width="11.42578125" style="50" bestFit="1" customWidth="1"/>
    <col min="12819" max="12819" width="12.7109375" style="50" bestFit="1" customWidth="1"/>
    <col min="12820" max="12820" width="11.42578125" style="50" bestFit="1" customWidth="1"/>
    <col min="12821" max="12821" width="13.7109375" style="50" customWidth="1"/>
    <col min="12822" max="12822" width="10.5703125" style="50" customWidth="1"/>
    <col min="12823" max="12823" width="12.140625" style="50" customWidth="1"/>
    <col min="12824" max="12824" width="13.85546875" style="50" bestFit="1" customWidth="1"/>
    <col min="12825" max="12825" width="11.140625" style="50" bestFit="1" customWidth="1"/>
    <col min="12826" max="12826" width="12.85546875" style="50" customWidth="1"/>
    <col min="12827" max="12827" width="9.140625" style="50"/>
    <col min="12828" max="12828" width="14.28515625" style="50" customWidth="1"/>
    <col min="12829" max="12829" width="15.85546875" style="50" customWidth="1"/>
    <col min="12830" max="12830" width="12.28515625" style="50" customWidth="1"/>
    <col min="12831" max="12831" width="13.5703125" style="50" customWidth="1"/>
    <col min="12832" max="13058" width="9.140625" style="50"/>
    <col min="13059" max="13059" width="18.28515625" style="50" customWidth="1"/>
    <col min="13060" max="13060" width="14.140625" style="50" bestFit="1" customWidth="1"/>
    <col min="13061" max="13061" width="11.85546875" style="50" customWidth="1"/>
    <col min="13062" max="13062" width="12" style="50" bestFit="1" customWidth="1"/>
    <col min="13063" max="13063" width="12.7109375" style="50" bestFit="1" customWidth="1"/>
    <col min="13064" max="13064" width="11.42578125" style="50" bestFit="1" customWidth="1"/>
    <col min="13065" max="13065" width="11.7109375" style="50" bestFit="1" customWidth="1"/>
    <col min="13066" max="13066" width="12" style="50" customWidth="1"/>
    <col min="13067" max="13067" width="15.42578125" style="50" bestFit="1" customWidth="1"/>
    <col min="13068" max="13068" width="12" style="50" customWidth="1"/>
    <col min="13069" max="13069" width="12.7109375" style="50" bestFit="1" customWidth="1"/>
    <col min="13070" max="13070" width="12.42578125" style="50" customWidth="1"/>
    <col min="13071" max="13071" width="12.7109375" style="50" bestFit="1" customWidth="1"/>
    <col min="13072" max="13072" width="11.42578125" style="50" bestFit="1" customWidth="1"/>
    <col min="13073" max="13073" width="12.5703125" style="50" customWidth="1"/>
    <col min="13074" max="13074" width="11.42578125" style="50" bestFit="1" customWidth="1"/>
    <col min="13075" max="13075" width="12.7109375" style="50" bestFit="1" customWidth="1"/>
    <col min="13076" max="13076" width="11.42578125" style="50" bestFit="1" customWidth="1"/>
    <col min="13077" max="13077" width="13.7109375" style="50" customWidth="1"/>
    <col min="13078" max="13078" width="10.5703125" style="50" customWidth="1"/>
    <col min="13079" max="13079" width="12.140625" style="50" customWidth="1"/>
    <col min="13080" max="13080" width="13.85546875" style="50" bestFit="1" customWidth="1"/>
    <col min="13081" max="13081" width="11.140625" style="50" bestFit="1" customWidth="1"/>
    <col min="13082" max="13082" width="12.85546875" style="50" customWidth="1"/>
    <col min="13083" max="13083" width="9.140625" style="50"/>
    <col min="13084" max="13084" width="14.28515625" style="50" customWidth="1"/>
    <col min="13085" max="13085" width="15.85546875" style="50" customWidth="1"/>
    <col min="13086" max="13086" width="12.28515625" style="50" customWidth="1"/>
    <col min="13087" max="13087" width="13.5703125" style="50" customWidth="1"/>
    <col min="13088" max="13314" width="9.140625" style="50"/>
    <col min="13315" max="13315" width="18.28515625" style="50" customWidth="1"/>
    <col min="13316" max="13316" width="14.140625" style="50" bestFit="1" customWidth="1"/>
    <col min="13317" max="13317" width="11.85546875" style="50" customWidth="1"/>
    <col min="13318" max="13318" width="12" style="50" bestFit="1" customWidth="1"/>
    <col min="13319" max="13319" width="12.7109375" style="50" bestFit="1" customWidth="1"/>
    <col min="13320" max="13320" width="11.42578125" style="50" bestFit="1" customWidth="1"/>
    <col min="13321" max="13321" width="11.7109375" style="50" bestFit="1" customWidth="1"/>
    <col min="13322" max="13322" width="12" style="50" customWidth="1"/>
    <col min="13323" max="13323" width="15.42578125" style="50" bestFit="1" customWidth="1"/>
    <col min="13324" max="13324" width="12" style="50" customWidth="1"/>
    <col min="13325" max="13325" width="12.7109375" style="50" bestFit="1" customWidth="1"/>
    <col min="13326" max="13326" width="12.42578125" style="50" customWidth="1"/>
    <col min="13327" max="13327" width="12.7109375" style="50" bestFit="1" customWidth="1"/>
    <col min="13328" max="13328" width="11.42578125" style="50" bestFit="1" customWidth="1"/>
    <col min="13329" max="13329" width="12.5703125" style="50" customWidth="1"/>
    <col min="13330" max="13330" width="11.42578125" style="50" bestFit="1" customWidth="1"/>
    <col min="13331" max="13331" width="12.7109375" style="50" bestFit="1" customWidth="1"/>
    <col min="13332" max="13332" width="11.42578125" style="50" bestFit="1" customWidth="1"/>
    <col min="13333" max="13333" width="13.7109375" style="50" customWidth="1"/>
    <col min="13334" max="13334" width="10.5703125" style="50" customWidth="1"/>
    <col min="13335" max="13335" width="12.140625" style="50" customWidth="1"/>
    <col min="13336" max="13336" width="13.85546875" style="50" bestFit="1" customWidth="1"/>
    <col min="13337" max="13337" width="11.140625" style="50" bestFit="1" customWidth="1"/>
    <col min="13338" max="13338" width="12.85546875" style="50" customWidth="1"/>
    <col min="13339" max="13339" width="9.140625" style="50"/>
    <col min="13340" max="13340" width="14.28515625" style="50" customWidth="1"/>
    <col min="13341" max="13341" width="15.85546875" style="50" customWidth="1"/>
    <col min="13342" max="13342" width="12.28515625" style="50" customWidth="1"/>
    <col min="13343" max="13343" width="13.5703125" style="50" customWidth="1"/>
    <col min="13344" max="13570" width="9.140625" style="50"/>
    <col min="13571" max="13571" width="18.28515625" style="50" customWidth="1"/>
    <col min="13572" max="13572" width="14.140625" style="50" bestFit="1" customWidth="1"/>
    <col min="13573" max="13573" width="11.85546875" style="50" customWidth="1"/>
    <col min="13574" max="13574" width="12" style="50" bestFit="1" customWidth="1"/>
    <col min="13575" max="13575" width="12.7109375" style="50" bestFit="1" customWidth="1"/>
    <col min="13576" max="13576" width="11.42578125" style="50" bestFit="1" customWidth="1"/>
    <col min="13577" max="13577" width="11.7109375" style="50" bestFit="1" customWidth="1"/>
    <col min="13578" max="13578" width="12" style="50" customWidth="1"/>
    <col min="13579" max="13579" width="15.42578125" style="50" bestFit="1" customWidth="1"/>
    <col min="13580" max="13580" width="12" style="50" customWidth="1"/>
    <col min="13581" max="13581" width="12.7109375" style="50" bestFit="1" customWidth="1"/>
    <col min="13582" max="13582" width="12.42578125" style="50" customWidth="1"/>
    <col min="13583" max="13583" width="12.7109375" style="50" bestFit="1" customWidth="1"/>
    <col min="13584" max="13584" width="11.42578125" style="50" bestFit="1" customWidth="1"/>
    <col min="13585" max="13585" width="12.5703125" style="50" customWidth="1"/>
    <col min="13586" max="13586" width="11.42578125" style="50" bestFit="1" customWidth="1"/>
    <col min="13587" max="13587" width="12.7109375" style="50" bestFit="1" customWidth="1"/>
    <col min="13588" max="13588" width="11.42578125" style="50" bestFit="1" customWidth="1"/>
    <col min="13589" max="13589" width="13.7109375" style="50" customWidth="1"/>
    <col min="13590" max="13590" width="10.5703125" style="50" customWidth="1"/>
    <col min="13591" max="13591" width="12.140625" style="50" customWidth="1"/>
    <col min="13592" max="13592" width="13.85546875" style="50" bestFit="1" customWidth="1"/>
    <col min="13593" max="13593" width="11.140625" style="50" bestFit="1" customWidth="1"/>
    <col min="13594" max="13594" width="12.85546875" style="50" customWidth="1"/>
    <col min="13595" max="13595" width="9.140625" style="50"/>
    <col min="13596" max="13596" width="14.28515625" style="50" customWidth="1"/>
    <col min="13597" max="13597" width="15.85546875" style="50" customWidth="1"/>
    <col min="13598" max="13598" width="12.28515625" style="50" customWidth="1"/>
    <col min="13599" max="13599" width="13.5703125" style="50" customWidth="1"/>
    <col min="13600" max="13826" width="9.140625" style="50"/>
    <col min="13827" max="13827" width="18.28515625" style="50" customWidth="1"/>
    <col min="13828" max="13828" width="14.140625" style="50" bestFit="1" customWidth="1"/>
    <col min="13829" max="13829" width="11.85546875" style="50" customWidth="1"/>
    <col min="13830" max="13830" width="12" style="50" bestFit="1" customWidth="1"/>
    <col min="13831" max="13831" width="12.7109375" style="50" bestFit="1" customWidth="1"/>
    <col min="13832" max="13832" width="11.42578125" style="50" bestFit="1" customWidth="1"/>
    <col min="13833" max="13833" width="11.7109375" style="50" bestFit="1" customWidth="1"/>
    <col min="13834" max="13834" width="12" style="50" customWidth="1"/>
    <col min="13835" max="13835" width="15.42578125" style="50" bestFit="1" customWidth="1"/>
    <col min="13836" max="13836" width="12" style="50" customWidth="1"/>
    <col min="13837" max="13837" width="12.7109375" style="50" bestFit="1" customWidth="1"/>
    <col min="13838" max="13838" width="12.42578125" style="50" customWidth="1"/>
    <col min="13839" max="13839" width="12.7109375" style="50" bestFit="1" customWidth="1"/>
    <col min="13840" max="13840" width="11.42578125" style="50" bestFit="1" customWidth="1"/>
    <col min="13841" max="13841" width="12.5703125" style="50" customWidth="1"/>
    <col min="13842" max="13842" width="11.42578125" style="50" bestFit="1" customWidth="1"/>
    <col min="13843" max="13843" width="12.7109375" style="50" bestFit="1" customWidth="1"/>
    <col min="13844" max="13844" width="11.42578125" style="50" bestFit="1" customWidth="1"/>
    <col min="13845" max="13845" width="13.7109375" style="50" customWidth="1"/>
    <col min="13846" max="13846" width="10.5703125" style="50" customWidth="1"/>
    <col min="13847" max="13847" width="12.140625" style="50" customWidth="1"/>
    <col min="13848" max="13848" width="13.85546875" style="50" bestFit="1" customWidth="1"/>
    <col min="13849" max="13849" width="11.140625" style="50" bestFit="1" customWidth="1"/>
    <col min="13850" max="13850" width="12.85546875" style="50" customWidth="1"/>
    <col min="13851" max="13851" width="9.140625" style="50"/>
    <col min="13852" max="13852" width="14.28515625" style="50" customWidth="1"/>
    <col min="13853" max="13853" width="15.85546875" style="50" customWidth="1"/>
    <col min="13854" max="13854" width="12.28515625" style="50" customWidth="1"/>
    <col min="13855" max="13855" width="13.5703125" style="50" customWidth="1"/>
    <col min="13856" max="14082" width="9.140625" style="50"/>
    <col min="14083" max="14083" width="18.28515625" style="50" customWidth="1"/>
    <col min="14084" max="14084" width="14.140625" style="50" bestFit="1" customWidth="1"/>
    <col min="14085" max="14085" width="11.85546875" style="50" customWidth="1"/>
    <col min="14086" max="14086" width="12" style="50" bestFit="1" customWidth="1"/>
    <col min="14087" max="14087" width="12.7109375" style="50" bestFit="1" customWidth="1"/>
    <col min="14088" max="14088" width="11.42578125" style="50" bestFit="1" customWidth="1"/>
    <col min="14089" max="14089" width="11.7109375" style="50" bestFit="1" customWidth="1"/>
    <col min="14090" max="14090" width="12" style="50" customWidth="1"/>
    <col min="14091" max="14091" width="15.42578125" style="50" bestFit="1" customWidth="1"/>
    <col min="14092" max="14092" width="12" style="50" customWidth="1"/>
    <col min="14093" max="14093" width="12.7109375" style="50" bestFit="1" customWidth="1"/>
    <col min="14094" max="14094" width="12.42578125" style="50" customWidth="1"/>
    <col min="14095" max="14095" width="12.7109375" style="50" bestFit="1" customWidth="1"/>
    <col min="14096" max="14096" width="11.42578125" style="50" bestFit="1" customWidth="1"/>
    <col min="14097" max="14097" width="12.5703125" style="50" customWidth="1"/>
    <col min="14098" max="14098" width="11.42578125" style="50" bestFit="1" customWidth="1"/>
    <col min="14099" max="14099" width="12.7109375" style="50" bestFit="1" customWidth="1"/>
    <col min="14100" max="14100" width="11.42578125" style="50" bestFit="1" customWidth="1"/>
    <col min="14101" max="14101" width="13.7109375" style="50" customWidth="1"/>
    <col min="14102" max="14102" width="10.5703125" style="50" customWidth="1"/>
    <col min="14103" max="14103" width="12.140625" style="50" customWidth="1"/>
    <col min="14104" max="14104" width="13.85546875" style="50" bestFit="1" customWidth="1"/>
    <col min="14105" max="14105" width="11.140625" style="50" bestFit="1" customWidth="1"/>
    <col min="14106" max="14106" width="12.85546875" style="50" customWidth="1"/>
    <col min="14107" max="14107" width="9.140625" style="50"/>
    <col min="14108" max="14108" width="14.28515625" style="50" customWidth="1"/>
    <col min="14109" max="14109" width="15.85546875" style="50" customWidth="1"/>
    <col min="14110" max="14110" width="12.28515625" style="50" customWidth="1"/>
    <col min="14111" max="14111" width="13.5703125" style="50" customWidth="1"/>
    <col min="14112" max="14338" width="9.140625" style="50"/>
    <col min="14339" max="14339" width="18.28515625" style="50" customWidth="1"/>
    <col min="14340" max="14340" width="14.140625" style="50" bestFit="1" customWidth="1"/>
    <col min="14341" max="14341" width="11.85546875" style="50" customWidth="1"/>
    <col min="14342" max="14342" width="12" style="50" bestFit="1" customWidth="1"/>
    <col min="14343" max="14343" width="12.7109375" style="50" bestFit="1" customWidth="1"/>
    <col min="14344" max="14344" width="11.42578125" style="50" bestFit="1" customWidth="1"/>
    <col min="14345" max="14345" width="11.7109375" style="50" bestFit="1" customWidth="1"/>
    <col min="14346" max="14346" width="12" style="50" customWidth="1"/>
    <col min="14347" max="14347" width="15.42578125" style="50" bestFit="1" customWidth="1"/>
    <col min="14348" max="14348" width="12" style="50" customWidth="1"/>
    <col min="14349" max="14349" width="12.7109375" style="50" bestFit="1" customWidth="1"/>
    <col min="14350" max="14350" width="12.42578125" style="50" customWidth="1"/>
    <col min="14351" max="14351" width="12.7109375" style="50" bestFit="1" customWidth="1"/>
    <col min="14352" max="14352" width="11.42578125" style="50" bestFit="1" customWidth="1"/>
    <col min="14353" max="14353" width="12.5703125" style="50" customWidth="1"/>
    <col min="14354" max="14354" width="11.42578125" style="50" bestFit="1" customWidth="1"/>
    <col min="14355" max="14355" width="12.7109375" style="50" bestFit="1" customWidth="1"/>
    <col min="14356" max="14356" width="11.42578125" style="50" bestFit="1" customWidth="1"/>
    <col min="14357" max="14357" width="13.7109375" style="50" customWidth="1"/>
    <col min="14358" max="14358" width="10.5703125" style="50" customWidth="1"/>
    <col min="14359" max="14359" width="12.140625" style="50" customWidth="1"/>
    <col min="14360" max="14360" width="13.85546875" style="50" bestFit="1" customWidth="1"/>
    <col min="14361" max="14361" width="11.140625" style="50" bestFit="1" customWidth="1"/>
    <col min="14362" max="14362" width="12.85546875" style="50" customWidth="1"/>
    <col min="14363" max="14363" width="9.140625" style="50"/>
    <col min="14364" max="14364" width="14.28515625" style="50" customWidth="1"/>
    <col min="14365" max="14365" width="15.85546875" style="50" customWidth="1"/>
    <col min="14366" max="14366" width="12.28515625" style="50" customWidth="1"/>
    <col min="14367" max="14367" width="13.5703125" style="50" customWidth="1"/>
    <col min="14368" max="14594" width="9.140625" style="50"/>
    <col min="14595" max="14595" width="18.28515625" style="50" customWidth="1"/>
    <col min="14596" max="14596" width="14.140625" style="50" bestFit="1" customWidth="1"/>
    <col min="14597" max="14597" width="11.85546875" style="50" customWidth="1"/>
    <col min="14598" max="14598" width="12" style="50" bestFit="1" customWidth="1"/>
    <col min="14599" max="14599" width="12.7109375" style="50" bestFit="1" customWidth="1"/>
    <col min="14600" max="14600" width="11.42578125" style="50" bestFit="1" customWidth="1"/>
    <col min="14601" max="14601" width="11.7109375" style="50" bestFit="1" customWidth="1"/>
    <col min="14602" max="14602" width="12" style="50" customWidth="1"/>
    <col min="14603" max="14603" width="15.42578125" style="50" bestFit="1" customWidth="1"/>
    <col min="14604" max="14604" width="12" style="50" customWidth="1"/>
    <col min="14605" max="14605" width="12.7109375" style="50" bestFit="1" customWidth="1"/>
    <col min="14606" max="14606" width="12.42578125" style="50" customWidth="1"/>
    <col min="14607" max="14607" width="12.7109375" style="50" bestFit="1" customWidth="1"/>
    <col min="14608" max="14608" width="11.42578125" style="50" bestFit="1" customWidth="1"/>
    <col min="14609" max="14609" width="12.5703125" style="50" customWidth="1"/>
    <col min="14610" max="14610" width="11.42578125" style="50" bestFit="1" customWidth="1"/>
    <col min="14611" max="14611" width="12.7109375" style="50" bestFit="1" customWidth="1"/>
    <col min="14612" max="14612" width="11.42578125" style="50" bestFit="1" customWidth="1"/>
    <col min="14613" max="14613" width="13.7109375" style="50" customWidth="1"/>
    <col min="14614" max="14614" width="10.5703125" style="50" customWidth="1"/>
    <col min="14615" max="14615" width="12.140625" style="50" customWidth="1"/>
    <col min="14616" max="14616" width="13.85546875" style="50" bestFit="1" customWidth="1"/>
    <col min="14617" max="14617" width="11.140625" style="50" bestFit="1" customWidth="1"/>
    <col min="14618" max="14618" width="12.85546875" style="50" customWidth="1"/>
    <col min="14619" max="14619" width="9.140625" style="50"/>
    <col min="14620" max="14620" width="14.28515625" style="50" customWidth="1"/>
    <col min="14621" max="14621" width="15.85546875" style="50" customWidth="1"/>
    <col min="14622" max="14622" width="12.28515625" style="50" customWidth="1"/>
    <col min="14623" max="14623" width="13.5703125" style="50" customWidth="1"/>
    <col min="14624" max="14850" width="9.140625" style="50"/>
    <col min="14851" max="14851" width="18.28515625" style="50" customWidth="1"/>
    <col min="14852" max="14852" width="14.140625" style="50" bestFit="1" customWidth="1"/>
    <col min="14853" max="14853" width="11.85546875" style="50" customWidth="1"/>
    <col min="14854" max="14854" width="12" style="50" bestFit="1" customWidth="1"/>
    <col min="14855" max="14855" width="12.7109375" style="50" bestFit="1" customWidth="1"/>
    <col min="14856" max="14856" width="11.42578125" style="50" bestFit="1" customWidth="1"/>
    <col min="14857" max="14857" width="11.7109375" style="50" bestFit="1" customWidth="1"/>
    <col min="14858" max="14858" width="12" style="50" customWidth="1"/>
    <col min="14859" max="14859" width="15.42578125" style="50" bestFit="1" customWidth="1"/>
    <col min="14860" max="14860" width="12" style="50" customWidth="1"/>
    <col min="14861" max="14861" width="12.7109375" style="50" bestFit="1" customWidth="1"/>
    <col min="14862" max="14862" width="12.42578125" style="50" customWidth="1"/>
    <col min="14863" max="14863" width="12.7109375" style="50" bestFit="1" customWidth="1"/>
    <col min="14864" max="14864" width="11.42578125" style="50" bestFit="1" customWidth="1"/>
    <col min="14865" max="14865" width="12.5703125" style="50" customWidth="1"/>
    <col min="14866" max="14866" width="11.42578125" style="50" bestFit="1" customWidth="1"/>
    <col min="14867" max="14867" width="12.7109375" style="50" bestFit="1" customWidth="1"/>
    <col min="14868" max="14868" width="11.42578125" style="50" bestFit="1" customWidth="1"/>
    <col min="14869" max="14869" width="13.7109375" style="50" customWidth="1"/>
    <col min="14870" max="14870" width="10.5703125" style="50" customWidth="1"/>
    <col min="14871" max="14871" width="12.140625" style="50" customWidth="1"/>
    <col min="14872" max="14872" width="13.85546875" style="50" bestFit="1" customWidth="1"/>
    <col min="14873" max="14873" width="11.140625" style="50" bestFit="1" customWidth="1"/>
    <col min="14874" max="14874" width="12.85546875" style="50" customWidth="1"/>
    <col min="14875" max="14875" width="9.140625" style="50"/>
    <col min="14876" max="14876" width="14.28515625" style="50" customWidth="1"/>
    <col min="14877" max="14877" width="15.85546875" style="50" customWidth="1"/>
    <col min="14878" max="14878" width="12.28515625" style="50" customWidth="1"/>
    <col min="14879" max="14879" width="13.5703125" style="50" customWidth="1"/>
    <col min="14880" max="15106" width="9.140625" style="50"/>
    <col min="15107" max="15107" width="18.28515625" style="50" customWidth="1"/>
    <col min="15108" max="15108" width="14.140625" style="50" bestFit="1" customWidth="1"/>
    <col min="15109" max="15109" width="11.85546875" style="50" customWidth="1"/>
    <col min="15110" max="15110" width="12" style="50" bestFit="1" customWidth="1"/>
    <col min="15111" max="15111" width="12.7109375" style="50" bestFit="1" customWidth="1"/>
    <col min="15112" max="15112" width="11.42578125" style="50" bestFit="1" customWidth="1"/>
    <col min="15113" max="15113" width="11.7109375" style="50" bestFit="1" customWidth="1"/>
    <col min="15114" max="15114" width="12" style="50" customWidth="1"/>
    <col min="15115" max="15115" width="15.42578125" style="50" bestFit="1" customWidth="1"/>
    <col min="15116" max="15116" width="12" style="50" customWidth="1"/>
    <col min="15117" max="15117" width="12.7109375" style="50" bestFit="1" customWidth="1"/>
    <col min="15118" max="15118" width="12.42578125" style="50" customWidth="1"/>
    <col min="15119" max="15119" width="12.7109375" style="50" bestFit="1" customWidth="1"/>
    <col min="15120" max="15120" width="11.42578125" style="50" bestFit="1" customWidth="1"/>
    <col min="15121" max="15121" width="12.5703125" style="50" customWidth="1"/>
    <col min="15122" max="15122" width="11.42578125" style="50" bestFit="1" customWidth="1"/>
    <col min="15123" max="15123" width="12.7109375" style="50" bestFit="1" customWidth="1"/>
    <col min="15124" max="15124" width="11.42578125" style="50" bestFit="1" customWidth="1"/>
    <col min="15125" max="15125" width="13.7109375" style="50" customWidth="1"/>
    <col min="15126" max="15126" width="10.5703125" style="50" customWidth="1"/>
    <col min="15127" max="15127" width="12.140625" style="50" customWidth="1"/>
    <col min="15128" max="15128" width="13.85546875" style="50" bestFit="1" customWidth="1"/>
    <col min="15129" max="15129" width="11.140625" style="50" bestFit="1" customWidth="1"/>
    <col min="15130" max="15130" width="12.85546875" style="50" customWidth="1"/>
    <col min="15131" max="15131" width="9.140625" style="50"/>
    <col min="15132" max="15132" width="14.28515625" style="50" customWidth="1"/>
    <col min="15133" max="15133" width="15.85546875" style="50" customWidth="1"/>
    <col min="15134" max="15134" width="12.28515625" style="50" customWidth="1"/>
    <col min="15135" max="15135" width="13.5703125" style="50" customWidth="1"/>
    <col min="15136" max="15362" width="9.140625" style="50"/>
    <col min="15363" max="15363" width="18.28515625" style="50" customWidth="1"/>
    <col min="15364" max="15364" width="14.140625" style="50" bestFit="1" customWidth="1"/>
    <col min="15365" max="15365" width="11.85546875" style="50" customWidth="1"/>
    <col min="15366" max="15366" width="12" style="50" bestFit="1" customWidth="1"/>
    <col min="15367" max="15367" width="12.7109375" style="50" bestFit="1" customWidth="1"/>
    <col min="15368" max="15368" width="11.42578125" style="50" bestFit="1" customWidth="1"/>
    <col min="15369" max="15369" width="11.7109375" style="50" bestFit="1" customWidth="1"/>
    <col min="15370" max="15370" width="12" style="50" customWidth="1"/>
    <col min="15371" max="15371" width="15.42578125" style="50" bestFit="1" customWidth="1"/>
    <col min="15372" max="15372" width="12" style="50" customWidth="1"/>
    <col min="15373" max="15373" width="12.7109375" style="50" bestFit="1" customWidth="1"/>
    <col min="15374" max="15374" width="12.42578125" style="50" customWidth="1"/>
    <col min="15375" max="15375" width="12.7109375" style="50" bestFit="1" customWidth="1"/>
    <col min="15376" max="15376" width="11.42578125" style="50" bestFit="1" customWidth="1"/>
    <col min="15377" max="15377" width="12.5703125" style="50" customWidth="1"/>
    <col min="15378" max="15378" width="11.42578125" style="50" bestFit="1" customWidth="1"/>
    <col min="15379" max="15379" width="12.7109375" style="50" bestFit="1" customWidth="1"/>
    <col min="15380" max="15380" width="11.42578125" style="50" bestFit="1" customWidth="1"/>
    <col min="15381" max="15381" width="13.7109375" style="50" customWidth="1"/>
    <col min="15382" max="15382" width="10.5703125" style="50" customWidth="1"/>
    <col min="15383" max="15383" width="12.140625" style="50" customWidth="1"/>
    <col min="15384" max="15384" width="13.85546875" style="50" bestFit="1" customWidth="1"/>
    <col min="15385" max="15385" width="11.140625" style="50" bestFit="1" customWidth="1"/>
    <col min="15386" max="15386" width="12.85546875" style="50" customWidth="1"/>
    <col min="15387" max="15387" width="9.140625" style="50"/>
    <col min="15388" max="15388" width="14.28515625" style="50" customWidth="1"/>
    <col min="15389" max="15389" width="15.85546875" style="50" customWidth="1"/>
    <col min="15390" max="15390" width="12.28515625" style="50" customWidth="1"/>
    <col min="15391" max="15391" width="13.5703125" style="50" customWidth="1"/>
    <col min="15392" max="15618" width="9.140625" style="50"/>
    <col min="15619" max="15619" width="18.28515625" style="50" customWidth="1"/>
    <col min="15620" max="15620" width="14.140625" style="50" bestFit="1" customWidth="1"/>
    <col min="15621" max="15621" width="11.85546875" style="50" customWidth="1"/>
    <col min="15622" max="15622" width="12" style="50" bestFit="1" customWidth="1"/>
    <col min="15623" max="15623" width="12.7109375" style="50" bestFit="1" customWidth="1"/>
    <col min="15624" max="15624" width="11.42578125" style="50" bestFit="1" customWidth="1"/>
    <col min="15625" max="15625" width="11.7109375" style="50" bestFit="1" customWidth="1"/>
    <col min="15626" max="15626" width="12" style="50" customWidth="1"/>
    <col min="15627" max="15627" width="15.42578125" style="50" bestFit="1" customWidth="1"/>
    <col min="15628" max="15628" width="12" style="50" customWidth="1"/>
    <col min="15629" max="15629" width="12.7109375" style="50" bestFit="1" customWidth="1"/>
    <col min="15630" max="15630" width="12.42578125" style="50" customWidth="1"/>
    <col min="15631" max="15631" width="12.7109375" style="50" bestFit="1" customWidth="1"/>
    <col min="15632" max="15632" width="11.42578125" style="50" bestFit="1" customWidth="1"/>
    <col min="15633" max="15633" width="12.5703125" style="50" customWidth="1"/>
    <col min="15634" max="15634" width="11.42578125" style="50" bestFit="1" customWidth="1"/>
    <col min="15635" max="15635" width="12.7109375" style="50" bestFit="1" customWidth="1"/>
    <col min="15636" max="15636" width="11.42578125" style="50" bestFit="1" customWidth="1"/>
    <col min="15637" max="15637" width="13.7109375" style="50" customWidth="1"/>
    <col min="15638" max="15638" width="10.5703125" style="50" customWidth="1"/>
    <col min="15639" max="15639" width="12.140625" style="50" customWidth="1"/>
    <col min="15640" max="15640" width="13.85546875" style="50" bestFit="1" customWidth="1"/>
    <col min="15641" max="15641" width="11.140625" style="50" bestFit="1" customWidth="1"/>
    <col min="15642" max="15642" width="12.85546875" style="50" customWidth="1"/>
    <col min="15643" max="15643" width="9.140625" style="50"/>
    <col min="15644" max="15644" width="14.28515625" style="50" customWidth="1"/>
    <col min="15645" max="15645" width="15.85546875" style="50" customWidth="1"/>
    <col min="15646" max="15646" width="12.28515625" style="50" customWidth="1"/>
    <col min="15647" max="15647" width="13.5703125" style="50" customWidth="1"/>
    <col min="15648" max="15874" width="9.140625" style="50"/>
    <col min="15875" max="15875" width="18.28515625" style="50" customWidth="1"/>
    <col min="15876" max="15876" width="14.140625" style="50" bestFit="1" customWidth="1"/>
    <col min="15877" max="15877" width="11.85546875" style="50" customWidth="1"/>
    <col min="15878" max="15878" width="12" style="50" bestFit="1" customWidth="1"/>
    <col min="15879" max="15879" width="12.7109375" style="50" bestFit="1" customWidth="1"/>
    <col min="15880" max="15880" width="11.42578125" style="50" bestFit="1" customWidth="1"/>
    <col min="15881" max="15881" width="11.7109375" style="50" bestFit="1" customWidth="1"/>
    <col min="15882" max="15882" width="12" style="50" customWidth="1"/>
    <col min="15883" max="15883" width="15.42578125" style="50" bestFit="1" customWidth="1"/>
    <col min="15884" max="15884" width="12" style="50" customWidth="1"/>
    <col min="15885" max="15885" width="12.7109375" style="50" bestFit="1" customWidth="1"/>
    <col min="15886" max="15886" width="12.42578125" style="50" customWidth="1"/>
    <col min="15887" max="15887" width="12.7109375" style="50" bestFit="1" customWidth="1"/>
    <col min="15888" max="15888" width="11.42578125" style="50" bestFit="1" customWidth="1"/>
    <col min="15889" max="15889" width="12.5703125" style="50" customWidth="1"/>
    <col min="15890" max="15890" width="11.42578125" style="50" bestFit="1" customWidth="1"/>
    <col min="15891" max="15891" width="12.7109375" style="50" bestFit="1" customWidth="1"/>
    <col min="15892" max="15892" width="11.42578125" style="50" bestFit="1" customWidth="1"/>
    <col min="15893" max="15893" width="13.7109375" style="50" customWidth="1"/>
    <col min="15894" max="15894" width="10.5703125" style="50" customWidth="1"/>
    <col min="15895" max="15895" width="12.140625" style="50" customWidth="1"/>
    <col min="15896" max="15896" width="13.85546875" style="50" bestFit="1" customWidth="1"/>
    <col min="15897" max="15897" width="11.140625" style="50" bestFit="1" customWidth="1"/>
    <col min="15898" max="15898" width="12.85546875" style="50" customWidth="1"/>
    <col min="15899" max="15899" width="9.140625" style="50"/>
    <col min="15900" max="15900" width="14.28515625" style="50" customWidth="1"/>
    <col min="15901" max="15901" width="15.85546875" style="50" customWidth="1"/>
    <col min="15902" max="15902" width="12.28515625" style="50" customWidth="1"/>
    <col min="15903" max="15903" width="13.5703125" style="50" customWidth="1"/>
    <col min="15904" max="16130" width="9.140625" style="50"/>
    <col min="16131" max="16131" width="18.28515625" style="50" customWidth="1"/>
    <col min="16132" max="16132" width="14.140625" style="50" bestFit="1" customWidth="1"/>
    <col min="16133" max="16133" width="11.85546875" style="50" customWidth="1"/>
    <col min="16134" max="16134" width="12" style="50" bestFit="1" customWidth="1"/>
    <col min="16135" max="16135" width="12.7109375" style="50" bestFit="1" customWidth="1"/>
    <col min="16136" max="16136" width="11.42578125" style="50" bestFit="1" customWidth="1"/>
    <col min="16137" max="16137" width="11.7109375" style="50" bestFit="1" customWidth="1"/>
    <col min="16138" max="16138" width="12" style="50" customWidth="1"/>
    <col min="16139" max="16139" width="15.42578125" style="50" bestFit="1" customWidth="1"/>
    <col min="16140" max="16140" width="12" style="50" customWidth="1"/>
    <col min="16141" max="16141" width="12.7109375" style="50" bestFit="1" customWidth="1"/>
    <col min="16142" max="16142" width="12.42578125" style="50" customWidth="1"/>
    <col min="16143" max="16143" width="12.7109375" style="50" bestFit="1" customWidth="1"/>
    <col min="16144" max="16144" width="11.42578125" style="50" bestFit="1" customWidth="1"/>
    <col min="16145" max="16145" width="12.5703125" style="50" customWidth="1"/>
    <col min="16146" max="16146" width="11.42578125" style="50" bestFit="1" customWidth="1"/>
    <col min="16147" max="16147" width="12.7109375" style="50" bestFit="1" customWidth="1"/>
    <col min="16148" max="16148" width="11.42578125" style="50" bestFit="1" customWidth="1"/>
    <col min="16149" max="16149" width="13.7109375" style="50" customWidth="1"/>
    <col min="16150" max="16150" width="10.5703125" style="50" customWidth="1"/>
    <col min="16151" max="16151" width="12.140625" style="50" customWidth="1"/>
    <col min="16152" max="16152" width="13.85546875" style="50" bestFit="1" customWidth="1"/>
    <col min="16153" max="16153" width="11.140625" style="50" bestFit="1" customWidth="1"/>
    <col min="16154" max="16154" width="12.85546875" style="50" customWidth="1"/>
    <col min="16155" max="16155" width="9.140625" style="50"/>
    <col min="16156" max="16156" width="14.28515625" style="50" customWidth="1"/>
    <col min="16157" max="16157" width="15.85546875" style="50" customWidth="1"/>
    <col min="16158" max="16158" width="12.28515625" style="50" customWidth="1"/>
    <col min="16159" max="16159" width="13.5703125" style="50" customWidth="1"/>
    <col min="16160" max="16384" width="9.140625" style="50"/>
  </cols>
  <sheetData>
    <row r="1" spans="1:31" ht="34.5" customHeight="1" thickBot="1">
      <c r="A1" s="98" t="s">
        <v>70</v>
      </c>
    </row>
    <row r="2" spans="1:31" s="53" customFormat="1" ht="46.5" customHeight="1" thickBot="1">
      <c r="A2" s="51" t="s">
        <v>0</v>
      </c>
      <c r="B2" s="290" t="s">
        <v>1</v>
      </c>
      <c r="C2" s="290"/>
      <c r="D2" s="290" t="s">
        <v>2</v>
      </c>
      <c r="E2" s="290"/>
      <c r="F2" s="290" t="s">
        <v>3</v>
      </c>
      <c r="G2" s="290"/>
      <c r="H2" s="290" t="s">
        <v>4</v>
      </c>
      <c r="I2" s="290"/>
      <c r="J2" s="290" t="s">
        <v>5</v>
      </c>
      <c r="K2" s="290"/>
      <c r="L2" s="290" t="s">
        <v>6</v>
      </c>
      <c r="M2" s="290"/>
      <c r="N2" s="290" t="s">
        <v>7</v>
      </c>
      <c r="O2" s="290"/>
      <c r="P2" s="290" t="s">
        <v>8</v>
      </c>
      <c r="Q2" s="290"/>
      <c r="R2" s="290" t="s">
        <v>9</v>
      </c>
      <c r="S2" s="290"/>
      <c r="T2" s="290" t="s">
        <v>10</v>
      </c>
      <c r="U2" s="290"/>
      <c r="V2" s="291" t="s">
        <v>11</v>
      </c>
      <c r="W2" s="292"/>
      <c r="X2" s="52" t="s">
        <v>12</v>
      </c>
      <c r="Y2" s="296" t="s">
        <v>13</v>
      </c>
      <c r="Z2" s="297"/>
      <c r="AB2" s="52" t="s">
        <v>14</v>
      </c>
      <c r="AC2" s="52" t="s">
        <v>15</v>
      </c>
      <c r="AD2" s="52" t="str">
        <f>'[1]Data Input'!C1</f>
        <v>Index of New Job Postings</v>
      </c>
      <c r="AE2" s="52" t="str">
        <f>'[1]Data Input'!D1</f>
        <v>Average Salary per Placement</v>
      </c>
    </row>
    <row r="3" spans="1:31">
      <c r="A3" s="54"/>
      <c r="B3" s="54" t="s">
        <v>16</v>
      </c>
      <c r="C3" s="54" t="s">
        <v>17</v>
      </c>
      <c r="D3" s="54" t="s">
        <v>16</v>
      </c>
      <c r="E3" s="54" t="str">
        <f>C3</f>
        <v>MA</v>
      </c>
      <c r="F3" s="54" t="s">
        <v>16</v>
      </c>
      <c r="G3" s="54" t="str">
        <f>E3</f>
        <v>MA</v>
      </c>
      <c r="H3" s="54" t="s">
        <v>16</v>
      </c>
      <c r="I3" s="54" t="str">
        <f>G3</f>
        <v>MA</v>
      </c>
      <c r="J3" s="54" t="s">
        <v>16</v>
      </c>
      <c r="K3" s="54" t="str">
        <f>I3</f>
        <v>MA</v>
      </c>
      <c r="L3" s="54" t="s">
        <v>16</v>
      </c>
      <c r="M3" s="54" t="str">
        <f>K3</f>
        <v>MA</v>
      </c>
      <c r="N3" s="54" t="s">
        <v>16</v>
      </c>
      <c r="O3" s="54" t="str">
        <f>M3</f>
        <v>MA</v>
      </c>
      <c r="P3" s="54" t="s">
        <v>16</v>
      </c>
      <c r="Q3" s="54" t="str">
        <f>O3</f>
        <v>MA</v>
      </c>
      <c r="R3" s="54" t="s">
        <v>16</v>
      </c>
      <c r="S3" s="54" t="str">
        <f>Q3</f>
        <v>MA</v>
      </c>
      <c r="T3" s="54" t="s">
        <v>16</v>
      </c>
      <c r="U3" s="54" t="str">
        <f>S3</f>
        <v>MA</v>
      </c>
      <c r="V3" s="148" t="s">
        <v>16</v>
      </c>
      <c r="W3" s="149" t="str">
        <f>U3</f>
        <v>MA</v>
      </c>
      <c r="Y3" s="55" t="s">
        <v>16</v>
      </c>
      <c r="Z3" s="55" t="s">
        <v>17</v>
      </c>
    </row>
    <row r="4" spans="1:31">
      <c r="A4" s="54" t="s">
        <v>18</v>
      </c>
      <c r="B4" s="56">
        <v>887880</v>
      </c>
      <c r="C4" s="57">
        <v>6141.6265797820715</v>
      </c>
      <c r="D4" s="56">
        <v>568517</v>
      </c>
      <c r="E4" s="57">
        <v>339.64135861826725</v>
      </c>
      <c r="F4" s="56">
        <v>1457136.5</v>
      </c>
      <c r="G4" s="57">
        <v>3428.1992000605183</v>
      </c>
      <c r="H4" s="56">
        <v>76930.866666666596</v>
      </c>
      <c r="I4" s="57">
        <v>341.04642357349098</v>
      </c>
      <c r="J4" s="56">
        <v>345823.49999999901</v>
      </c>
      <c r="K4" s="57">
        <v>1028.5691542442</v>
      </c>
      <c r="L4" s="56">
        <v>1085991.9999999991</v>
      </c>
      <c r="M4" s="57">
        <v>3439.9899216130952</v>
      </c>
      <c r="N4" s="56">
        <v>479493.15790226898</v>
      </c>
      <c r="O4" s="57">
        <v>975.45789979554297</v>
      </c>
      <c r="P4" s="56">
        <v>713126.49064154876</v>
      </c>
      <c r="Q4" s="57">
        <v>1838.6393999709849</v>
      </c>
      <c r="R4" s="56">
        <v>1578263.2700017761</v>
      </c>
      <c r="S4" s="57">
        <v>5087.4662722405428</v>
      </c>
      <c r="T4" s="56">
        <v>1015292.5724039701</v>
      </c>
      <c r="U4" s="57">
        <v>6006.8455062061203</v>
      </c>
      <c r="V4" s="150">
        <f>B4+D4+F4+H4+J4+L4+N4+P4+R4+T4</f>
        <v>8208455.3576162299</v>
      </c>
      <c r="W4" s="151">
        <f>C4+E4+G4+I4+K4+M4+O4+Q4+S4+U4</f>
        <v>28627.481716104834</v>
      </c>
      <c r="Y4" s="77">
        <f>V4-T4</f>
        <v>7193162.7852122597</v>
      </c>
      <c r="Z4" s="77">
        <f>W4-U4</f>
        <v>22620.636209898716</v>
      </c>
      <c r="AA4" s="50" t="str">
        <f>A4</f>
        <v>1996</v>
      </c>
      <c r="AB4" s="59">
        <v>0.1721936203804682</v>
      </c>
    </row>
    <row r="5" spans="1:31">
      <c r="A5" s="54">
        <f>A4+1</f>
        <v>1997</v>
      </c>
      <c r="B5" s="56">
        <v>881959.66835509939</v>
      </c>
      <c r="C5" s="57">
        <v>6030.6304368515612</v>
      </c>
      <c r="D5" s="56">
        <v>552238</v>
      </c>
      <c r="E5" s="57">
        <v>333.00460595376194</v>
      </c>
      <c r="F5" s="56">
        <v>1396428.75</v>
      </c>
      <c r="G5" s="57">
        <v>3325.2049616139952</v>
      </c>
      <c r="H5" s="56">
        <v>77385.041563400897</v>
      </c>
      <c r="I5" s="57">
        <v>342.208201141026</v>
      </c>
      <c r="J5" s="56">
        <v>357720.373396435</v>
      </c>
      <c r="K5" s="57">
        <v>1085.0321803425099</v>
      </c>
      <c r="L5" s="56">
        <v>1120388.752448638</v>
      </c>
      <c r="M5" s="57">
        <v>3625.5378328300321</v>
      </c>
      <c r="N5" s="56">
        <v>486881.9562667124</v>
      </c>
      <c r="O5" s="57">
        <v>1024.6873249598714</v>
      </c>
      <c r="P5" s="56">
        <v>747970.50304507464</v>
      </c>
      <c r="Q5" s="57">
        <v>1975.4137387503529</v>
      </c>
      <c r="R5" s="56">
        <v>1683664.1672197913</v>
      </c>
      <c r="S5" s="57">
        <v>5396.4621651469333</v>
      </c>
      <c r="T5" s="56">
        <v>1003185.49764244</v>
      </c>
      <c r="U5" s="57">
        <v>5877.05549133964</v>
      </c>
      <c r="V5" s="150">
        <f t="shared" ref="V5:W18" si="0">B5+D5+F5+H5+J5+L5+N5+P5+R5+T5</f>
        <v>8307822.709937592</v>
      </c>
      <c r="W5" s="151">
        <f t="shared" si="0"/>
        <v>29015.236938929687</v>
      </c>
      <c r="X5" s="62">
        <f>(W5-W4)/W4*100</f>
        <v>1.3544859679596459</v>
      </c>
      <c r="Y5" s="77">
        <f t="shared" ref="Y5:Z18" si="1">V5-T5</f>
        <v>7304637.2122951522</v>
      </c>
      <c r="Z5" s="77">
        <f t="shared" si="1"/>
        <v>23138.181447590046</v>
      </c>
      <c r="AA5" s="50">
        <f t="shared" ref="AA5:AA18" si="2">A5</f>
        <v>1997</v>
      </c>
      <c r="AB5" s="59">
        <v>0.18241612319220324</v>
      </c>
    </row>
    <row r="6" spans="1:31">
      <c r="A6" s="54">
        <f t="shared" ref="A6:A18" si="3">A5+1</f>
        <v>1998</v>
      </c>
      <c r="B6" s="56">
        <v>867918.28202358843</v>
      </c>
      <c r="C6" s="57">
        <v>5887.6712020741643</v>
      </c>
      <c r="D6" s="56">
        <v>465851</v>
      </c>
      <c r="E6" s="57">
        <v>330.06092814356015</v>
      </c>
      <c r="F6" s="56">
        <v>1350784.25</v>
      </c>
      <c r="G6" s="57">
        <v>3165.8999545109664</v>
      </c>
      <c r="H6" s="56">
        <v>75323.283563726494</v>
      </c>
      <c r="I6" s="57">
        <v>328.04941496366899</v>
      </c>
      <c r="J6" s="56">
        <v>336634.99303320103</v>
      </c>
      <c r="K6" s="57">
        <v>1025.60064435547</v>
      </c>
      <c r="L6" s="56">
        <v>1189534.573594999</v>
      </c>
      <c r="M6" s="57">
        <v>3866.6991117950215</v>
      </c>
      <c r="N6" s="56">
        <v>461107.74657547672</v>
      </c>
      <c r="O6" s="57">
        <v>987.11056471517213</v>
      </c>
      <c r="P6" s="56">
        <v>773497.71508581564</v>
      </c>
      <c r="Q6" s="57">
        <v>2039.0567609419882</v>
      </c>
      <c r="R6" s="56">
        <v>1772084.1767249089</v>
      </c>
      <c r="S6" s="57">
        <v>5691.3177517233726</v>
      </c>
      <c r="T6" s="56">
        <v>991531.26178995101</v>
      </c>
      <c r="U6" s="57">
        <v>5777.3233801924498</v>
      </c>
      <c r="V6" s="150">
        <f t="shared" si="0"/>
        <v>8284267.2823916674</v>
      </c>
      <c r="W6" s="151">
        <f t="shared" si="0"/>
        <v>29098.789713415834</v>
      </c>
      <c r="X6" s="62">
        <f t="shared" ref="X6:X18" si="4">(W6-W5)/W5*100</f>
        <v>0.2879617170178746</v>
      </c>
      <c r="Y6" s="77">
        <f t="shared" si="1"/>
        <v>7292736.0206017159</v>
      </c>
      <c r="Z6" s="77">
        <f t="shared" si="1"/>
        <v>23321.466333223383</v>
      </c>
      <c r="AA6" s="50">
        <f t="shared" si="2"/>
        <v>1998</v>
      </c>
      <c r="AB6" s="59">
        <v>0.21533897694501519</v>
      </c>
    </row>
    <row r="7" spans="1:31">
      <c r="A7" s="54">
        <f t="shared" si="3"/>
        <v>1999</v>
      </c>
      <c r="B7" s="56">
        <v>866463.02158686297</v>
      </c>
      <c r="C7" s="57">
        <v>5803.1442780829884</v>
      </c>
      <c r="D7" s="56">
        <v>436254</v>
      </c>
      <c r="E7" s="57">
        <v>277.76888185494636</v>
      </c>
      <c r="F7" s="56">
        <v>1315722.5</v>
      </c>
      <c r="G7" s="57">
        <v>3135.9376540675958</v>
      </c>
      <c r="H7" s="56">
        <v>74493.772782346598</v>
      </c>
      <c r="I7" s="57">
        <v>320.69082178503203</v>
      </c>
      <c r="J7" s="56">
        <v>332065.66316725098</v>
      </c>
      <c r="K7" s="57">
        <v>1000.56975903333</v>
      </c>
      <c r="L7" s="56">
        <v>1307911.2921040689</v>
      </c>
      <c r="M7" s="57">
        <v>4210.9959920971578</v>
      </c>
      <c r="N7" s="56">
        <v>462724.36584651581</v>
      </c>
      <c r="O7" s="57">
        <v>989.73747381228463</v>
      </c>
      <c r="P7" s="56">
        <v>812416.76986082271</v>
      </c>
      <c r="Q7" s="57">
        <v>2109.5659420354023</v>
      </c>
      <c r="R7" s="56">
        <v>1837006.2089884591</v>
      </c>
      <c r="S7" s="57">
        <v>5879.2276526701635</v>
      </c>
      <c r="T7" s="56">
        <v>985259.982890905</v>
      </c>
      <c r="U7" s="57">
        <v>5677.0788541418497</v>
      </c>
      <c r="V7" s="150">
        <f t="shared" si="0"/>
        <v>8430317.5772272311</v>
      </c>
      <c r="W7" s="151">
        <f t="shared" si="0"/>
        <v>29404.717309580752</v>
      </c>
      <c r="X7" s="62">
        <f t="shared" si="4"/>
        <v>1.051341307243002</v>
      </c>
      <c r="Y7" s="77">
        <f t="shared" si="1"/>
        <v>7445057.5943363262</v>
      </c>
      <c r="Z7" s="77">
        <f t="shared" si="1"/>
        <v>23727.638455438901</v>
      </c>
      <c r="AA7" s="50">
        <f t="shared" si="2"/>
        <v>1999</v>
      </c>
      <c r="AB7" s="59">
        <v>0.19369709702539872</v>
      </c>
    </row>
    <row r="8" spans="1:31">
      <c r="A8" s="54">
        <f t="shared" si="3"/>
        <v>2000</v>
      </c>
      <c r="B8" s="56">
        <v>856696.90770332317</v>
      </c>
      <c r="C8" s="57">
        <v>5686.5195709589852</v>
      </c>
      <c r="D8" s="56">
        <v>417717</v>
      </c>
      <c r="E8" s="57">
        <v>256.67747973727683</v>
      </c>
      <c r="F8" s="56">
        <v>1296165.5</v>
      </c>
      <c r="G8" s="57">
        <v>3157.0356240484934</v>
      </c>
      <c r="H8" s="56">
        <v>74502.363618444593</v>
      </c>
      <c r="I8" s="57">
        <v>320.26150958315702</v>
      </c>
      <c r="J8" s="56">
        <v>350824.83923509298</v>
      </c>
      <c r="K8" s="57">
        <v>1072.79496286632</v>
      </c>
      <c r="L8" s="56">
        <v>1300427.180565225</v>
      </c>
      <c r="M8" s="57">
        <v>4238.4794410199702</v>
      </c>
      <c r="N8" s="56">
        <v>456984.3153306829</v>
      </c>
      <c r="O8" s="57">
        <v>994.5968366528424</v>
      </c>
      <c r="P8" s="56">
        <v>852256.59036990581</v>
      </c>
      <c r="Q8" s="57">
        <v>2257.173377865272</v>
      </c>
      <c r="R8" s="56">
        <v>1892891.0574619232</v>
      </c>
      <c r="S8" s="57">
        <v>6062.1925402985125</v>
      </c>
      <c r="T8" s="56">
        <v>968553.76550835103</v>
      </c>
      <c r="U8" s="57">
        <v>5554.7110295714801</v>
      </c>
      <c r="V8" s="150">
        <f t="shared" si="0"/>
        <v>8467019.5197929498</v>
      </c>
      <c r="W8" s="151">
        <f t="shared" si="0"/>
        <v>29600.442372602309</v>
      </c>
      <c r="X8" s="62">
        <f t="shared" si="4"/>
        <v>0.66562470559029951</v>
      </c>
      <c r="Y8" s="77">
        <f t="shared" si="1"/>
        <v>7498465.7542845989</v>
      </c>
      <c r="Z8" s="77">
        <f t="shared" si="1"/>
        <v>24045.731343030828</v>
      </c>
      <c r="AA8" s="50">
        <f t="shared" si="2"/>
        <v>2000</v>
      </c>
      <c r="AB8" s="59">
        <v>0.21107795912522459</v>
      </c>
    </row>
    <row r="9" spans="1:31">
      <c r="A9" s="54">
        <f t="shared" si="3"/>
        <v>2001</v>
      </c>
      <c r="B9" s="56">
        <v>916347.59960488614</v>
      </c>
      <c r="C9" s="57">
        <v>6035.7974909984569</v>
      </c>
      <c r="D9" s="56">
        <v>406654</v>
      </c>
      <c r="E9" s="57">
        <v>256.80495281366353</v>
      </c>
      <c r="F9" s="56">
        <v>1262623.25</v>
      </c>
      <c r="G9" s="57">
        <v>3079.7231339378036</v>
      </c>
      <c r="H9" s="56">
        <v>74310.355559049596</v>
      </c>
      <c r="I9" s="57">
        <v>319.883719780136</v>
      </c>
      <c r="J9" s="56">
        <v>336682.716803369</v>
      </c>
      <c r="K9" s="57">
        <v>1037.1740380584499</v>
      </c>
      <c r="L9" s="56">
        <v>1319587.552519758</v>
      </c>
      <c r="M9" s="57">
        <v>4324.1508490062524</v>
      </c>
      <c r="N9" s="56">
        <v>440380.52045571251</v>
      </c>
      <c r="O9" s="57">
        <v>965.89406685122276</v>
      </c>
      <c r="P9" s="56">
        <v>931090.71408812481</v>
      </c>
      <c r="Q9" s="57">
        <v>2451.167212346224</v>
      </c>
      <c r="R9" s="56">
        <v>1879377.605724518</v>
      </c>
      <c r="S9" s="57">
        <v>5986.7819429037809</v>
      </c>
      <c r="T9" s="56">
        <v>953808.48375985306</v>
      </c>
      <c r="U9" s="57">
        <v>5423.6712508277596</v>
      </c>
      <c r="V9" s="150">
        <f t="shared" si="0"/>
        <v>8520862.7985152714</v>
      </c>
      <c r="W9" s="151">
        <f t="shared" si="0"/>
        <v>29881.048657523748</v>
      </c>
      <c r="X9" s="62">
        <f t="shared" si="4"/>
        <v>0.94798003823471277</v>
      </c>
      <c r="Y9" s="77">
        <f t="shared" si="1"/>
        <v>7567054.3147554183</v>
      </c>
      <c r="Z9" s="77">
        <f t="shared" si="1"/>
        <v>24457.377406695989</v>
      </c>
      <c r="AA9" s="50">
        <f t="shared" si="2"/>
        <v>2001</v>
      </c>
      <c r="AB9" s="59">
        <v>0.22187669574460778</v>
      </c>
    </row>
    <row r="10" spans="1:31">
      <c r="A10" s="54">
        <f t="shared" si="3"/>
        <v>2002</v>
      </c>
      <c r="B10" s="56">
        <v>934015.47237175959</v>
      </c>
      <c r="C10" s="57">
        <v>6125.004290263133</v>
      </c>
      <c r="D10" s="56">
        <v>416153</v>
      </c>
      <c r="E10" s="57">
        <v>235.83849194931935</v>
      </c>
      <c r="F10" s="56">
        <v>1270646.9999999991</v>
      </c>
      <c r="G10" s="57">
        <v>3046.5115748251642</v>
      </c>
      <c r="H10" s="56">
        <v>74998.981854684607</v>
      </c>
      <c r="I10" s="57">
        <v>339.08588905373904</v>
      </c>
      <c r="J10" s="56">
        <v>336239.539290727</v>
      </c>
      <c r="K10" s="57">
        <v>1017.17619231123</v>
      </c>
      <c r="L10" s="56">
        <v>1320665.2193582621</v>
      </c>
      <c r="M10" s="57">
        <v>4257.2279042747614</v>
      </c>
      <c r="N10" s="56">
        <v>446726.56238499668</v>
      </c>
      <c r="O10" s="57">
        <v>985.68218413689669</v>
      </c>
      <c r="P10" s="56">
        <v>1009426.3123742393</v>
      </c>
      <c r="Q10" s="57">
        <v>2594.7805898202178</v>
      </c>
      <c r="R10" s="56">
        <v>1944631.1536259779</v>
      </c>
      <c r="S10" s="57">
        <v>6266.3415898920548</v>
      </c>
      <c r="T10" s="56">
        <v>954695.979880617</v>
      </c>
      <c r="U10" s="57">
        <v>5484.1491651895003</v>
      </c>
      <c r="V10" s="150">
        <f t="shared" si="0"/>
        <v>8708199.2211412638</v>
      </c>
      <c r="W10" s="151">
        <f t="shared" si="0"/>
        <v>30351.797871716015</v>
      </c>
      <c r="X10" s="62">
        <f t="shared" si="4"/>
        <v>1.5754106209178731</v>
      </c>
      <c r="Y10" s="77">
        <f t="shared" si="1"/>
        <v>7753503.2412606468</v>
      </c>
      <c r="Z10" s="77">
        <f t="shared" si="1"/>
        <v>24867.648706526514</v>
      </c>
      <c r="AA10" s="50">
        <f t="shared" si="2"/>
        <v>2002</v>
      </c>
      <c r="AB10" s="59">
        <v>0.24715187307724792</v>
      </c>
    </row>
    <row r="11" spans="1:31">
      <c r="A11" s="54">
        <f t="shared" si="3"/>
        <v>2003</v>
      </c>
      <c r="B11" s="56">
        <v>905008.7403747004</v>
      </c>
      <c r="C11" s="57">
        <v>5810.3913610586942</v>
      </c>
      <c r="D11" s="56">
        <v>433700</v>
      </c>
      <c r="E11" s="57">
        <v>250.6382771881938</v>
      </c>
      <c r="F11" s="56">
        <v>1239012.58587329</v>
      </c>
      <c r="G11" s="57">
        <v>3002.1694865189438</v>
      </c>
      <c r="H11" s="56">
        <v>71848.049042602201</v>
      </c>
      <c r="I11" s="57">
        <v>320.64054348856303</v>
      </c>
      <c r="J11" s="56">
        <v>374174.98659109703</v>
      </c>
      <c r="K11" s="57">
        <v>1144.4414920576401</v>
      </c>
      <c r="L11" s="56">
        <v>1415881.0414747309</v>
      </c>
      <c r="M11" s="57">
        <v>4626.3253607108782</v>
      </c>
      <c r="N11" s="56">
        <v>425105.41721119673</v>
      </c>
      <c r="O11" s="57">
        <v>934.67580142638553</v>
      </c>
      <c r="P11" s="56">
        <v>1027718.7970220367</v>
      </c>
      <c r="Q11" s="57">
        <v>2664.6810294166708</v>
      </c>
      <c r="R11" s="56">
        <v>2049583.7660616389</v>
      </c>
      <c r="S11" s="57">
        <v>6647.2365619246493</v>
      </c>
      <c r="T11" s="56">
        <v>987319.80539700505</v>
      </c>
      <c r="U11" s="57">
        <v>5718.7197239729103</v>
      </c>
      <c r="V11" s="150">
        <f t="shared" si="0"/>
        <v>8929353.1890482977</v>
      </c>
      <c r="W11" s="151">
        <f t="shared" si="0"/>
        <v>31119.919637763527</v>
      </c>
      <c r="X11" s="62">
        <f t="shared" si="4"/>
        <v>2.530729050364767</v>
      </c>
      <c r="Y11" s="77">
        <f t="shared" si="1"/>
        <v>7942033.3836512929</v>
      </c>
      <c r="Z11" s="77">
        <f t="shared" si="1"/>
        <v>25401.199913790617</v>
      </c>
      <c r="AA11" s="50">
        <f t="shared" si="2"/>
        <v>2003</v>
      </c>
      <c r="AB11" s="59">
        <v>0.24719987467807431</v>
      </c>
      <c r="AC11" s="58"/>
      <c r="AD11" s="58"/>
      <c r="AE11" s="58"/>
    </row>
    <row r="12" spans="1:31">
      <c r="A12" s="54">
        <f t="shared" si="3"/>
        <v>2004</v>
      </c>
      <c r="B12" s="56">
        <v>823813.54690817627</v>
      </c>
      <c r="C12" s="57">
        <v>5244.5423205360157</v>
      </c>
      <c r="D12" s="56">
        <v>455367.00000000012</v>
      </c>
      <c r="E12" s="57">
        <v>340.93086079709519</v>
      </c>
      <c r="F12" s="56">
        <v>1294617.0325513086</v>
      </c>
      <c r="G12" s="57">
        <v>3227.7550716752176</v>
      </c>
      <c r="H12" s="56">
        <v>72457.372659326007</v>
      </c>
      <c r="I12" s="57">
        <v>316.61814087916002</v>
      </c>
      <c r="J12" s="56">
        <v>446174.83381021197</v>
      </c>
      <c r="K12" s="57">
        <v>1383.2666208728001</v>
      </c>
      <c r="L12" s="56">
        <v>1491315.5502779069</v>
      </c>
      <c r="M12" s="57">
        <v>4961.2025381403391</v>
      </c>
      <c r="N12" s="56">
        <v>438479.23179689492</v>
      </c>
      <c r="O12" s="57">
        <v>959.48668421890864</v>
      </c>
      <c r="P12" s="56">
        <v>1110164.9715072466</v>
      </c>
      <c r="Q12" s="57">
        <v>2915.4139094496622</v>
      </c>
      <c r="R12" s="56">
        <v>2048748.9872529139</v>
      </c>
      <c r="S12" s="57">
        <v>6673.4209432128646</v>
      </c>
      <c r="T12" s="56">
        <v>952845.05814080301</v>
      </c>
      <c r="U12" s="57">
        <v>5515.8885918779797</v>
      </c>
      <c r="V12" s="150">
        <f t="shared" si="0"/>
        <v>9133983.5849047881</v>
      </c>
      <c r="W12" s="151">
        <f t="shared" si="0"/>
        <v>31538.525681660038</v>
      </c>
      <c r="X12" s="62">
        <f t="shared" si="4"/>
        <v>1.3451385760923968</v>
      </c>
      <c r="Y12" s="77">
        <f t="shared" si="1"/>
        <v>8181138.5267639849</v>
      </c>
      <c r="Z12" s="77">
        <f t="shared" si="1"/>
        <v>26022.63708978206</v>
      </c>
      <c r="AA12" s="50">
        <f t="shared" si="2"/>
        <v>2004</v>
      </c>
      <c r="AB12" s="59">
        <v>0.22341160415645547</v>
      </c>
      <c r="AC12" s="58"/>
      <c r="AD12" s="58"/>
      <c r="AE12" s="58"/>
    </row>
    <row r="13" spans="1:31">
      <c r="A13" s="54">
        <f t="shared" si="3"/>
        <v>2005</v>
      </c>
      <c r="B13" s="56">
        <v>775444.69924861589</v>
      </c>
      <c r="C13" s="57">
        <v>4884.9671934428779</v>
      </c>
      <c r="D13" s="56">
        <v>443266.66666666674</v>
      </c>
      <c r="E13" s="57">
        <v>374.12061851068</v>
      </c>
      <c r="F13" s="56">
        <v>1314558.3317961043</v>
      </c>
      <c r="G13" s="57">
        <v>3278.7525414059915</v>
      </c>
      <c r="H13" s="56">
        <v>74136.926236269894</v>
      </c>
      <c r="I13" s="57">
        <v>312.90193668462501</v>
      </c>
      <c r="J13" s="56">
        <v>526599.67983608495</v>
      </c>
      <c r="K13" s="57">
        <v>1650.6493697542001</v>
      </c>
      <c r="L13" s="56">
        <v>1644000.498604794</v>
      </c>
      <c r="M13" s="57">
        <v>5548.2123245122948</v>
      </c>
      <c r="N13" s="56">
        <v>450342.35095331748</v>
      </c>
      <c r="O13" s="57">
        <v>994.26369060979732</v>
      </c>
      <c r="P13" s="56">
        <v>1208059.9021526647</v>
      </c>
      <c r="Q13" s="57">
        <v>3204.7814130412007</v>
      </c>
      <c r="R13" s="56">
        <v>2032627.8087794201</v>
      </c>
      <c r="S13" s="57">
        <v>6640.3161060695929</v>
      </c>
      <c r="T13" s="56">
        <v>951818.87543682801</v>
      </c>
      <c r="U13" s="57">
        <v>5479.4273069618403</v>
      </c>
      <c r="V13" s="150">
        <f t="shared" si="0"/>
        <v>9420855.739710765</v>
      </c>
      <c r="W13" s="151">
        <f t="shared" si="0"/>
        <v>32368.392500993097</v>
      </c>
      <c r="X13" s="62">
        <f t="shared" si="4"/>
        <v>2.6312796853900982</v>
      </c>
      <c r="Y13" s="77">
        <f t="shared" si="1"/>
        <v>8469036.8642739374</v>
      </c>
      <c r="Z13" s="77">
        <f t="shared" si="1"/>
        <v>26888.965194031258</v>
      </c>
      <c r="AA13" s="50">
        <f t="shared" si="2"/>
        <v>2005</v>
      </c>
      <c r="AB13" s="59">
        <v>0.21756363327349049</v>
      </c>
      <c r="AC13" s="58"/>
      <c r="AD13" s="58"/>
      <c r="AE13" s="58"/>
    </row>
    <row r="14" spans="1:31">
      <c r="A14" s="54">
        <f t="shared" si="3"/>
        <v>2006</v>
      </c>
      <c r="B14" s="56">
        <v>758916.64668319304</v>
      </c>
      <c r="C14" s="57">
        <v>4639.3027832506732</v>
      </c>
      <c r="D14" s="56">
        <v>458600</v>
      </c>
      <c r="E14" s="57">
        <v>429.211693352015</v>
      </c>
      <c r="F14" s="56">
        <v>1371316.6370261621</v>
      </c>
      <c r="G14" s="57">
        <v>3410.5716207207533</v>
      </c>
      <c r="H14" s="56">
        <v>75338.885736405995</v>
      </c>
      <c r="I14" s="57">
        <v>303.54491016888682</v>
      </c>
      <c r="J14" s="56">
        <v>533220.27583588404</v>
      </c>
      <c r="K14" s="57">
        <v>1698.28304370877</v>
      </c>
      <c r="L14" s="56">
        <v>1800159.5681665491</v>
      </c>
      <c r="M14" s="57">
        <v>6195.7422730763901</v>
      </c>
      <c r="N14" s="56">
        <v>444421.6609000006</v>
      </c>
      <c r="O14" s="57">
        <v>1007.6573366938603</v>
      </c>
      <c r="P14" s="56">
        <v>1304349.0191725667</v>
      </c>
      <c r="Q14" s="57">
        <v>3521.7477789233421</v>
      </c>
      <c r="R14" s="56">
        <v>2065501.6232089917</v>
      </c>
      <c r="S14" s="57">
        <v>6692.425735152593</v>
      </c>
      <c r="T14" s="56">
        <v>978273.98649788101</v>
      </c>
      <c r="U14" s="57">
        <v>5576.1896658046298</v>
      </c>
      <c r="V14" s="150">
        <f t="shared" si="0"/>
        <v>9790098.3032276351</v>
      </c>
      <c r="W14" s="151">
        <f t="shared" si="0"/>
        <v>33474.676840851913</v>
      </c>
      <c r="X14" s="62">
        <f t="shared" si="4"/>
        <v>3.4177920322267274</v>
      </c>
      <c r="Y14" s="77">
        <f t="shared" si="1"/>
        <v>8811824.3167297542</v>
      </c>
      <c r="Z14" s="77">
        <f t="shared" si="1"/>
        <v>27898.487175047281</v>
      </c>
      <c r="AA14" s="50">
        <f t="shared" si="2"/>
        <v>2006</v>
      </c>
      <c r="AB14" s="59">
        <v>0.20239231730197768</v>
      </c>
      <c r="AC14" s="58"/>
      <c r="AD14" s="58"/>
      <c r="AE14" s="58"/>
    </row>
    <row r="15" spans="1:31">
      <c r="A15" s="54">
        <f t="shared" si="3"/>
        <v>2007</v>
      </c>
      <c r="B15" s="56">
        <v>819375.96480315551</v>
      </c>
      <c r="C15" s="57">
        <v>4894.9171988204389</v>
      </c>
      <c r="D15" s="56">
        <v>495474.00000000012</v>
      </c>
      <c r="E15" s="57">
        <v>384.14809233099879</v>
      </c>
      <c r="F15" s="56">
        <v>1398078.6960342545</v>
      </c>
      <c r="G15" s="57">
        <v>3529.1254346261644</v>
      </c>
      <c r="H15" s="56">
        <v>77581.521751776512</v>
      </c>
      <c r="I15" s="57">
        <v>304.20531859664669</v>
      </c>
      <c r="J15" s="56">
        <v>548754.73398113903</v>
      </c>
      <c r="K15" s="57">
        <v>1784.5421312237499</v>
      </c>
      <c r="L15" s="56">
        <v>1848834.095497292</v>
      </c>
      <c r="M15" s="57">
        <v>6520.4663659417993</v>
      </c>
      <c r="N15" s="56">
        <v>445507.1107078871</v>
      </c>
      <c r="O15" s="57">
        <v>1054.8488752258513</v>
      </c>
      <c r="P15" s="56">
        <v>1425301.5004084941</v>
      </c>
      <c r="Q15" s="57">
        <v>3931.6857271534491</v>
      </c>
      <c r="R15" s="56">
        <v>2174677.6168220369</v>
      </c>
      <c r="S15" s="57">
        <v>7026.3862518343421</v>
      </c>
      <c r="T15" s="56">
        <v>1084152.9422521901</v>
      </c>
      <c r="U15" s="57">
        <v>6129.1141653916202</v>
      </c>
      <c r="V15" s="150">
        <f t="shared" si="0"/>
        <v>10317738.182258228</v>
      </c>
      <c r="W15" s="151">
        <f t="shared" si="0"/>
        <v>35559.43956114506</v>
      </c>
      <c r="X15" s="62">
        <f t="shared" si="4"/>
        <v>6.2278800485653649</v>
      </c>
      <c r="Y15" s="77">
        <f t="shared" si="1"/>
        <v>9233585.2400060371</v>
      </c>
      <c r="Z15" s="77">
        <f t="shared" si="1"/>
        <v>29430.32539575344</v>
      </c>
      <c r="AA15" s="50">
        <f t="shared" si="2"/>
        <v>2007</v>
      </c>
      <c r="AB15" s="59">
        <v>0.18142231951158205</v>
      </c>
      <c r="AC15" s="58">
        <f>[5]Input!B95*12</f>
        <v>6948</v>
      </c>
      <c r="AD15" s="58"/>
      <c r="AE15" s="58"/>
    </row>
    <row r="16" spans="1:31">
      <c r="A16" s="54">
        <f t="shared" si="3"/>
        <v>2008</v>
      </c>
      <c r="B16" s="56">
        <v>809281.53367207909</v>
      </c>
      <c r="C16" s="57">
        <v>4783.9947937077377</v>
      </c>
      <c r="D16" s="56">
        <v>515725.41666666657</v>
      </c>
      <c r="E16" s="57">
        <v>444.8380788877746</v>
      </c>
      <c r="F16" s="56">
        <v>1469726.184722096</v>
      </c>
      <c r="G16" s="57">
        <v>3749.0598283807781</v>
      </c>
      <c r="H16" s="56">
        <v>74320.433525565735</v>
      </c>
      <c r="I16" s="57">
        <v>288.12530397890976</v>
      </c>
      <c r="J16" s="56">
        <v>575886.63603546098</v>
      </c>
      <c r="K16" s="57">
        <v>1904.0116551299</v>
      </c>
      <c r="L16" s="56">
        <v>1859529.2517269491</v>
      </c>
      <c r="M16" s="57">
        <v>6672.6258877596001</v>
      </c>
      <c r="N16" s="56">
        <v>503022.19744721439</v>
      </c>
      <c r="O16" s="57">
        <v>1200.1609488538711</v>
      </c>
      <c r="P16" s="56">
        <v>1529644.5206875345</v>
      </c>
      <c r="Q16" s="57">
        <v>4288.647493813347</v>
      </c>
      <c r="R16" s="56">
        <v>2294855.6207987503</v>
      </c>
      <c r="S16" s="57">
        <v>7386.6148571759659</v>
      </c>
      <c r="T16" s="56">
        <v>1180526.3202275001</v>
      </c>
      <c r="U16" s="57">
        <v>6648.4781523704896</v>
      </c>
      <c r="V16" s="150">
        <f t="shared" si="0"/>
        <v>10812518.115509817</v>
      </c>
      <c r="W16" s="151">
        <f t="shared" si="0"/>
        <v>37366.557000058376</v>
      </c>
      <c r="X16" s="62">
        <f t="shared" si="4"/>
        <v>5.0819626552492387</v>
      </c>
      <c r="Y16" s="77">
        <f t="shared" si="1"/>
        <v>9631991.7952823173</v>
      </c>
      <c r="Z16" s="77">
        <f t="shared" si="1"/>
        <v>30718.078847687888</v>
      </c>
      <c r="AA16" s="50">
        <f t="shared" si="2"/>
        <v>2008</v>
      </c>
      <c r="AB16" s="59">
        <v>0.15263823175912897</v>
      </c>
      <c r="AC16" s="58">
        <f>[5]Input!B96*12</f>
        <v>8540</v>
      </c>
      <c r="AD16" s="58"/>
      <c r="AE16" s="58"/>
    </row>
    <row r="17" spans="1:31">
      <c r="A17" s="54">
        <f t="shared" si="3"/>
        <v>2009</v>
      </c>
      <c r="B17" s="56">
        <v>715545.36832130945</v>
      </c>
      <c r="C17" s="57">
        <v>4230.6977759933052</v>
      </c>
      <c r="D17" s="56">
        <v>492219.24999999988</v>
      </c>
      <c r="E17" s="57">
        <v>424.45108596174492</v>
      </c>
      <c r="F17" s="56">
        <v>1430523.8153625994</v>
      </c>
      <c r="G17" s="57">
        <v>3920.1038756797493</v>
      </c>
      <c r="H17" s="56">
        <v>70872.466840029592</v>
      </c>
      <c r="I17" s="57">
        <v>272.20905833366413</v>
      </c>
      <c r="J17" s="56">
        <v>556190.88491454499</v>
      </c>
      <c r="K17" s="57">
        <v>1870.00361097155</v>
      </c>
      <c r="L17" s="56">
        <v>1758081.5786923319</v>
      </c>
      <c r="M17" s="57">
        <v>6415.0263225704712</v>
      </c>
      <c r="N17" s="56">
        <v>491152.64498197287</v>
      </c>
      <c r="O17" s="57">
        <v>1211.5351142713305</v>
      </c>
      <c r="P17" s="56">
        <v>1562754.5338151853</v>
      </c>
      <c r="Q17" s="57">
        <v>4448.7022230191815</v>
      </c>
      <c r="R17" s="56">
        <v>2320536.033118404</v>
      </c>
      <c r="S17" s="57">
        <v>7471.109315952619</v>
      </c>
      <c r="T17" s="56">
        <v>1150308.14548106</v>
      </c>
      <c r="U17" s="57">
        <v>6467.9812201708601</v>
      </c>
      <c r="V17" s="150">
        <f t="shared" si="0"/>
        <v>10548184.721527437</v>
      </c>
      <c r="W17" s="151">
        <f t="shared" si="0"/>
        <v>36731.819602924479</v>
      </c>
      <c r="X17" s="62">
        <f t="shared" si="4"/>
        <v>-1.6986777698916842</v>
      </c>
      <c r="Y17" s="77">
        <f t="shared" si="1"/>
        <v>9397876.5760463774</v>
      </c>
      <c r="Z17" s="77">
        <f t="shared" si="1"/>
        <v>30263.83838275362</v>
      </c>
      <c r="AA17" s="50">
        <f t="shared" si="2"/>
        <v>2009</v>
      </c>
      <c r="AB17" s="59">
        <v>0.13966227273231888</v>
      </c>
      <c r="AC17" s="58">
        <f>[5]Input!B97*12</f>
        <v>8208</v>
      </c>
      <c r="AD17" s="58"/>
      <c r="AE17" s="58"/>
    </row>
    <row r="18" spans="1:31" ht="13.5" thickBot="1">
      <c r="A18" s="54">
        <f t="shared" si="3"/>
        <v>2010</v>
      </c>
      <c r="B18" s="56">
        <v>701904.3624606739</v>
      </c>
      <c r="C18" s="57">
        <v>4184.627258303748</v>
      </c>
      <c r="D18" s="56">
        <v>498055.1666666668</v>
      </c>
      <c r="E18" s="57">
        <v>368.14805058611535</v>
      </c>
      <c r="F18" s="56">
        <v>1396938.546191273</v>
      </c>
      <c r="G18" s="57">
        <v>3803.702863462343</v>
      </c>
      <c r="H18" s="56">
        <v>65610.246908456349</v>
      </c>
      <c r="I18" s="57">
        <v>252.4116911425813</v>
      </c>
      <c r="J18" s="56">
        <v>551968.07305737096</v>
      </c>
      <c r="K18" s="57">
        <v>1843.7384384233201</v>
      </c>
      <c r="L18" s="56">
        <v>1737056.5223069198</v>
      </c>
      <c r="M18" s="57">
        <v>6282.6796518393912</v>
      </c>
      <c r="N18" s="56">
        <v>494852.774556686</v>
      </c>
      <c r="O18" s="57">
        <v>1208.0066547802485</v>
      </c>
      <c r="P18" s="56">
        <v>1539060.4554035207</v>
      </c>
      <c r="Q18" s="57">
        <v>4344.8131496232591</v>
      </c>
      <c r="R18" s="56">
        <v>2324767.8663111199</v>
      </c>
      <c r="S18" s="57">
        <v>7500.5903575672137</v>
      </c>
      <c r="T18" s="56">
        <v>1121504.2432126901</v>
      </c>
      <c r="U18" s="57">
        <v>6325.7932831918197</v>
      </c>
      <c r="V18" s="152">
        <f t="shared" si="0"/>
        <v>10431718.257075379</v>
      </c>
      <c r="W18" s="153">
        <f t="shared" si="0"/>
        <v>36114.51139892004</v>
      </c>
      <c r="X18" s="62">
        <f t="shared" si="4"/>
        <v>-1.6805816065678676</v>
      </c>
      <c r="Y18" s="77">
        <f t="shared" si="1"/>
        <v>9310214.0138626881</v>
      </c>
      <c r="Z18" s="77">
        <f t="shared" si="1"/>
        <v>29788.718115728221</v>
      </c>
      <c r="AA18" s="50">
        <f t="shared" si="2"/>
        <v>2010</v>
      </c>
      <c r="AB18" s="59">
        <v>0.12732296841088805</v>
      </c>
      <c r="AC18" s="58"/>
      <c r="AD18" s="58"/>
      <c r="AE18" s="58"/>
    </row>
    <row r="19" spans="1:31" ht="13.5" thickBot="1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AC19" s="58"/>
      <c r="AD19" s="58"/>
      <c r="AE19" s="58"/>
    </row>
    <row r="20" spans="1:31" s="53" customFormat="1" ht="26.25" thickBot="1">
      <c r="A20" s="51" t="s">
        <v>19</v>
      </c>
      <c r="B20" s="290" t="s">
        <v>1</v>
      </c>
      <c r="C20" s="290"/>
      <c r="D20" s="290" t="s">
        <v>2</v>
      </c>
      <c r="E20" s="290"/>
      <c r="F20" s="290" t="s">
        <v>3</v>
      </c>
      <c r="G20" s="290"/>
      <c r="H20" s="290" t="s">
        <v>4</v>
      </c>
      <c r="I20" s="290"/>
      <c r="J20" s="290" t="s">
        <v>5</v>
      </c>
      <c r="K20" s="290"/>
      <c r="L20" s="290" t="s">
        <v>6</v>
      </c>
      <c r="M20" s="290"/>
      <c r="N20" s="290" t="s">
        <v>7</v>
      </c>
      <c r="O20" s="290"/>
      <c r="P20" s="290" t="s">
        <v>8</v>
      </c>
      <c r="Q20" s="290"/>
      <c r="R20" s="290" t="s">
        <v>9</v>
      </c>
      <c r="S20" s="290"/>
      <c r="T20" s="60"/>
      <c r="U20" s="60"/>
      <c r="V20" s="291" t="s">
        <v>11</v>
      </c>
      <c r="W20" s="292"/>
      <c r="X20" s="52" t="s">
        <v>12</v>
      </c>
      <c r="Y20" s="52"/>
      <c r="Z20" s="52"/>
      <c r="AB20" s="50"/>
    </row>
    <row r="21" spans="1:31" s="53" customFormat="1">
      <c r="A21" s="61" t="s">
        <v>20</v>
      </c>
      <c r="B21" s="86" t="s">
        <v>16</v>
      </c>
      <c r="C21" s="86" t="str">
        <f>C3</f>
        <v>MA</v>
      </c>
      <c r="D21" s="86" t="s">
        <v>16</v>
      </c>
      <c r="E21" s="86" t="str">
        <f>E3</f>
        <v>MA</v>
      </c>
      <c r="F21" s="86" t="s">
        <v>16</v>
      </c>
      <c r="G21" s="86" t="str">
        <f>G3</f>
        <v>MA</v>
      </c>
      <c r="H21" s="86" t="s">
        <v>16</v>
      </c>
      <c r="I21" s="86" t="str">
        <f>I3</f>
        <v>MA</v>
      </c>
      <c r="J21" s="86" t="s">
        <v>16</v>
      </c>
      <c r="K21" s="86" t="str">
        <f>K3</f>
        <v>MA</v>
      </c>
      <c r="L21" s="86" t="s">
        <v>16</v>
      </c>
      <c r="M21" s="86" t="str">
        <f>M3</f>
        <v>MA</v>
      </c>
      <c r="N21" s="86" t="s">
        <v>16</v>
      </c>
      <c r="O21" s="86" t="str">
        <f>O3</f>
        <v>MA</v>
      </c>
      <c r="P21" s="86" t="s">
        <v>16</v>
      </c>
      <c r="Q21" s="86" t="str">
        <f>Q3</f>
        <v>MA</v>
      </c>
      <c r="R21" s="86" t="s">
        <v>16</v>
      </c>
      <c r="S21" s="86" t="str">
        <f>S3</f>
        <v>MA</v>
      </c>
      <c r="T21" s="87"/>
      <c r="U21" s="87"/>
      <c r="V21" s="166" t="s">
        <v>16</v>
      </c>
      <c r="W21" s="167" t="str">
        <f>W3</f>
        <v>MA</v>
      </c>
      <c r="AB21" s="50"/>
    </row>
    <row r="22" spans="1:31">
      <c r="A22" s="54" t="str">
        <f>A4</f>
        <v>1996</v>
      </c>
      <c r="B22" s="56">
        <v>32582298.79907142</v>
      </c>
      <c r="C22" s="57">
        <v>295010.28099788027</v>
      </c>
      <c r="D22" s="56">
        <v>99506343.617210805</v>
      </c>
      <c r="E22" s="57">
        <v>97700.629442396603</v>
      </c>
      <c r="F22" s="56">
        <v>198715198.56222853</v>
      </c>
      <c r="G22" s="57">
        <v>398408.86097266676</v>
      </c>
      <c r="H22" s="56">
        <v>28494359.62816406</v>
      </c>
      <c r="I22" s="57">
        <v>62456.969674170497</v>
      </c>
      <c r="J22" s="56">
        <v>26033135.473959699</v>
      </c>
      <c r="K22" s="57">
        <v>122075.37800802699</v>
      </c>
      <c r="L22" s="56">
        <v>135854065.85326171</v>
      </c>
      <c r="M22" s="57">
        <v>463590.16949813801</v>
      </c>
      <c r="N22" s="56">
        <v>79153560.827163801</v>
      </c>
      <c r="O22" s="57">
        <v>199278.54718571788</v>
      </c>
      <c r="P22" s="56">
        <v>185663381.8695446</v>
      </c>
      <c r="Q22" s="57">
        <v>521878.40796402108</v>
      </c>
      <c r="R22" s="56">
        <v>258967986.64178059</v>
      </c>
      <c r="S22" s="57">
        <v>630514.18757594866</v>
      </c>
      <c r="T22" s="54"/>
      <c r="U22" s="54"/>
      <c r="V22" s="150">
        <f>B22+D22+F22+H22+J22+L22+N22+P22+R22+T22</f>
        <v>1044970331.2723852</v>
      </c>
      <c r="W22" s="151">
        <f>C22+E22+G22+I22+K22+M22+O22+Q22+S22+U22</f>
        <v>2790913.4313189667</v>
      </c>
    </row>
    <row r="23" spans="1:31">
      <c r="A23" s="54">
        <f t="shared" ref="A23:A35" si="5">A5</f>
        <v>1997</v>
      </c>
      <c r="B23" s="56">
        <v>32906507.210283224</v>
      </c>
      <c r="C23" s="57">
        <v>295754.03265863005</v>
      </c>
      <c r="D23" s="56">
        <v>101293282.8750097</v>
      </c>
      <c r="E23" s="57">
        <v>108745.38109664159</v>
      </c>
      <c r="F23" s="56">
        <v>204272757.51502198</v>
      </c>
      <c r="G23" s="57">
        <v>419140.30434777588</v>
      </c>
      <c r="H23" s="56">
        <v>29633529.390161321</v>
      </c>
      <c r="I23" s="57">
        <v>66458.956192092795</v>
      </c>
      <c r="J23" s="56">
        <v>26929349.194446001</v>
      </c>
      <c r="K23" s="57">
        <v>132865.77307723701</v>
      </c>
      <c r="L23" s="56">
        <v>136525963.38049811</v>
      </c>
      <c r="M23" s="57">
        <v>481423.96069681109</v>
      </c>
      <c r="N23" s="56">
        <v>85249460.272634387</v>
      </c>
      <c r="O23" s="57">
        <v>223079.5956952452</v>
      </c>
      <c r="P23" s="56">
        <v>194583987.7637502</v>
      </c>
      <c r="Q23" s="57">
        <v>553812.10816081322</v>
      </c>
      <c r="R23" s="56">
        <v>260720520.01828128</v>
      </c>
      <c r="S23" s="57">
        <v>617144.93710910203</v>
      </c>
      <c r="T23" s="54"/>
      <c r="U23" s="54"/>
      <c r="V23" s="150">
        <f t="shared" ref="V23:W36" si="6">B23+D23+F23+H23+J23+L23+N23+P23+R23+T23</f>
        <v>1072115357.6200862</v>
      </c>
      <c r="W23" s="151">
        <f t="shared" si="6"/>
        <v>2898425.0490343487</v>
      </c>
      <c r="X23" s="62">
        <f>(W23-W22)/W22*100</f>
        <v>3.8522018099491087</v>
      </c>
      <c r="Y23" s="62"/>
      <c r="Z23" s="62"/>
    </row>
    <row r="24" spans="1:31">
      <c r="A24" s="54">
        <f t="shared" si="5"/>
        <v>1998</v>
      </c>
      <c r="B24" s="56">
        <v>31153061.967605509</v>
      </c>
      <c r="C24" s="57">
        <v>294782.24435973458</v>
      </c>
      <c r="D24" s="56">
        <v>101161451.07318529</v>
      </c>
      <c r="E24" s="57">
        <v>114785.83381210981</v>
      </c>
      <c r="F24" s="56">
        <v>203802694.17268372</v>
      </c>
      <c r="G24" s="57">
        <v>410329.38946902368</v>
      </c>
      <c r="H24" s="56">
        <v>27758236.180045828</v>
      </c>
      <c r="I24" s="57">
        <v>62674.339309393603</v>
      </c>
      <c r="J24" s="56">
        <v>25342082.170791902</v>
      </c>
      <c r="K24" s="57">
        <v>119071.396974598</v>
      </c>
      <c r="L24" s="56">
        <v>138259072.73661989</v>
      </c>
      <c r="M24" s="57">
        <v>488695.14821195812</v>
      </c>
      <c r="N24" s="56">
        <v>89911044.695609793</v>
      </c>
      <c r="O24" s="57">
        <v>243300.28579294769</v>
      </c>
      <c r="P24" s="56">
        <v>199003354.95675409</v>
      </c>
      <c r="Q24" s="57">
        <v>574529.36554059945</v>
      </c>
      <c r="R24" s="56">
        <v>263229818.97668725</v>
      </c>
      <c r="S24" s="57">
        <v>638604.22873788746</v>
      </c>
      <c r="T24" s="54"/>
      <c r="U24" s="54"/>
      <c r="V24" s="150">
        <f t="shared" si="6"/>
        <v>1079620816.9299834</v>
      </c>
      <c r="W24" s="151">
        <f t="shared" si="6"/>
        <v>2946772.2322082524</v>
      </c>
      <c r="X24" s="62">
        <f t="shared" ref="X24:X36" si="7">(W24-W23)/W23*100</f>
        <v>1.6680501429564749</v>
      </c>
      <c r="Y24" s="62"/>
      <c r="Z24" s="62"/>
    </row>
    <row r="25" spans="1:31">
      <c r="A25" s="54">
        <f t="shared" si="5"/>
        <v>1999</v>
      </c>
      <c r="B25" s="56">
        <v>33129731.186482083</v>
      </c>
      <c r="C25" s="57">
        <v>287942.17635612452</v>
      </c>
      <c r="D25" s="56">
        <v>99881396.133456811</v>
      </c>
      <c r="E25" s="57">
        <v>82886.624894546403</v>
      </c>
      <c r="F25" s="56">
        <v>205305468.07324803</v>
      </c>
      <c r="G25" s="57">
        <v>412835.48293180653</v>
      </c>
      <c r="H25" s="56">
        <v>27657162.065273762</v>
      </c>
      <c r="I25" s="57">
        <v>62028.437871750597</v>
      </c>
      <c r="J25" s="56">
        <v>24998101.836826</v>
      </c>
      <c r="K25" s="57">
        <v>113611.157609088</v>
      </c>
      <c r="L25" s="56">
        <v>148969895.64270389</v>
      </c>
      <c r="M25" s="57">
        <v>526997.69162686763</v>
      </c>
      <c r="N25" s="56">
        <v>94715567.440996394</v>
      </c>
      <c r="O25" s="57">
        <v>259755.86134442111</v>
      </c>
      <c r="P25" s="56">
        <v>209459152.06456262</v>
      </c>
      <c r="Q25" s="57">
        <v>603181.2287722975</v>
      </c>
      <c r="R25" s="56">
        <v>264615745.7210024</v>
      </c>
      <c r="S25" s="57">
        <v>631449.03022868035</v>
      </c>
      <c r="T25" s="54"/>
      <c r="U25" s="54"/>
      <c r="V25" s="150">
        <f t="shared" si="6"/>
        <v>1108732220.164552</v>
      </c>
      <c r="W25" s="151">
        <f t="shared" si="6"/>
        <v>2980687.6916355831</v>
      </c>
      <c r="X25" s="62">
        <f t="shared" si="7"/>
        <v>1.1509358971363415</v>
      </c>
      <c r="Y25" s="62"/>
      <c r="Z25" s="62"/>
    </row>
    <row r="26" spans="1:31">
      <c r="A26" s="54">
        <f t="shared" si="5"/>
        <v>2000</v>
      </c>
      <c r="B26" s="56">
        <v>34721348.550511241</v>
      </c>
      <c r="C26" s="57">
        <v>297739.42504320503</v>
      </c>
      <c r="D26" s="56">
        <v>98881008.772132099</v>
      </c>
      <c r="E26" s="57">
        <v>85891.287630466308</v>
      </c>
      <c r="F26" s="56">
        <v>222156097.91149962</v>
      </c>
      <c r="G26" s="57">
        <v>452254.48217001348</v>
      </c>
      <c r="H26" s="56">
        <v>28542915.525472559</v>
      </c>
      <c r="I26" s="57">
        <v>66330.161248398595</v>
      </c>
      <c r="J26" s="56">
        <v>26410337.532674301</v>
      </c>
      <c r="K26" s="57">
        <v>120810.06349813699</v>
      </c>
      <c r="L26" s="56">
        <v>161196737.82075551</v>
      </c>
      <c r="M26" s="57">
        <v>580219.36811682931</v>
      </c>
      <c r="N26" s="56">
        <v>102679051.4553436</v>
      </c>
      <c r="O26" s="57">
        <v>288162.76844058209</v>
      </c>
      <c r="P26" s="56">
        <v>216335533.8955102</v>
      </c>
      <c r="Q26" s="57">
        <v>623125.75775467011</v>
      </c>
      <c r="R26" s="56">
        <v>266568132.92041209</v>
      </c>
      <c r="S26" s="57">
        <v>640371.37226647127</v>
      </c>
      <c r="T26" s="54"/>
      <c r="U26" s="54"/>
      <c r="V26" s="150">
        <f t="shared" si="6"/>
        <v>1157491164.3843112</v>
      </c>
      <c r="W26" s="151">
        <f t="shared" si="6"/>
        <v>3154904.6861687731</v>
      </c>
      <c r="X26" s="62">
        <f t="shared" si="7"/>
        <v>5.8448590579307727</v>
      </c>
      <c r="Y26" s="62"/>
      <c r="Z26" s="62"/>
    </row>
    <row r="27" spans="1:31">
      <c r="A27" s="54">
        <f t="shared" si="5"/>
        <v>2001</v>
      </c>
      <c r="B27" s="56">
        <v>33596823.722863659</v>
      </c>
      <c r="C27" s="57">
        <v>295167.51658567798</v>
      </c>
      <c r="D27" s="56">
        <v>98844719.279934108</v>
      </c>
      <c r="E27" s="57">
        <v>80771.101581137802</v>
      </c>
      <c r="F27" s="56">
        <v>229410361.79026872</v>
      </c>
      <c r="G27" s="57">
        <v>464556.41586783144</v>
      </c>
      <c r="H27" s="56">
        <v>27504241.928255223</v>
      </c>
      <c r="I27" s="57">
        <v>65701.860174812697</v>
      </c>
      <c r="J27" s="56">
        <v>27711128.400341</v>
      </c>
      <c r="K27" s="57">
        <v>161718.491991608</v>
      </c>
      <c r="L27" s="56">
        <v>164363551.16470608</v>
      </c>
      <c r="M27" s="57">
        <v>626345.46363680402</v>
      </c>
      <c r="N27" s="56">
        <v>108806023.748808</v>
      </c>
      <c r="O27" s="57">
        <v>305540.59493665223</v>
      </c>
      <c r="P27" s="56">
        <v>234153085.8274619</v>
      </c>
      <c r="Q27" s="57">
        <v>644937.09258800501</v>
      </c>
      <c r="R27" s="56">
        <v>266651877.29072738</v>
      </c>
      <c r="S27" s="57">
        <v>647120.57098123105</v>
      </c>
      <c r="T27" s="54"/>
      <c r="U27" s="54"/>
      <c r="V27" s="150">
        <f t="shared" si="6"/>
        <v>1191041813.1533661</v>
      </c>
      <c r="W27" s="151">
        <f t="shared" si="6"/>
        <v>3291859.1083437605</v>
      </c>
      <c r="X27" s="62">
        <f t="shared" si="7"/>
        <v>4.3410003089919318</v>
      </c>
      <c r="Y27" s="62"/>
      <c r="Z27" s="62"/>
    </row>
    <row r="28" spans="1:31">
      <c r="A28" s="54">
        <f t="shared" si="5"/>
        <v>2002</v>
      </c>
      <c r="B28" s="56">
        <v>35825999.873451464</v>
      </c>
      <c r="C28" s="57">
        <v>315710.7085964724</v>
      </c>
      <c r="D28" s="56">
        <v>99959809.646910906</v>
      </c>
      <c r="E28" s="57">
        <v>63508.351863223703</v>
      </c>
      <c r="F28" s="56">
        <v>236132999.16590485</v>
      </c>
      <c r="G28" s="57">
        <v>459969.26017365343</v>
      </c>
      <c r="H28" s="56">
        <v>28502999.899318554</v>
      </c>
      <c r="I28" s="57">
        <v>69566.914174351899</v>
      </c>
      <c r="J28" s="56">
        <v>29321000</v>
      </c>
      <c r="K28" s="57">
        <v>123985.413254488</v>
      </c>
      <c r="L28" s="56">
        <v>168357199.40531</v>
      </c>
      <c r="M28" s="57">
        <v>623163.69145499822</v>
      </c>
      <c r="N28" s="56">
        <v>118748999.58054161</v>
      </c>
      <c r="O28" s="57">
        <v>338719.8654562459</v>
      </c>
      <c r="P28" s="56">
        <v>249164999.11987221</v>
      </c>
      <c r="Q28" s="57">
        <v>657832.31642492407</v>
      </c>
      <c r="R28" s="56">
        <v>270255999.04537189</v>
      </c>
      <c r="S28" s="57">
        <v>654850.98330572341</v>
      </c>
      <c r="T28" s="54"/>
      <c r="U28" s="54"/>
      <c r="V28" s="150">
        <f t="shared" si="6"/>
        <v>1236270005.7366815</v>
      </c>
      <c r="W28" s="151">
        <f t="shared" si="6"/>
        <v>3307307.504704081</v>
      </c>
      <c r="X28" s="62">
        <f t="shared" si="7"/>
        <v>0.469290934146118</v>
      </c>
      <c r="Y28" s="62"/>
      <c r="Z28" s="62"/>
    </row>
    <row r="29" spans="1:31">
      <c r="A29" s="54">
        <f t="shared" si="5"/>
        <v>2003</v>
      </c>
      <c r="B29" s="56">
        <v>36070000.007048324</v>
      </c>
      <c r="C29" s="57">
        <v>333184.02054282825</v>
      </c>
      <c r="D29" s="56">
        <v>103354820.02019641</v>
      </c>
      <c r="E29" s="57">
        <v>66183.677921733106</v>
      </c>
      <c r="F29" s="56">
        <v>232581000.04544804</v>
      </c>
      <c r="G29" s="57">
        <v>460534.64757974504</v>
      </c>
      <c r="H29" s="56">
        <v>29344000.00573409</v>
      </c>
      <c r="I29" s="57">
        <v>61943.023100088903</v>
      </c>
      <c r="J29" s="56">
        <v>31574999.999999899</v>
      </c>
      <c r="K29" s="57">
        <v>130392.28820133299</v>
      </c>
      <c r="L29" s="56">
        <v>172845200.03377551</v>
      </c>
      <c r="M29" s="57">
        <v>645918.36262414209</v>
      </c>
      <c r="N29" s="56">
        <v>126287000.0246776</v>
      </c>
      <c r="O29" s="57">
        <v>360412.34633847972</v>
      </c>
      <c r="P29" s="56">
        <v>261123000.0510256</v>
      </c>
      <c r="Q29" s="57">
        <v>711021.66590130003</v>
      </c>
      <c r="R29" s="56">
        <v>279949000.05470431</v>
      </c>
      <c r="S29" s="57">
        <v>676309.34401118592</v>
      </c>
      <c r="T29" s="54"/>
      <c r="U29" s="54"/>
      <c r="V29" s="150">
        <f t="shared" si="6"/>
        <v>1273129020.2426097</v>
      </c>
      <c r="W29" s="151">
        <f t="shared" si="6"/>
        <v>3445899.3762208363</v>
      </c>
      <c r="X29" s="62">
        <f t="shared" si="7"/>
        <v>4.190474315425222</v>
      </c>
      <c r="Y29" s="62"/>
      <c r="Z29" s="62"/>
    </row>
    <row r="30" spans="1:31">
      <c r="A30" s="54">
        <f t="shared" si="5"/>
        <v>2004</v>
      </c>
      <c r="B30" s="56">
        <v>36379999.91041711</v>
      </c>
      <c r="C30" s="57">
        <v>331326.15093115944</v>
      </c>
      <c r="D30" s="56">
        <v>104915259.74165459</v>
      </c>
      <c r="E30" s="57">
        <v>80066.543722986506</v>
      </c>
      <c r="F30" s="56">
        <v>243964999.39925554</v>
      </c>
      <c r="G30" s="57">
        <v>487234.58641368389</v>
      </c>
      <c r="H30" s="56">
        <v>31334999.92284001</v>
      </c>
      <c r="I30" s="57">
        <v>68065.0342158883</v>
      </c>
      <c r="J30" s="56">
        <v>34451000</v>
      </c>
      <c r="K30" s="57">
        <v>145037.19560970299</v>
      </c>
      <c r="L30" s="56">
        <v>182174999.5514085</v>
      </c>
      <c r="M30" s="57">
        <v>690957.25630486803</v>
      </c>
      <c r="N30" s="56">
        <v>132458999.6738303</v>
      </c>
      <c r="O30" s="57">
        <v>379519.99998127983</v>
      </c>
      <c r="P30" s="56">
        <v>279543999.31164521</v>
      </c>
      <c r="Q30" s="57">
        <v>762683.10970868601</v>
      </c>
      <c r="R30" s="56">
        <v>285165999.29780143</v>
      </c>
      <c r="S30" s="57">
        <v>683499.80265445902</v>
      </c>
      <c r="T30" s="54"/>
      <c r="U30" s="54"/>
      <c r="V30" s="150">
        <f t="shared" si="6"/>
        <v>1330390256.8088527</v>
      </c>
      <c r="W30" s="151">
        <f t="shared" si="6"/>
        <v>3628389.6795427138</v>
      </c>
      <c r="X30" s="62">
        <f t="shared" si="7"/>
        <v>5.2958686078064483</v>
      </c>
      <c r="Y30" s="62"/>
      <c r="Z30" s="62"/>
    </row>
    <row r="31" spans="1:31">
      <c r="A31" s="54">
        <f t="shared" si="5"/>
        <v>2005</v>
      </c>
      <c r="B31" s="56">
        <v>37402391.991304971</v>
      </c>
      <c r="C31" s="57">
        <v>303634.04120024294</v>
      </c>
      <c r="D31" s="56">
        <v>105991877.30475019</v>
      </c>
      <c r="E31" s="57">
        <v>81225.614100897903</v>
      </c>
      <c r="F31" s="56">
        <v>259100944.52064836</v>
      </c>
      <c r="G31" s="57">
        <v>530935.74255379895</v>
      </c>
      <c r="H31" s="56">
        <v>33010192.931773737</v>
      </c>
      <c r="I31" s="57">
        <v>73765.697290010299</v>
      </c>
      <c r="J31" s="56">
        <v>38558200</v>
      </c>
      <c r="K31" s="57">
        <v>168686.55527289101</v>
      </c>
      <c r="L31" s="56">
        <v>195012158.24350181</v>
      </c>
      <c r="M31" s="57">
        <v>749697.24287488358</v>
      </c>
      <c r="N31" s="56">
        <v>139472270.1358436</v>
      </c>
      <c r="O31" s="57">
        <v>419947.51184878015</v>
      </c>
      <c r="P31" s="56">
        <v>295503636.72601181</v>
      </c>
      <c r="Q31" s="57">
        <v>837245.35340747901</v>
      </c>
      <c r="R31" s="56">
        <v>297015436.40230113</v>
      </c>
      <c r="S31" s="57">
        <v>706430.00837120006</v>
      </c>
      <c r="T31" s="54"/>
      <c r="U31" s="54"/>
      <c r="V31" s="150">
        <f t="shared" si="6"/>
        <v>1401067108.2561357</v>
      </c>
      <c r="W31" s="151">
        <f t="shared" si="6"/>
        <v>3871567.7669201838</v>
      </c>
      <c r="X31" s="62">
        <f t="shared" si="7"/>
        <v>6.7020940101482633</v>
      </c>
      <c r="Y31" s="62"/>
      <c r="Z31" s="62"/>
    </row>
    <row r="32" spans="1:31">
      <c r="A32" s="54">
        <f t="shared" si="5"/>
        <v>2006</v>
      </c>
      <c r="B32" s="56">
        <v>35358999.888728589</v>
      </c>
      <c r="C32" s="57">
        <v>301027.86690950976</v>
      </c>
      <c r="D32" s="56">
        <v>105364259.66842881</v>
      </c>
      <c r="E32" s="57">
        <v>77439.6033305405</v>
      </c>
      <c r="F32" s="56">
        <v>275782399.13213938</v>
      </c>
      <c r="G32" s="57">
        <v>580129.51077756134</v>
      </c>
      <c r="H32" s="56">
        <v>34138999.892567828</v>
      </c>
      <c r="I32" s="57">
        <v>77271.777941485299</v>
      </c>
      <c r="J32" s="56">
        <v>42582000</v>
      </c>
      <c r="K32" s="57">
        <v>186993.304495219</v>
      </c>
      <c r="L32" s="56">
        <v>206635999.3497366</v>
      </c>
      <c r="M32" s="57">
        <v>817259.94262918644</v>
      </c>
      <c r="N32" s="56">
        <v>146606999.53864211</v>
      </c>
      <c r="O32" s="57">
        <v>464381.05896668212</v>
      </c>
      <c r="P32" s="56">
        <v>324001998.98039687</v>
      </c>
      <c r="Q32" s="57">
        <v>932130.89771465596</v>
      </c>
      <c r="R32" s="56">
        <v>308019999.03069079</v>
      </c>
      <c r="S32" s="57">
        <v>736029.91077811993</v>
      </c>
      <c r="T32" s="54"/>
      <c r="U32" s="54"/>
      <c r="V32" s="150">
        <f t="shared" si="6"/>
        <v>1478491655.4813309</v>
      </c>
      <c r="W32" s="151">
        <f t="shared" si="6"/>
        <v>4172663.8735429598</v>
      </c>
      <c r="X32" s="62">
        <f t="shared" si="7"/>
        <v>7.7771105854178737</v>
      </c>
      <c r="Y32" s="62"/>
      <c r="Z32" s="62"/>
    </row>
    <row r="33" spans="1:26">
      <c r="A33" s="54">
        <f t="shared" si="5"/>
        <v>2007</v>
      </c>
      <c r="B33" s="56">
        <v>36301000.035048641</v>
      </c>
      <c r="C33" s="57">
        <v>314139.74820258247</v>
      </c>
      <c r="D33" s="56">
        <v>105335680.10170151</v>
      </c>
      <c r="E33" s="57">
        <v>74141.3411493764</v>
      </c>
      <c r="F33" s="56">
        <v>290246000.28023225</v>
      </c>
      <c r="G33" s="57">
        <v>629315.85327301815</v>
      </c>
      <c r="H33" s="56">
        <v>35294000.034076363</v>
      </c>
      <c r="I33" s="57">
        <v>80331.429814502597</v>
      </c>
      <c r="J33" s="56">
        <v>48971000</v>
      </c>
      <c r="K33" s="57">
        <v>220827.04137414001</v>
      </c>
      <c r="L33" s="56">
        <v>217607000.21009913</v>
      </c>
      <c r="M33" s="57">
        <v>889034.87954808783</v>
      </c>
      <c r="N33" s="56">
        <v>156289000.15089691</v>
      </c>
      <c r="O33" s="57">
        <v>518141.92018998123</v>
      </c>
      <c r="P33" s="56">
        <v>349501000.33744317</v>
      </c>
      <c r="Q33" s="57">
        <v>1002459.3513238849</v>
      </c>
      <c r="R33" s="56">
        <v>321865000.31076032</v>
      </c>
      <c r="S33" s="57">
        <v>769024.71140080492</v>
      </c>
      <c r="T33" s="54"/>
      <c r="U33" s="54"/>
      <c r="V33" s="150">
        <f t="shared" si="6"/>
        <v>1561409681.4602582</v>
      </c>
      <c r="W33" s="151">
        <f t="shared" si="6"/>
        <v>4497416.2762763789</v>
      </c>
      <c r="X33" s="62">
        <f t="shared" si="7"/>
        <v>7.7828555708149008</v>
      </c>
      <c r="Y33" s="62"/>
      <c r="Z33" s="62"/>
    </row>
    <row r="34" spans="1:26">
      <c r="A34" s="54">
        <f t="shared" si="5"/>
        <v>2008</v>
      </c>
      <c r="B34" s="56">
        <v>42153999.925069243</v>
      </c>
      <c r="C34" s="57">
        <v>373077.57311890408</v>
      </c>
      <c r="D34" s="56">
        <v>99397869.823315501</v>
      </c>
      <c r="E34" s="57">
        <v>73735.869256334394</v>
      </c>
      <c r="F34" s="56">
        <v>297899999.47046888</v>
      </c>
      <c r="G34" s="57">
        <v>660918.55349778582</v>
      </c>
      <c r="H34" s="56">
        <v>34197999.939211428</v>
      </c>
      <c r="I34" s="57">
        <v>79791.8016991943</v>
      </c>
      <c r="J34" s="56">
        <v>53644000.000000097</v>
      </c>
      <c r="K34" s="57">
        <v>246244.52518547699</v>
      </c>
      <c r="L34" s="56">
        <v>219358999.61007902</v>
      </c>
      <c r="M34" s="57">
        <v>915787.34978267411</v>
      </c>
      <c r="N34" s="56">
        <v>161671999.71262032</v>
      </c>
      <c r="O34" s="57">
        <v>558045.11025809485</v>
      </c>
      <c r="P34" s="56">
        <v>375089999.3332594</v>
      </c>
      <c r="Q34" s="57">
        <v>1064726.2823371389</v>
      </c>
      <c r="R34" s="56">
        <v>335759999.40317047</v>
      </c>
      <c r="S34" s="57">
        <v>810294.36809189292</v>
      </c>
      <c r="T34" s="54"/>
      <c r="U34" s="54"/>
      <c r="V34" s="150">
        <f t="shared" si="6"/>
        <v>1619174867.2171941</v>
      </c>
      <c r="W34" s="151">
        <f t="shared" si="6"/>
        <v>4782621.4332274962</v>
      </c>
      <c r="X34" s="62">
        <f t="shared" si="7"/>
        <v>6.3415334367769933</v>
      </c>
      <c r="Y34" s="62"/>
      <c r="Z34" s="62"/>
    </row>
    <row r="35" spans="1:26">
      <c r="A35" s="54">
        <f t="shared" si="5"/>
        <v>2009</v>
      </c>
      <c r="B35" s="56">
        <v>40891000.076902673</v>
      </c>
      <c r="C35" s="57">
        <v>352982.6863404109</v>
      </c>
      <c r="D35" s="56">
        <v>95185496.179012999</v>
      </c>
      <c r="E35" s="57">
        <v>71869.805042477703</v>
      </c>
      <c r="F35" s="56">
        <v>266932000.50201261</v>
      </c>
      <c r="G35" s="57">
        <v>602675.2437542273</v>
      </c>
      <c r="H35" s="56">
        <v>33635000.063256517</v>
      </c>
      <c r="I35" s="57">
        <v>79761.547484054696</v>
      </c>
      <c r="J35" s="56">
        <v>57630003.745240502</v>
      </c>
      <c r="K35" s="57">
        <v>259702.22269089101</v>
      </c>
      <c r="L35" s="56">
        <v>213939000.40234989</v>
      </c>
      <c r="M35" s="57">
        <v>916023.91020751197</v>
      </c>
      <c r="N35" s="56">
        <v>162722000.30602729</v>
      </c>
      <c r="O35" s="57">
        <v>581071.66492629203</v>
      </c>
      <c r="P35" s="56">
        <v>378421000.71168739</v>
      </c>
      <c r="Q35" s="57">
        <v>1106674.5669408001</v>
      </c>
      <c r="R35" s="56">
        <v>344981000.64879739</v>
      </c>
      <c r="S35" s="57">
        <v>830676.68250328104</v>
      </c>
      <c r="T35" s="54"/>
      <c r="U35" s="54"/>
      <c r="V35" s="150">
        <f t="shared" si="6"/>
        <v>1594336502.6352873</v>
      </c>
      <c r="W35" s="151">
        <f t="shared" si="6"/>
        <v>4801438.3298899466</v>
      </c>
      <c r="X35" s="62">
        <f t="shared" si="7"/>
        <v>0.39344315508058164</v>
      </c>
      <c r="Y35" s="62"/>
      <c r="Z35" s="62"/>
    </row>
    <row r="36" spans="1:26" ht="13.5" thickBot="1">
      <c r="A36" s="54">
        <f>A18</f>
        <v>2010</v>
      </c>
      <c r="B36" s="56">
        <v>41246961.667548493</v>
      </c>
      <c r="C36" s="57">
        <v>356150.72347966104</v>
      </c>
      <c r="D36" s="56">
        <v>100659255.9205301</v>
      </c>
      <c r="E36" s="57">
        <v>67169.660006653896</v>
      </c>
      <c r="F36" s="56">
        <v>280189982.59378433</v>
      </c>
      <c r="G36" s="57">
        <v>627803.20999107708</v>
      </c>
      <c r="H36" s="56">
        <v>34310971.672552869</v>
      </c>
      <c r="I36" s="57">
        <v>80591.863814280892</v>
      </c>
      <c r="J36" s="56">
        <v>58523000</v>
      </c>
      <c r="K36" s="57">
        <v>266102.22297452198</v>
      </c>
      <c r="L36" s="56">
        <v>218569823.92360398</v>
      </c>
      <c r="M36" s="57">
        <v>932649.36908808094</v>
      </c>
      <c r="N36" s="56">
        <v>167462285.9692319</v>
      </c>
      <c r="O36" s="57">
        <v>615337.67669824034</v>
      </c>
      <c r="P36" s="56">
        <v>385490863.71355462</v>
      </c>
      <c r="Q36" s="57">
        <v>1134629.3950001101</v>
      </c>
      <c r="R36" s="56">
        <v>352917875.22940868</v>
      </c>
      <c r="S36" s="57">
        <v>849268.99897247204</v>
      </c>
      <c r="T36" s="54"/>
      <c r="U36" s="54"/>
      <c r="V36" s="152">
        <f t="shared" si="6"/>
        <v>1639371020.6902151</v>
      </c>
      <c r="W36" s="153">
        <f t="shared" si="6"/>
        <v>4929703.1200250983</v>
      </c>
      <c r="X36" s="62">
        <f t="shared" si="7"/>
        <v>2.671382642502703</v>
      </c>
      <c r="Y36" s="62"/>
      <c r="Z36" s="62"/>
    </row>
    <row r="38" spans="1:26" ht="13.5" thickBot="1"/>
    <row r="39" spans="1:26" ht="64.5" thickBot="1">
      <c r="A39" s="51" t="s">
        <v>21</v>
      </c>
      <c r="C39" s="52" t="s">
        <v>22</v>
      </c>
      <c r="D39" s="52" t="s">
        <v>23</v>
      </c>
      <c r="E39" s="52" t="s">
        <v>3</v>
      </c>
      <c r="F39" s="52" t="s">
        <v>24</v>
      </c>
      <c r="G39" s="52" t="s">
        <v>25</v>
      </c>
      <c r="H39" s="52" t="s">
        <v>26</v>
      </c>
      <c r="I39" s="52" t="s">
        <v>27</v>
      </c>
      <c r="J39" s="52" t="s">
        <v>28</v>
      </c>
      <c r="K39" s="52" t="s">
        <v>29</v>
      </c>
      <c r="L39" s="51" t="s">
        <v>30</v>
      </c>
      <c r="M39" s="52" t="s">
        <v>22</v>
      </c>
      <c r="N39" s="52" t="s">
        <v>23</v>
      </c>
      <c r="O39" s="52" t="s">
        <v>3</v>
      </c>
      <c r="P39" s="52" t="s">
        <v>24</v>
      </c>
      <c r="Q39" s="52" t="s">
        <v>25</v>
      </c>
      <c r="R39" s="52" t="s">
        <v>26</v>
      </c>
      <c r="S39" s="52" t="s">
        <v>27</v>
      </c>
      <c r="T39" s="52" t="s">
        <v>28</v>
      </c>
      <c r="U39" s="52" t="s">
        <v>29</v>
      </c>
    </row>
    <row r="40" spans="1:26">
      <c r="A40" s="54" t="str">
        <f>A22</f>
        <v>1996</v>
      </c>
      <c r="B40" s="63"/>
      <c r="C40" s="63">
        <f>(C4/$W4)/(B4/$V4)</f>
        <v>1.9833868449363208</v>
      </c>
      <c r="D40" s="63">
        <f>(E4/$W4)/(D4/$V4)</f>
        <v>0.17129922906760922</v>
      </c>
      <c r="E40" s="63">
        <f>(G4/$W4)/(F4/$V4)</f>
        <v>0.67459653606196246</v>
      </c>
      <c r="F40" s="63">
        <f>(I4/$W4)/(H4/$V4)</f>
        <v>1.2711335138960957</v>
      </c>
      <c r="G40" s="63">
        <f>(K4/$W4)/(J4/$V4)</f>
        <v>0.85281982751300334</v>
      </c>
      <c r="H40" s="63">
        <f>(M4/$W4)/(L4/$V4)</f>
        <v>0.90825717797887939</v>
      </c>
      <c r="I40" s="63">
        <f>(O4/$W4)/(N4/$V4)</f>
        <v>0.583316700329086</v>
      </c>
      <c r="J40" s="63">
        <f>(Q4/$W4)/(P4/$V4)</f>
        <v>0.73927885972489349</v>
      </c>
      <c r="K40" s="63">
        <f>(S4/$W4)/(R4/$V4)</f>
        <v>0.9242732587283915</v>
      </c>
      <c r="L40" s="64">
        <f>AVERAGE(C40:K40)</f>
        <v>0.90092910535958248</v>
      </c>
      <c r="M40" s="58">
        <f>(1-1/C40)*C4</f>
        <v>3045.0916826882794</v>
      </c>
      <c r="N40" s="58">
        <f>(1-1/D40)*E4</f>
        <v>-1643.0958694880887</v>
      </c>
      <c r="O40" s="58">
        <f>(1-1/E40)*G4</f>
        <v>-1653.6519758631516</v>
      </c>
      <c r="P40" s="58">
        <f>(1-1/F40)*I4</f>
        <v>72.745399451985051</v>
      </c>
      <c r="Q40" s="58">
        <f>(1-1/G40)*K4</f>
        <v>-177.5110998274221</v>
      </c>
      <c r="R40" s="58">
        <f>(1-1/H40)*M4</f>
        <v>-347.47248993427434</v>
      </c>
      <c r="S40" s="58">
        <f>(1-1/I40)*O4</f>
        <v>-696.80332510205596</v>
      </c>
      <c r="T40" s="58">
        <f>(1-1/J40)*Q4</f>
        <v>-648.43212356100753</v>
      </c>
      <c r="U40" s="58">
        <f>(1-1/K40)*S4</f>
        <v>-416.82179862698695</v>
      </c>
      <c r="V40" s="64">
        <f>AVERAGE(M40:U40)</f>
        <v>-273.99462225141366</v>
      </c>
      <c r="W40" s="65"/>
    </row>
    <row r="41" spans="1:26">
      <c r="A41" s="54">
        <f t="shared" ref="A41:A54" si="8">A23</f>
        <v>1997</v>
      </c>
      <c r="B41" s="63"/>
      <c r="C41" s="63">
        <f t="shared" ref="C41:C54" si="9">(C5/$W5)/(B5/$V5)</f>
        <v>1.9578304937739945</v>
      </c>
      <c r="D41" s="63">
        <f t="shared" ref="D41:D54" si="10">(E5/$W5)/(D5/$V5)</f>
        <v>0.17265734233248026</v>
      </c>
      <c r="E41" s="63">
        <f t="shared" ref="E41:E54" si="11">(G5/$W5)/(F5/$V5)</f>
        <v>0.68180587154806582</v>
      </c>
      <c r="F41" s="63">
        <f t="shared" ref="F41:F54" si="12">(I5/$W5)/(H5/$V5)</f>
        <v>1.2661772085058722</v>
      </c>
      <c r="G41" s="63">
        <f t="shared" ref="G41:G54" si="13">(K5/$W5)/(J5/$V5)</f>
        <v>0.86848044094858012</v>
      </c>
      <c r="H41" s="63">
        <f t="shared" ref="H41:H54" si="14">(M5/$W5)/(L5/$V5)</f>
        <v>0.92654133687322626</v>
      </c>
      <c r="I41" s="63">
        <f t="shared" ref="I41:I54" si="15">(O5/$W5)/(N5/$V5)</f>
        <v>0.60259952202346356</v>
      </c>
      <c r="J41" s="63">
        <f t="shared" ref="J41:J54" si="16">(Q5/$W5)/(P5/$V5)</f>
        <v>0.75619655970873578</v>
      </c>
      <c r="K41" s="63">
        <f t="shared" ref="K41:K54" si="17">(S5/$W5)/(R5/$V5)</f>
        <v>0.91772965644970317</v>
      </c>
      <c r="L41" s="64">
        <f t="shared" ref="L41:L54" si="18">AVERAGE(C41:K41)</f>
        <v>0.90555760357379123</v>
      </c>
      <c r="M41" s="58">
        <f t="shared" ref="M41:M54" si="19">(1-1/C41)*C5</f>
        <v>2950.368659323176</v>
      </c>
      <c r="N41" s="58">
        <f t="shared" ref="N41:N54" si="20">(1-1/D41)*E5</f>
        <v>-1595.6976516803588</v>
      </c>
      <c r="O41" s="58">
        <f t="shared" ref="O41:O54" si="21">(1-1/E41)*G5</f>
        <v>-1551.8503709603524</v>
      </c>
      <c r="P41" s="58">
        <f t="shared" ref="P41:P54" si="22">(1-1/F41)*I5</f>
        <v>71.939396077916285</v>
      </c>
      <c r="Q41" s="58">
        <f t="shared" ref="Q41:Q54" si="23">(1-1/G41)*K5</f>
        <v>-164.31337677493715</v>
      </c>
      <c r="R41" s="58">
        <f t="shared" ref="R41:R54" si="24">(1-1/H41)*M5</f>
        <v>-287.44228855886951</v>
      </c>
      <c r="S41" s="58">
        <f t="shared" ref="S41:S54" si="25">(1-1/I41)*O5</f>
        <v>-675.75764306646045</v>
      </c>
      <c r="T41" s="58">
        <f t="shared" ref="T41:T54" si="26">(1-1/J41)*Q5</f>
        <v>-636.88819966526614</v>
      </c>
      <c r="U41" s="58">
        <f t="shared" ref="U41:U54" si="27">(1-1/K41)*S5</f>
        <v>-483.76860567014745</v>
      </c>
      <c r="V41" s="64">
        <f t="shared" ref="V41:V53" si="28">AVERAGE(M41:U41)</f>
        <v>-263.7122312194777</v>
      </c>
    </row>
    <row r="42" spans="1:26">
      <c r="A42" s="54">
        <f t="shared" si="8"/>
        <v>1998</v>
      </c>
      <c r="B42" s="63"/>
      <c r="C42" s="63">
        <f t="shared" si="9"/>
        <v>1.9312739771042273</v>
      </c>
      <c r="D42" s="63">
        <f t="shared" si="10"/>
        <v>0.20170945730345025</v>
      </c>
      <c r="E42" s="63">
        <f t="shared" si="11"/>
        <v>0.66725275387168559</v>
      </c>
      <c r="F42" s="63">
        <f t="shared" si="12"/>
        <v>1.2399072518567651</v>
      </c>
      <c r="G42" s="63">
        <f t="shared" si="13"/>
        <v>0.86735762904501579</v>
      </c>
      <c r="H42" s="63">
        <f t="shared" si="14"/>
        <v>0.92542768107814077</v>
      </c>
      <c r="I42" s="63">
        <f t="shared" si="15"/>
        <v>0.6094562822119306</v>
      </c>
      <c r="J42" s="63">
        <f t="shared" si="16"/>
        <v>0.75049785726360774</v>
      </c>
      <c r="K42" s="63">
        <f t="shared" si="17"/>
        <v>0.9143398792523757</v>
      </c>
      <c r="L42" s="64">
        <f t="shared" si="18"/>
        <v>0.90080252988746656</v>
      </c>
      <c r="M42" s="58">
        <f t="shared" si="19"/>
        <v>2839.0767137342959</v>
      </c>
      <c r="N42" s="58">
        <f t="shared" si="20"/>
        <v>-1306.2576290325612</v>
      </c>
      <c r="O42" s="58">
        <f t="shared" si="21"/>
        <v>-1578.7787840046292</v>
      </c>
      <c r="P42" s="58">
        <f t="shared" si="22"/>
        <v>63.473645709626865</v>
      </c>
      <c r="Q42" s="58">
        <f t="shared" si="23"/>
        <v>-156.84199523332808</v>
      </c>
      <c r="R42" s="58">
        <f t="shared" si="24"/>
        <v>-311.58428177090627</v>
      </c>
      <c r="S42" s="58">
        <f t="shared" si="25"/>
        <v>-632.54714253267457</v>
      </c>
      <c r="T42" s="58">
        <f t="shared" si="26"/>
        <v>-677.88205668048761</v>
      </c>
      <c r="U42" s="58">
        <f t="shared" si="27"/>
        <v>-533.19228099768407</v>
      </c>
      <c r="V42" s="64">
        <f t="shared" si="28"/>
        <v>-254.9482012009276</v>
      </c>
    </row>
    <row r="43" spans="1:26">
      <c r="A43" s="54">
        <f t="shared" si="8"/>
        <v>1999</v>
      </c>
      <c r="B43" s="63"/>
      <c r="C43" s="63">
        <f t="shared" si="9"/>
        <v>1.9201725721092306</v>
      </c>
      <c r="D43" s="63">
        <f t="shared" si="10"/>
        <v>0.18254548475996588</v>
      </c>
      <c r="E43" s="63">
        <f t="shared" si="11"/>
        <v>0.68332930309756312</v>
      </c>
      <c r="F43" s="63">
        <f t="shared" si="12"/>
        <v>1.2342225791337165</v>
      </c>
      <c r="G43" s="63">
        <f t="shared" si="13"/>
        <v>0.86387385255282323</v>
      </c>
      <c r="H43" s="63">
        <f t="shared" si="14"/>
        <v>0.92306751072459281</v>
      </c>
      <c r="I43" s="63">
        <f t="shared" si="15"/>
        <v>0.61323166444610444</v>
      </c>
      <c r="J43" s="63">
        <f t="shared" si="16"/>
        <v>0.7444596305978054</v>
      </c>
      <c r="K43" s="63">
        <f t="shared" si="17"/>
        <v>0.91756445109174634</v>
      </c>
      <c r="L43" s="64">
        <f t="shared" si="18"/>
        <v>0.89805189427928311</v>
      </c>
      <c r="M43" s="58">
        <f t="shared" si="19"/>
        <v>2780.9449391410344</v>
      </c>
      <c r="N43" s="58">
        <f t="shared" si="20"/>
        <v>-1243.8731473641953</v>
      </c>
      <c r="O43" s="58">
        <f t="shared" si="21"/>
        <v>-1453.2664673600179</v>
      </c>
      <c r="P43" s="58">
        <f t="shared" si="22"/>
        <v>60.858578228022708</v>
      </c>
      <c r="Q43" s="58">
        <f t="shared" si="23"/>
        <v>-157.66619877064596</v>
      </c>
      <c r="R43" s="58">
        <f t="shared" si="24"/>
        <v>-350.96284966902601</v>
      </c>
      <c r="S43" s="58">
        <f t="shared" si="25"/>
        <v>-624.23246804689086</v>
      </c>
      <c r="T43" s="58">
        <f t="shared" si="26"/>
        <v>-724.12154796510799</v>
      </c>
      <c r="U43" s="58">
        <f t="shared" si="27"/>
        <v>-528.19979907437369</v>
      </c>
      <c r="V43" s="64">
        <f t="shared" si="28"/>
        <v>-248.94655120902229</v>
      </c>
    </row>
    <row r="44" spans="1:26">
      <c r="A44" s="54">
        <f t="shared" si="8"/>
        <v>2000</v>
      </c>
      <c r="B44" s="63"/>
      <c r="C44" s="63">
        <f t="shared" si="9"/>
        <v>1.8986796616152115</v>
      </c>
      <c r="D44" s="63">
        <f t="shared" si="10"/>
        <v>0.17576725712531613</v>
      </c>
      <c r="E44" s="63">
        <f t="shared" si="11"/>
        <v>0.69670894152271234</v>
      </c>
      <c r="F44" s="63">
        <f t="shared" si="12"/>
        <v>1.2296090606724777</v>
      </c>
      <c r="G44" s="63">
        <f t="shared" si="13"/>
        <v>0.87469924218163608</v>
      </c>
      <c r="H44" s="63">
        <f t="shared" si="14"/>
        <v>0.93230154117933772</v>
      </c>
      <c r="I44" s="63">
        <f t="shared" si="15"/>
        <v>0.6225555922591044</v>
      </c>
      <c r="J44" s="63">
        <f t="shared" si="16"/>
        <v>0.7575772259302288</v>
      </c>
      <c r="K44" s="63">
        <f t="shared" si="17"/>
        <v>0.91608646324347465</v>
      </c>
      <c r="L44" s="64">
        <f t="shared" si="18"/>
        <v>0.90044277619216651</v>
      </c>
      <c r="M44" s="58">
        <f t="shared" si="19"/>
        <v>2691.5332728904373</v>
      </c>
      <c r="N44" s="58">
        <f t="shared" si="20"/>
        <v>-1203.6484304194394</v>
      </c>
      <c r="O44" s="58">
        <f t="shared" si="21"/>
        <v>-1374.3194883870426</v>
      </c>
      <c r="P44" s="58">
        <f t="shared" si="22"/>
        <v>59.80351539108036</v>
      </c>
      <c r="Q44" s="58">
        <f t="shared" si="23"/>
        <v>-153.67799050060216</v>
      </c>
      <c r="R44" s="58">
        <f t="shared" si="24"/>
        <v>-307.77437687933497</v>
      </c>
      <c r="S44" s="58">
        <f t="shared" si="25"/>
        <v>-603.00641198827873</v>
      </c>
      <c r="T44" s="58">
        <f t="shared" si="26"/>
        <v>-722.2897060384048</v>
      </c>
      <c r="U44" s="58">
        <f t="shared" si="27"/>
        <v>-555.29694735842031</v>
      </c>
      <c r="V44" s="64">
        <f t="shared" si="28"/>
        <v>-240.96406258777836</v>
      </c>
    </row>
    <row r="45" spans="1:26">
      <c r="A45" s="54">
        <f t="shared" si="8"/>
        <v>2001</v>
      </c>
      <c r="B45" s="63"/>
      <c r="C45" s="63">
        <f t="shared" si="9"/>
        <v>1.8782878592888634</v>
      </c>
      <c r="D45" s="63">
        <f t="shared" si="10"/>
        <v>0.18008024986139398</v>
      </c>
      <c r="E45" s="63">
        <f t="shared" si="11"/>
        <v>0.69554563720506213</v>
      </c>
      <c r="F45" s="63">
        <f t="shared" si="12"/>
        <v>1.2275255375205929</v>
      </c>
      <c r="G45" s="63">
        <f t="shared" si="13"/>
        <v>0.87845304373388899</v>
      </c>
      <c r="H45" s="63">
        <f t="shared" si="14"/>
        <v>0.93443772513292511</v>
      </c>
      <c r="I45" s="63">
        <f t="shared" si="15"/>
        <v>0.62544501540230824</v>
      </c>
      <c r="J45" s="63">
        <f t="shared" si="16"/>
        <v>0.75070391548851234</v>
      </c>
      <c r="K45" s="63">
        <f t="shared" si="17"/>
        <v>0.90837909331143929</v>
      </c>
      <c r="L45" s="64">
        <f t="shared" si="18"/>
        <v>0.89765089743833171</v>
      </c>
      <c r="M45" s="58">
        <f t="shared" si="19"/>
        <v>2822.3403730444156</v>
      </c>
      <c r="N45" s="58">
        <f t="shared" si="20"/>
        <v>-1169.2534462130138</v>
      </c>
      <c r="O45" s="58">
        <f t="shared" si="21"/>
        <v>-1348.056970201982</v>
      </c>
      <c r="P45" s="58">
        <f t="shared" si="22"/>
        <v>59.291406217152655</v>
      </c>
      <c r="Q45" s="58">
        <f t="shared" si="23"/>
        <v>-143.50835066652161</v>
      </c>
      <c r="R45" s="58">
        <f t="shared" si="24"/>
        <v>-303.39225279984817</v>
      </c>
      <c r="S45" s="58">
        <f t="shared" si="25"/>
        <v>-578.43683844814348</v>
      </c>
      <c r="T45" s="58">
        <f t="shared" si="26"/>
        <v>-813.99121000082562</v>
      </c>
      <c r="U45" s="58">
        <f t="shared" si="27"/>
        <v>-603.83863278487922</v>
      </c>
      <c r="V45" s="64">
        <f t="shared" si="28"/>
        <v>-230.98288020596067</v>
      </c>
    </row>
    <row r="46" spans="1:26">
      <c r="A46" s="54">
        <f t="shared" si="8"/>
        <v>2002</v>
      </c>
      <c r="B46" s="63"/>
      <c r="C46" s="63">
        <f t="shared" si="9"/>
        <v>1.8814655093517443</v>
      </c>
      <c r="D46" s="63">
        <f t="shared" si="10"/>
        <v>0.1625944038465211</v>
      </c>
      <c r="E46" s="63">
        <f t="shared" si="11"/>
        <v>0.68789452318619071</v>
      </c>
      <c r="F46" s="63">
        <f t="shared" si="12"/>
        <v>1.2971741458458803</v>
      </c>
      <c r="G46" s="63">
        <f t="shared" si="13"/>
        <v>0.86794326877981043</v>
      </c>
      <c r="H46" s="63">
        <f t="shared" si="14"/>
        <v>0.92486446679558576</v>
      </c>
      <c r="I46" s="63">
        <f t="shared" si="15"/>
        <v>0.63305153348672871</v>
      </c>
      <c r="J46" s="63">
        <f t="shared" si="16"/>
        <v>0.73751346548140884</v>
      </c>
      <c r="K46" s="63">
        <f t="shared" si="17"/>
        <v>0.92452947402162977</v>
      </c>
      <c r="L46" s="64">
        <f t="shared" si="18"/>
        <v>0.90189231008838888</v>
      </c>
      <c r="M46" s="58">
        <f t="shared" si="19"/>
        <v>2869.5609883162942</v>
      </c>
      <c r="N46" s="58">
        <f t="shared" si="20"/>
        <v>-1214.6326581644082</v>
      </c>
      <c r="O46" s="58">
        <f t="shared" si="21"/>
        <v>-1382.2365430030286</v>
      </c>
      <c r="P46" s="58">
        <f t="shared" si="22"/>
        <v>77.682368069574693</v>
      </c>
      <c r="Q46" s="58">
        <f t="shared" si="23"/>
        <v>-154.76237660147927</v>
      </c>
      <c r="R46" s="58">
        <f t="shared" si="24"/>
        <v>-345.85509557812065</v>
      </c>
      <c r="S46" s="58">
        <f t="shared" si="25"/>
        <v>-571.3509040035658</v>
      </c>
      <c r="T46" s="58">
        <f t="shared" si="26"/>
        <v>-923.50173486450603</v>
      </c>
      <c r="U46" s="58">
        <f t="shared" si="27"/>
        <v>-511.52949585491058</v>
      </c>
      <c r="V46" s="64">
        <f t="shared" si="28"/>
        <v>-239.62505018712784</v>
      </c>
    </row>
    <row r="47" spans="1:26">
      <c r="A47" s="54">
        <f t="shared" si="8"/>
        <v>2003</v>
      </c>
      <c r="B47" s="63"/>
      <c r="C47" s="63">
        <f t="shared" si="9"/>
        <v>1.8421888371144053</v>
      </c>
      <c r="D47" s="63">
        <f t="shared" si="10"/>
        <v>0.16582099201732736</v>
      </c>
      <c r="E47" s="63">
        <f t="shared" si="11"/>
        <v>0.69525004082710817</v>
      </c>
      <c r="F47" s="63">
        <f t="shared" si="12"/>
        <v>1.2805159447666716</v>
      </c>
      <c r="G47" s="63">
        <f t="shared" si="13"/>
        <v>0.87760760410284688</v>
      </c>
      <c r="H47" s="63">
        <f t="shared" si="14"/>
        <v>0.93754244917833252</v>
      </c>
      <c r="I47" s="63">
        <f t="shared" si="15"/>
        <v>0.63087874263377608</v>
      </c>
      <c r="J47" s="63">
        <f t="shared" si="16"/>
        <v>0.74396493166030808</v>
      </c>
      <c r="K47" s="63">
        <f t="shared" si="17"/>
        <v>0.93058703286836963</v>
      </c>
      <c r="L47" s="64">
        <f t="shared" si="18"/>
        <v>0.90048406390768276</v>
      </c>
      <c r="M47" s="58">
        <f t="shared" si="19"/>
        <v>2656.3220039996972</v>
      </c>
      <c r="N47" s="58">
        <f t="shared" si="20"/>
        <v>-1260.8608046771681</v>
      </c>
      <c r="O47" s="58">
        <f t="shared" si="21"/>
        <v>-1315.9453070413638</v>
      </c>
      <c r="P47" s="58">
        <f t="shared" si="22"/>
        <v>70.241050378785076</v>
      </c>
      <c r="Q47" s="58">
        <f t="shared" si="23"/>
        <v>-159.60542675588815</v>
      </c>
      <c r="R47" s="58">
        <f t="shared" si="24"/>
        <v>-308.19825980936184</v>
      </c>
      <c r="S47" s="58">
        <f t="shared" si="25"/>
        <v>-546.87007777747772</v>
      </c>
      <c r="T47" s="58">
        <f t="shared" si="26"/>
        <v>-917.04831832273999</v>
      </c>
      <c r="U47" s="58">
        <f t="shared" si="27"/>
        <v>-495.8208063214139</v>
      </c>
      <c r="V47" s="64">
        <f t="shared" si="28"/>
        <v>-253.08732736965899</v>
      </c>
    </row>
    <row r="48" spans="1:26">
      <c r="A48" s="54">
        <f t="shared" si="8"/>
        <v>2004</v>
      </c>
      <c r="B48" s="63"/>
      <c r="C48" s="63">
        <f t="shared" si="9"/>
        <v>1.8437307717538824</v>
      </c>
      <c r="D48" s="63">
        <f t="shared" si="10"/>
        <v>0.21683211180680972</v>
      </c>
      <c r="E48" s="63">
        <f t="shared" si="11"/>
        <v>0.72206799347445905</v>
      </c>
      <c r="F48" s="63">
        <f t="shared" si="12"/>
        <v>1.2655288534822036</v>
      </c>
      <c r="G48" s="63">
        <f t="shared" si="13"/>
        <v>0.89788282808206032</v>
      </c>
      <c r="H48" s="63">
        <f t="shared" si="14"/>
        <v>0.9634656818951649</v>
      </c>
      <c r="I48" s="63">
        <f t="shared" si="15"/>
        <v>0.63373656109515475</v>
      </c>
      <c r="J48" s="63">
        <f t="shared" si="16"/>
        <v>0.76055660176402939</v>
      </c>
      <c r="K48" s="63">
        <f t="shared" si="17"/>
        <v>0.943362497239423</v>
      </c>
      <c r="L48" s="64">
        <f t="shared" si="18"/>
        <v>0.91635154451035428</v>
      </c>
      <c r="M48" s="58">
        <f t="shared" si="19"/>
        <v>2400.015125523129</v>
      </c>
      <c r="N48" s="58">
        <f t="shared" si="20"/>
        <v>-1231.3955716496512</v>
      </c>
      <c r="O48" s="58">
        <f t="shared" si="21"/>
        <v>-1242.3988485170501</v>
      </c>
      <c r="P48" s="58">
        <f t="shared" si="22"/>
        <v>66.431714858164952</v>
      </c>
      <c r="Q48" s="58">
        <f t="shared" si="23"/>
        <v>-157.32038848960522</v>
      </c>
      <c r="R48" s="58">
        <f t="shared" si="24"/>
        <v>-188.12725260167207</v>
      </c>
      <c r="S48" s="58">
        <f t="shared" si="25"/>
        <v>-554.52835471276978</v>
      </c>
      <c r="T48" s="58">
        <f t="shared" si="26"/>
        <v>-917.84965395597101</v>
      </c>
      <c r="U48" s="58">
        <f t="shared" si="27"/>
        <v>-400.65817562152216</v>
      </c>
      <c r="V48" s="64">
        <f t="shared" si="28"/>
        <v>-247.3146005741053</v>
      </c>
    </row>
    <row r="49" spans="1:22">
      <c r="A49" s="54">
        <f t="shared" si="8"/>
        <v>2005</v>
      </c>
      <c r="B49" s="63"/>
      <c r="C49" s="63">
        <f t="shared" si="9"/>
        <v>1.8334963158446567</v>
      </c>
      <c r="D49" s="63">
        <f t="shared" si="10"/>
        <v>0.24564944744439621</v>
      </c>
      <c r="E49" s="63">
        <f t="shared" si="11"/>
        <v>0.72593544141583177</v>
      </c>
      <c r="F49" s="63">
        <f t="shared" si="12"/>
        <v>1.2284087380711339</v>
      </c>
      <c r="G49" s="63">
        <f t="shared" si="13"/>
        <v>0.91231215575990521</v>
      </c>
      <c r="H49" s="63">
        <f t="shared" si="14"/>
        <v>0.98224618255653784</v>
      </c>
      <c r="I49" s="63">
        <f t="shared" si="15"/>
        <v>0.64258119357582821</v>
      </c>
      <c r="J49" s="63">
        <f t="shared" si="16"/>
        <v>0.77210997903970569</v>
      </c>
      <c r="K49" s="63">
        <f t="shared" si="17"/>
        <v>0.95082395089518812</v>
      </c>
      <c r="L49" s="64">
        <f t="shared" si="18"/>
        <v>0.92150704495590929</v>
      </c>
      <c r="M49" s="58">
        <f t="shared" si="19"/>
        <v>2220.6764876322877</v>
      </c>
      <c r="N49" s="58">
        <f t="shared" si="20"/>
        <v>-1148.8651744671924</v>
      </c>
      <c r="O49" s="58">
        <f t="shared" si="21"/>
        <v>-1237.837163886893</v>
      </c>
      <c r="P49" s="58">
        <f t="shared" si="22"/>
        <v>58.180582963266431</v>
      </c>
      <c r="Q49" s="58">
        <f t="shared" si="23"/>
        <v>-158.65390361860838</v>
      </c>
      <c r="R49" s="58">
        <f t="shared" si="24"/>
        <v>-100.28234316022743</v>
      </c>
      <c r="S49" s="58">
        <f t="shared" si="25"/>
        <v>-553.03290093364728</v>
      </c>
      <c r="T49" s="58">
        <f t="shared" si="26"/>
        <v>-945.89854194018073</v>
      </c>
      <c r="U49" s="58">
        <f t="shared" si="27"/>
        <v>-343.433198749479</v>
      </c>
      <c r="V49" s="64">
        <f t="shared" si="28"/>
        <v>-245.46068401785266</v>
      </c>
    </row>
    <row r="50" spans="1:22">
      <c r="A50" s="54">
        <f t="shared" si="8"/>
        <v>2006</v>
      </c>
      <c r="B50" s="63"/>
      <c r="C50" s="63">
        <f t="shared" si="9"/>
        <v>1.7878426689924374</v>
      </c>
      <c r="D50" s="63">
        <f t="shared" si="10"/>
        <v>0.27372102297127193</v>
      </c>
      <c r="E50" s="63">
        <f t="shared" si="11"/>
        <v>0.72737787794116504</v>
      </c>
      <c r="F50" s="63">
        <f t="shared" si="12"/>
        <v>1.1783503139586713</v>
      </c>
      <c r="G50" s="63">
        <f t="shared" si="13"/>
        <v>0.93148116520706803</v>
      </c>
      <c r="H50" s="63">
        <f t="shared" si="14"/>
        <v>1.0065909009563681</v>
      </c>
      <c r="I50" s="63">
        <f t="shared" si="15"/>
        <v>0.66311417663728578</v>
      </c>
      <c r="J50" s="63">
        <f t="shared" si="16"/>
        <v>0.78965082408987175</v>
      </c>
      <c r="K50" s="63">
        <f t="shared" si="17"/>
        <v>0.947607914856745</v>
      </c>
      <c r="L50" s="64">
        <f t="shared" si="18"/>
        <v>0.92285965173454287</v>
      </c>
      <c r="M50" s="58">
        <f t="shared" si="19"/>
        <v>2044.3860919149563</v>
      </c>
      <c r="N50" s="58">
        <f t="shared" si="20"/>
        <v>-1138.8508861783209</v>
      </c>
      <c r="O50" s="58">
        <f t="shared" si="21"/>
        <v>-1278.2864325023363</v>
      </c>
      <c r="P50" s="58">
        <f t="shared" si="22"/>
        <v>45.943323804364361</v>
      </c>
      <c r="Q50" s="58">
        <f t="shared" si="23"/>
        <v>-124.92402385575996</v>
      </c>
      <c r="R50" s="58">
        <f t="shared" si="24"/>
        <v>40.568143060136045</v>
      </c>
      <c r="S50" s="58">
        <f t="shared" si="25"/>
        <v>-511.92612599696207</v>
      </c>
      <c r="T50" s="58">
        <f t="shared" si="26"/>
        <v>-938.13204578576892</v>
      </c>
      <c r="U50" s="58">
        <f t="shared" si="27"/>
        <v>-370.0160514003652</v>
      </c>
      <c r="V50" s="64">
        <f t="shared" si="28"/>
        <v>-247.91533410445072</v>
      </c>
    </row>
    <row r="51" spans="1:22">
      <c r="A51" s="54">
        <f t="shared" si="8"/>
        <v>2007</v>
      </c>
      <c r="B51" s="63"/>
      <c r="C51" s="63">
        <f t="shared" si="9"/>
        <v>1.7333717928484653</v>
      </c>
      <c r="D51" s="63">
        <f t="shared" si="10"/>
        <v>0.2249610894991711</v>
      </c>
      <c r="E51" s="63">
        <f t="shared" si="11"/>
        <v>0.73242822548315079</v>
      </c>
      <c r="F51" s="63">
        <f t="shared" si="12"/>
        <v>1.1377271042160348</v>
      </c>
      <c r="G51" s="63">
        <f t="shared" si="13"/>
        <v>0.94357868426087732</v>
      </c>
      <c r="H51" s="63">
        <f t="shared" si="14"/>
        <v>1.0233172923992506</v>
      </c>
      <c r="I51" s="63">
        <f t="shared" si="15"/>
        <v>0.68701338681135526</v>
      </c>
      <c r="J51" s="63">
        <f t="shared" si="16"/>
        <v>0.80038999131352773</v>
      </c>
      <c r="K51" s="63">
        <f t="shared" si="17"/>
        <v>0.93749018836961973</v>
      </c>
      <c r="L51" s="64">
        <f t="shared" si="18"/>
        <v>0.91336419502238342</v>
      </c>
      <c r="M51" s="58">
        <f t="shared" si="19"/>
        <v>2070.989165021886</v>
      </c>
      <c r="N51" s="58">
        <f t="shared" si="20"/>
        <v>-1323.4720707213064</v>
      </c>
      <c r="O51" s="58">
        <f t="shared" si="21"/>
        <v>-1289.2653807989989</v>
      </c>
      <c r="P51" s="58">
        <f t="shared" si="22"/>
        <v>36.825454418880462</v>
      </c>
      <c r="Q51" s="58">
        <f t="shared" si="23"/>
        <v>-106.70675028485991</v>
      </c>
      <c r="R51" s="58">
        <f t="shared" si="24"/>
        <v>148.57524832564363</v>
      </c>
      <c r="S51" s="58">
        <f t="shared" si="25"/>
        <v>-480.56352790319971</v>
      </c>
      <c r="T51" s="58">
        <f t="shared" si="26"/>
        <v>-980.5267815276278</v>
      </c>
      <c r="U51" s="58">
        <f t="shared" si="27"/>
        <v>-468.50418969002516</v>
      </c>
      <c r="V51" s="64">
        <f t="shared" si="28"/>
        <v>-265.84987035106752</v>
      </c>
    </row>
    <row r="52" spans="1:22">
      <c r="A52" s="54">
        <f t="shared" si="8"/>
        <v>2008</v>
      </c>
      <c r="B52" s="63"/>
      <c r="C52" s="63">
        <f t="shared" si="9"/>
        <v>1.7105462944326322</v>
      </c>
      <c r="D52" s="63">
        <f t="shared" si="10"/>
        <v>0.24959000280123483</v>
      </c>
      <c r="E52" s="63">
        <f t="shared" si="11"/>
        <v>0.73812464182883875</v>
      </c>
      <c r="F52" s="63">
        <f t="shared" si="12"/>
        <v>1.1218038636171759</v>
      </c>
      <c r="G52" s="63">
        <f t="shared" si="13"/>
        <v>0.95670130617075211</v>
      </c>
      <c r="H52" s="63">
        <f t="shared" si="14"/>
        <v>1.0383350789099115</v>
      </c>
      <c r="I52" s="63">
        <f t="shared" si="15"/>
        <v>0.69039256577973951</v>
      </c>
      <c r="J52" s="63">
        <f t="shared" si="16"/>
        <v>0.8112852875876857</v>
      </c>
      <c r="K52" s="63">
        <f t="shared" si="17"/>
        <v>0.93139489374907647</v>
      </c>
      <c r="L52" s="64">
        <f t="shared" si="18"/>
        <v>0.9164637705418941</v>
      </c>
      <c r="M52" s="58">
        <f t="shared" si="19"/>
        <v>1987.2305030958125</v>
      </c>
      <c r="N52" s="58">
        <f t="shared" si="20"/>
        <v>-1337.437148065241</v>
      </c>
      <c r="O52" s="58">
        <f t="shared" si="21"/>
        <v>-1330.1092115415272</v>
      </c>
      <c r="P52" s="58">
        <f t="shared" si="22"/>
        <v>31.284234587447308</v>
      </c>
      <c r="Q52" s="58">
        <f t="shared" si="23"/>
        <v>-86.172368712199685</v>
      </c>
      <c r="R52" s="58">
        <f t="shared" si="24"/>
        <v>246.35172704761939</v>
      </c>
      <c r="S52" s="58">
        <f t="shared" si="25"/>
        <v>-538.21372135769411</v>
      </c>
      <c r="T52" s="58">
        <f t="shared" si="26"/>
        <v>-997.59097177674846</v>
      </c>
      <c r="U52" s="58">
        <f t="shared" si="27"/>
        <v>-544.08661730083759</v>
      </c>
      <c r="V52" s="64">
        <f t="shared" si="28"/>
        <v>-285.41595266926322</v>
      </c>
    </row>
    <row r="53" spans="1:22">
      <c r="A53" s="54">
        <f t="shared" si="8"/>
        <v>2009</v>
      </c>
      <c r="B53" s="63"/>
      <c r="C53" s="63">
        <f t="shared" si="9"/>
        <v>1.697892191977735</v>
      </c>
      <c r="D53" s="63">
        <f t="shared" si="10"/>
        <v>0.24763061634394043</v>
      </c>
      <c r="E53" s="63">
        <f t="shared" si="11"/>
        <v>0.78693301616773648</v>
      </c>
      <c r="F53" s="63">
        <f t="shared" si="12"/>
        <v>1.1029613842958879</v>
      </c>
      <c r="G53" s="63">
        <f t="shared" si="13"/>
        <v>0.96550352087257341</v>
      </c>
      <c r="H53" s="63">
        <f t="shared" si="14"/>
        <v>1.0478393489198725</v>
      </c>
      <c r="I53" s="63">
        <f t="shared" si="15"/>
        <v>0.70836126141587963</v>
      </c>
      <c r="J53" s="63">
        <f t="shared" si="16"/>
        <v>0.81748134961461194</v>
      </c>
      <c r="K53" s="63">
        <f t="shared" si="17"/>
        <v>0.92455352415292602</v>
      </c>
      <c r="L53" s="64">
        <f t="shared" si="18"/>
        <v>0.92212846819568484</v>
      </c>
      <c r="M53" s="58">
        <f t="shared" si="19"/>
        <v>1738.9625551220006</v>
      </c>
      <c r="N53" s="58">
        <f t="shared" si="20"/>
        <v>-1289.5982195256431</v>
      </c>
      <c r="O53" s="58">
        <f t="shared" si="21"/>
        <v>-1061.3923827567767</v>
      </c>
      <c r="P53" s="58">
        <f t="shared" si="22"/>
        <v>25.410700558484322</v>
      </c>
      <c r="Q53" s="58">
        <f t="shared" si="23"/>
        <v>-66.813366434741638</v>
      </c>
      <c r="R53" s="58">
        <f t="shared" si="24"/>
        <v>292.87951716259016</v>
      </c>
      <c r="S53" s="58">
        <f t="shared" si="25"/>
        <v>-498.79996510568395</v>
      </c>
      <c r="T53" s="58">
        <f t="shared" si="26"/>
        <v>-993.25951117383556</v>
      </c>
      <c r="U53" s="58">
        <f t="shared" si="27"/>
        <v>-609.66602130828528</v>
      </c>
      <c r="V53" s="64">
        <f t="shared" si="28"/>
        <v>-273.58629927354349</v>
      </c>
    </row>
    <row r="54" spans="1:22">
      <c r="A54" s="54">
        <f t="shared" si="8"/>
        <v>2010</v>
      </c>
      <c r="B54" s="63"/>
      <c r="C54" s="63">
        <f t="shared" si="9"/>
        <v>1.7220784953335817</v>
      </c>
      <c r="D54" s="63">
        <f t="shared" si="10"/>
        <v>0.21351046229026488</v>
      </c>
      <c r="E54" s="63">
        <f t="shared" si="11"/>
        <v>0.78650844070400883</v>
      </c>
      <c r="F54" s="63">
        <f t="shared" si="12"/>
        <v>1.1112503221517815</v>
      </c>
      <c r="G54" s="63">
        <f t="shared" si="13"/>
        <v>0.96484923628248132</v>
      </c>
      <c r="H54" s="63">
        <f t="shared" si="14"/>
        <v>1.0447324182982716</v>
      </c>
      <c r="I54" s="63">
        <f t="shared" si="15"/>
        <v>0.705127126668468</v>
      </c>
      <c r="J54" s="63">
        <f t="shared" si="16"/>
        <v>0.81543534132641526</v>
      </c>
      <c r="K54" s="63">
        <f t="shared" si="17"/>
        <v>0.93194430474077006</v>
      </c>
      <c r="L54" s="64">
        <f t="shared" si="18"/>
        <v>0.92171512753289364</v>
      </c>
      <c r="M54" s="58">
        <f t="shared" si="19"/>
        <v>1754.6408961007005</v>
      </c>
      <c r="N54" s="58">
        <f t="shared" si="20"/>
        <v>-1356.1142953293863</v>
      </c>
      <c r="O54" s="58">
        <f t="shared" si="21"/>
        <v>-1032.4853661994059</v>
      </c>
      <c r="P54" s="58">
        <f t="shared" si="22"/>
        <v>25.269627728983185</v>
      </c>
      <c r="Q54" s="58">
        <f t="shared" si="23"/>
        <v>-67.169887033989269</v>
      </c>
      <c r="R54" s="58">
        <f t="shared" si="24"/>
        <v>269.00615822556199</v>
      </c>
      <c r="S54" s="58">
        <f t="shared" si="25"/>
        <v>-505.16903949171655</v>
      </c>
      <c r="T54" s="58">
        <f t="shared" si="26"/>
        <v>-983.39980538042778</v>
      </c>
      <c r="U54" s="58">
        <f t="shared" si="27"/>
        <v>-547.73433245123169</v>
      </c>
      <c r="V54" s="64">
        <f t="shared" ref="V54" si="29">AVERAGE(M54:U54)</f>
        <v>-271.46178264787909</v>
      </c>
    </row>
    <row r="56" spans="1:22" ht="13.5" thickBot="1"/>
    <row r="57" spans="1:22" ht="51.75" thickBot="1">
      <c r="A57" s="51" t="s">
        <v>31</v>
      </c>
      <c r="C57" s="52" t="s">
        <v>22</v>
      </c>
      <c r="D57" s="52" t="s">
        <v>23</v>
      </c>
      <c r="E57" s="52" t="s">
        <v>3</v>
      </c>
      <c r="F57" s="52" t="s">
        <v>24</v>
      </c>
      <c r="G57" s="52" t="s">
        <v>25</v>
      </c>
      <c r="H57" s="52" t="s">
        <v>26</v>
      </c>
      <c r="I57" s="52" t="s">
        <v>27</v>
      </c>
      <c r="J57" s="52" t="s">
        <v>28</v>
      </c>
      <c r="K57" s="52" t="s">
        <v>29</v>
      </c>
      <c r="L57" s="66" t="s">
        <v>32</v>
      </c>
    </row>
    <row r="58" spans="1:22">
      <c r="A58" s="50" t="str">
        <f>A40</f>
        <v>1996</v>
      </c>
      <c r="C58" s="63">
        <f>C22/$W22*100</f>
        <v>10.570384508790028</v>
      </c>
      <c r="D58" s="63">
        <f>E22/$W22*100</f>
        <v>3.5006685748838846</v>
      </c>
      <c r="E58" s="63">
        <f>G22/$W22*100</f>
        <v>14.275213860158372</v>
      </c>
      <c r="F58" s="63">
        <f>I22/$W22*100</f>
        <v>2.237868397252786</v>
      </c>
      <c r="G58" s="63">
        <f>K22/$W22*100</f>
        <v>4.3740295430924565</v>
      </c>
      <c r="H58" s="63">
        <f>M22/$W22*100</f>
        <v>16.610696852716369</v>
      </c>
      <c r="I58" s="63">
        <f>O22/$W22*100</f>
        <v>7.140262573158358</v>
      </c>
      <c r="J58" s="63">
        <f>Q22/$W22*100</f>
        <v>18.699197263076154</v>
      </c>
      <c r="K58" s="63">
        <f>S22/$W22*100</f>
        <v>22.591678426871589</v>
      </c>
      <c r="L58" s="67">
        <f>AVERAGE(C58:K58)</f>
        <v>11.111111111111111</v>
      </c>
    </row>
    <row r="59" spans="1:22">
      <c r="A59" s="50">
        <f t="shared" ref="A59:A72" si="30">A41</f>
        <v>1997</v>
      </c>
      <c r="C59" s="63">
        <f t="shared" ref="C59:C72" si="31">C23/$W23*100</f>
        <v>10.203956550719319</v>
      </c>
      <c r="D59" s="63">
        <f t="shared" ref="D59:D72" si="32">E23/$W23*100</f>
        <v>3.7518783220863918</v>
      </c>
      <c r="E59" s="63">
        <f t="shared" ref="E59:E72" si="33">G23/$W23*100</f>
        <v>14.46096749982955</v>
      </c>
      <c r="F59" s="63">
        <f t="shared" ref="F59:F72" si="34">I23/$W23*100</f>
        <v>2.2929334058244679</v>
      </c>
      <c r="G59" s="63">
        <f t="shared" ref="G59:G72" si="35">K23/$W23*100</f>
        <v>4.5840679275630443</v>
      </c>
      <c r="H59" s="63">
        <f t="shared" ref="H59:H72" si="36">M23/$W23*100</f>
        <v>16.609846815159298</v>
      </c>
      <c r="I59" s="63">
        <f t="shared" ref="I59:I72" si="37">O23/$W23*100</f>
        <v>7.6965797604311801</v>
      </c>
      <c r="J59" s="63">
        <f t="shared" ref="J59:J72" si="38">Q23/$W23*100</f>
        <v>19.107346189452908</v>
      </c>
      <c r="K59" s="63">
        <f t="shared" ref="K59:K72" si="39">S23/$W23*100</f>
        <v>21.292423528933845</v>
      </c>
      <c r="L59" s="67">
        <f t="shared" ref="L59:L72" si="40">AVERAGE(C59:K59)</f>
        <v>11.111111111111111</v>
      </c>
    </row>
    <row r="60" spans="1:22">
      <c r="A60" s="50">
        <f t="shared" si="30"/>
        <v>1998</v>
      </c>
      <c r="C60" s="63">
        <f t="shared" si="31"/>
        <v>10.003563938120546</v>
      </c>
      <c r="D60" s="63">
        <f t="shared" si="32"/>
        <v>3.895307297846077</v>
      </c>
      <c r="E60" s="63">
        <f t="shared" si="33"/>
        <v>13.924706666640843</v>
      </c>
      <c r="F60" s="63">
        <f t="shared" si="34"/>
        <v>2.1268810199974872</v>
      </c>
      <c r="G60" s="63">
        <f t="shared" si="35"/>
        <v>4.0407397515541357</v>
      </c>
      <c r="H60" s="63">
        <f t="shared" si="36"/>
        <v>16.584082843950913</v>
      </c>
      <c r="I60" s="63">
        <f t="shared" si="37"/>
        <v>8.2565012366301325</v>
      </c>
      <c r="J60" s="63">
        <f t="shared" si="38"/>
        <v>19.496904418366213</v>
      </c>
      <c r="K60" s="63">
        <f t="shared" si="39"/>
        <v>21.671312826893654</v>
      </c>
      <c r="L60" s="67">
        <f t="shared" si="40"/>
        <v>11.111111111111111</v>
      </c>
    </row>
    <row r="61" spans="1:22">
      <c r="A61" s="50">
        <f t="shared" si="30"/>
        <v>1999</v>
      </c>
      <c r="C61" s="63">
        <f t="shared" si="31"/>
        <v>9.6602598509112152</v>
      </c>
      <c r="D61" s="63">
        <f t="shared" si="32"/>
        <v>2.7807886457592712</v>
      </c>
      <c r="E61" s="63">
        <f t="shared" si="33"/>
        <v>13.850343465714539</v>
      </c>
      <c r="F61" s="63">
        <f t="shared" si="34"/>
        <v>2.0810109709183902</v>
      </c>
      <c r="G61" s="63">
        <f t="shared" si="35"/>
        <v>3.8115753598709472</v>
      </c>
      <c r="H61" s="63">
        <f t="shared" si="36"/>
        <v>17.680406206451302</v>
      </c>
      <c r="I61" s="63">
        <f t="shared" si="37"/>
        <v>8.7146285762627524</v>
      </c>
      <c r="J61" s="63">
        <f t="shared" si="38"/>
        <v>20.236310917945108</v>
      </c>
      <c r="K61" s="63">
        <f t="shared" si="39"/>
        <v>21.184676006166463</v>
      </c>
      <c r="L61" s="67">
        <f t="shared" si="40"/>
        <v>11.111111111111111</v>
      </c>
    </row>
    <row r="62" spans="1:22">
      <c r="A62" s="50">
        <f t="shared" si="30"/>
        <v>2000</v>
      </c>
      <c r="C62" s="63">
        <f t="shared" si="31"/>
        <v>9.437350876193074</v>
      </c>
      <c r="D62" s="63">
        <f t="shared" si="32"/>
        <v>2.7224685426161086</v>
      </c>
      <c r="E62" s="63">
        <f t="shared" si="33"/>
        <v>14.334964988093461</v>
      </c>
      <c r="F62" s="63">
        <f t="shared" si="34"/>
        <v>2.1024458057066715</v>
      </c>
      <c r="G62" s="63">
        <f t="shared" si="35"/>
        <v>3.829277760046859</v>
      </c>
      <c r="H62" s="63">
        <f t="shared" si="36"/>
        <v>18.391026856073779</v>
      </c>
      <c r="I62" s="63">
        <f t="shared" si="37"/>
        <v>9.1338026693452612</v>
      </c>
      <c r="J62" s="63">
        <f t="shared" si="38"/>
        <v>19.751016900335468</v>
      </c>
      <c r="K62" s="63">
        <f t="shared" si="39"/>
        <v>20.297645601589316</v>
      </c>
      <c r="L62" s="67">
        <f t="shared" si="40"/>
        <v>11.111111111111111</v>
      </c>
    </row>
    <row r="63" spans="1:22">
      <c r="A63" s="50">
        <f t="shared" si="30"/>
        <v>2001</v>
      </c>
      <c r="C63" s="63">
        <f t="shared" si="31"/>
        <v>8.9665902115168645</v>
      </c>
      <c r="D63" s="63">
        <f t="shared" si="32"/>
        <v>2.4536621684813338</v>
      </c>
      <c r="E63" s="63">
        <f t="shared" si="33"/>
        <v>14.112281254393194</v>
      </c>
      <c r="F63" s="63">
        <f t="shared" si="34"/>
        <v>1.9958891924712234</v>
      </c>
      <c r="G63" s="63">
        <f t="shared" si="35"/>
        <v>4.9126796338794021</v>
      </c>
      <c r="H63" s="63">
        <f t="shared" si="36"/>
        <v>19.027104229619912</v>
      </c>
      <c r="I63" s="63">
        <f t="shared" si="37"/>
        <v>9.28170328317543</v>
      </c>
      <c r="J63" s="63">
        <f t="shared" si="38"/>
        <v>19.591880191752601</v>
      </c>
      <c r="K63" s="63">
        <f t="shared" si="39"/>
        <v>19.658209834710032</v>
      </c>
      <c r="L63" s="67">
        <f t="shared" si="40"/>
        <v>11.111111111111109</v>
      </c>
    </row>
    <row r="64" spans="1:22">
      <c r="A64" s="50">
        <f t="shared" si="30"/>
        <v>2002</v>
      </c>
      <c r="C64" s="63">
        <f t="shared" si="31"/>
        <v>9.545852877224986</v>
      </c>
      <c r="D64" s="63">
        <f t="shared" si="32"/>
        <v>1.9202433330705992</v>
      </c>
      <c r="E64" s="63">
        <f t="shared" si="33"/>
        <v>13.907665359795713</v>
      </c>
      <c r="F64" s="63">
        <f t="shared" si="34"/>
        <v>2.1034304816048954</v>
      </c>
      <c r="G64" s="63">
        <f t="shared" si="35"/>
        <v>3.7488323380314617</v>
      </c>
      <c r="H64" s="63">
        <f t="shared" si="36"/>
        <v>18.842024534115868</v>
      </c>
      <c r="I64" s="63">
        <f t="shared" si="37"/>
        <v>10.241559485305634</v>
      </c>
      <c r="J64" s="63">
        <f t="shared" si="38"/>
        <v>19.89026770233097</v>
      </c>
      <c r="K64" s="63">
        <f t="shared" si="39"/>
        <v>19.800123888519877</v>
      </c>
      <c r="L64" s="67">
        <f t="shared" si="40"/>
        <v>11.111111111111111</v>
      </c>
    </row>
    <row r="65" spans="1:12">
      <c r="A65" s="50">
        <f t="shared" si="30"/>
        <v>2003</v>
      </c>
      <c r="C65" s="63">
        <f t="shared" si="31"/>
        <v>9.6690002860221522</v>
      </c>
      <c r="D65" s="63">
        <f t="shared" si="32"/>
        <v>1.9206503352491282</v>
      </c>
      <c r="E65" s="63">
        <f t="shared" si="33"/>
        <v>13.364715486405743</v>
      </c>
      <c r="F65" s="63">
        <f t="shared" si="34"/>
        <v>1.7975865321994005</v>
      </c>
      <c r="G65" s="63">
        <f t="shared" si="35"/>
        <v>3.7839842074650463</v>
      </c>
      <c r="H65" s="63">
        <f t="shared" si="36"/>
        <v>18.744550902485415</v>
      </c>
      <c r="I65" s="63">
        <f t="shared" si="37"/>
        <v>10.459166301418492</v>
      </c>
      <c r="J65" s="63">
        <f t="shared" si="38"/>
        <v>20.633848765516973</v>
      </c>
      <c r="K65" s="63">
        <f t="shared" si="39"/>
        <v>19.626497183237642</v>
      </c>
      <c r="L65" s="67">
        <f t="shared" si="40"/>
        <v>11.111111111111111</v>
      </c>
    </row>
    <row r="66" spans="1:12">
      <c r="A66" s="50">
        <f t="shared" si="30"/>
        <v>2004</v>
      </c>
      <c r="C66" s="63">
        <f t="shared" si="31"/>
        <v>9.1314930366827767</v>
      </c>
      <c r="D66" s="63">
        <f t="shared" si="32"/>
        <v>2.2066688199013207</v>
      </c>
      <c r="E66" s="63">
        <f t="shared" si="33"/>
        <v>13.428397428224692</v>
      </c>
      <c r="F66" s="63">
        <f t="shared" si="34"/>
        <v>1.8759019903415264</v>
      </c>
      <c r="G66" s="63">
        <f t="shared" si="35"/>
        <v>3.997288285418727</v>
      </c>
      <c r="H66" s="63">
        <f t="shared" si="36"/>
        <v>19.043082946701286</v>
      </c>
      <c r="I66" s="63">
        <f t="shared" si="37"/>
        <v>10.459736508486342</v>
      </c>
      <c r="J66" s="63">
        <f t="shared" si="38"/>
        <v>21.019878708419405</v>
      </c>
      <c r="K66" s="63">
        <f t="shared" si="39"/>
        <v>18.837552275823928</v>
      </c>
      <c r="L66" s="67">
        <f t="shared" si="40"/>
        <v>11.111111111111111</v>
      </c>
    </row>
    <row r="67" spans="1:12">
      <c r="A67" s="50">
        <f t="shared" si="30"/>
        <v>2005</v>
      </c>
      <c r="C67" s="63">
        <f t="shared" si="31"/>
        <v>7.8426637341746073</v>
      </c>
      <c r="D67" s="63">
        <f t="shared" si="32"/>
        <v>2.098003160242047</v>
      </c>
      <c r="E67" s="63">
        <f t="shared" si="33"/>
        <v>13.713714301742835</v>
      </c>
      <c r="F67" s="63">
        <f t="shared" si="34"/>
        <v>1.9053185099918994</v>
      </c>
      <c r="G67" s="63">
        <f t="shared" si="35"/>
        <v>4.3570606386952244</v>
      </c>
      <c r="H67" s="63">
        <f t="shared" si="36"/>
        <v>19.364177201817771</v>
      </c>
      <c r="I67" s="63">
        <f t="shared" si="37"/>
        <v>10.846962706863495</v>
      </c>
      <c r="J67" s="63">
        <f t="shared" si="38"/>
        <v>21.625486206418756</v>
      </c>
      <c r="K67" s="63">
        <f t="shared" si="39"/>
        <v>18.246613540053367</v>
      </c>
      <c r="L67" s="67">
        <f t="shared" si="40"/>
        <v>11.111111111111111</v>
      </c>
    </row>
    <row r="68" spans="1:12">
      <c r="A68" s="50">
        <f t="shared" si="30"/>
        <v>2006</v>
      </c>
      <c r="C68" s="63">
        <f t="shared" si="31"/>
        <v>7.2142850714191491</v>
      </c>
      <c r="D68" s="63">
        <f t="shared" si="32"/>
        <v>1.8558792578896952</v>
      </c>
      <c r="E68" s="63">
        <f t="shared" si="33"/>
        <v>13.903097118747315</v>
      </c>
      <c r="F68" s="63">
        <f t="shared" si="34"/>
        <v>1.8518572375654776</v>
      </c>
      <c r="G68" s="63">
        <f t="shared" si="35"/>
        <v>4.4813891116622626</v>
      </c>
      <c r="H68" s="63">
        <f t="shared" si="36"/>
        <v>19.586047843706631</v>
      </c>
      <c r="I68" s="63">
        <f t="shared" si="37"/>
        <v>11.129126932823889</v>
      </c>
      <c r="J68" s="63">
        <f t="shared" si="38"/>
        <v>22.338988376823043</v>
      </c>
      <c r="K68" s="63">
        <f t="shared" si="39"/>
        <v>17.639329049362551</v>
      </c>
      <c r="L68" s="67">
        <f t="shared" si="40"/>
        <v>11.111111111111114</v>
      </c>
    </row>
    <row r="69" spans="1:12">
      <c r="A69" s="50">
        <f t="shared" si="30"/>
        <v>2007</v>
      </c>
      <c r="C69" s="63">
        <f t="shared" si="31"/>
        <v>6.9848937457635891</v>
      </c>
      <c r="D69" s="63">
        <f t="shared" si="32"/>
        <v>1.6485318813041137</v>
      </c>
      <c r="E69" s="63">
        <f t="shared" si="33"/>
        <v>13.992830874754119</v>
      </c>
      <c r="F69" s="63">
        <f t="shared" si="34"/>
        <v>1.7861684327120535</v>
      </c>
      <c r="G69" s="63">
        <f t="shared" si="35"/>
        <v>4.9100867655722773</v>
      </c>
      <c r="H69" s="63">
        <f t="shared" si="36"/>
        <v>19.767680484408292</v>
      </c>
      <c r="I69" s="63">
        <f t="shared" si="37"/>
        <v>11.520879730950215</v>
      </c>
      <c r="J69" s="63">
        <f t="shared" si="38"/>
        <v>22.289672330573495</v>
      </c>
      <c r="K69" s="63">
        <f t="shared" si="39"/>
        <v>17.099255753961838</v>
      </c>
      <c r="L69" s="67">
        <f t="shared" si="40"/>
        <v>11.111111111111111</v>
      </c>
    </row>
    <row r="70" spans="1:12">
      <c r="A70" s="50">
        <f t="shared" si="30"/>
        <v>2008</v>
      </c>
      <c r="C70" s="63">
        <f t="shared" si="31"/>
        <v>7.8006921168154646</v>
      </c>
      <c r="D70" s="63">
        <f t="shared" si="32"/>
        <v>1.5417458873924421</v>
      </c>
      <c r="E70" s="63">
        <f t="shared" si="33"/>
        <v>13.819169313841606</v>
      </c>
      <c r="F70" s="63">
        <f t="shared" si="34"/>
        <v>1.6683695921411814</v>
      </c>
      <c r="G70" s="63">
        <f t="shared" si="35"/>
        <v>5.1487354502842546</v>
      </c>
      <c r="H70" s="63">
        <f t="shared" si="36"/>
        <v>19.148229952306004</v>
      </c>
      <c r="I70" s="63">
        <f t="shared" si="37"/>
        <v>11.668184865752684</v>
      </c>
      <c r="J70" s="63">
        <f t="shared" si="38"/>
        <v>22.262399338988047</v>
      </c>
      <c r="K70" s="63">
        <f t="shared" si="39"/>
        <v>16.942473482478317</v>
      </c>
      <c r="L70" s="67">
        <f t="shared" si="40"/>
        <v>11.111111111111112</v>
      </c>
    </row>
    <row r="71" spans="1:12">
      <c r="A71" s="50">
        <f t="shared" si="30"/>
        <v>2009</v>
      </c>
      <c r="C71" s="63">
        <f t="shared" si="31"/>
        <v>7.3516030424262802</v>
      </c>
      <c r="D71" s="63">
        <f t="shared" si="32"/>
        <v>1.4968390741389577</v>
      </c>
      <c r="E71" s="63">
        <f t="shared" si="33"/>
        <v>12.551973020302047</v>
      </c>
      <c r="F71" s="63">
        <f t="shared" si="34"/>
        <v>1.6612011235783777</v>
      </c>
      <c r="G71" s="63">
        <f t="shared" si="35"/>
        <v>5.4088422020166531</v>
      </c>
      <c r="H71" s="63">
        <f t="shared" si="36"/>
        <v>19.078114666288094</v>
      </c>
      <c r="I71" s="63">
        <f t="shared" si="37"/>
        <v>12.102033286754944</v>
      </c>
      <c r="J71" s="63">
        <f t="shared" si="38"/>
        <v>23.04881352013879</v>
      </c>
      <c r="K71" s="63">
        <f t="shared" si="39"/>
        <v>17.300580064355859</v>
      </c>
      <c r="L71" s="67">
        <f t="shared" si="40"/>
        <v>11.111111111111111</v>
      </c>
    </row>
    <row r="72" spans="1:12" ht="13.5" thickBot="1">
      <c r="A72" s="50">
        <f t="shared" si="30"/>
        <v>2010</v>
      </c>
      <c r="C72" s="63">
        <f t="shared" si="31"/>
        <v>7.2245876639696673</v>
      </c>
      <c r="D72" s="63">
        <f t="shared" si="32"/>
        <v>1.362549800084349</v>
      </c>
      <c r="E72" s="63">
        <f t="shared" si="33"/>
        <v>12.735111926737705</v>
      </c>
      <c r="F72" s="63">
        <f t="shared" si="34"/>
        <v>1.6348218513789647</v>
      </c>
      <c r="G72" s="63">
        <f t="shared" si="35"/>
        <v>5.3979360723281689</v>
      </c>
      <c r="H72" s="63">
        <f t="shared" si="36"/>
        <v>18.918976384187058</v>
      </c>
      <c r="I72" s="63">
        <f t="shared" si="37"/>
        <v>12.482246125505171</v>
      </c>
      <c r="J72" s="63">
        <f t="shared" si="38"/>
        <v>23.016181043257905</v>
      </c>
      <c r="K72" s="63">
        <f t="shared" si="39"/>
        <v>17.227589132551014</v>
      </c>
      <c r="L72" s="68">
        <f t="shared" si="40"/>
        <v>11.111111111111111</v>
      </c>
    </row>
    <row r="73" spans="1:12">
      <c r="C73" s="63"/>
    </row>
    <row r="74" spans="1:12">
      <c r="A74" s="50" t="s">
        <v>32</v>
      </c>
      <c r="C74" s="63">
        <f>AVERAGE(C58:C72)</f>
        <v>8.7738118340499813</v>
      </c>
      <c r="D74" s="63">
        <f t="shared" ref="D74:K74" si="41">AVERAGE(D58:D72)</f>
        <v>2.3437256733963818</v>
      </c>
      <c r="E74" s="63">
        <f t="shared" si="41"/>
        <v>13.758343504358784</v>
      </c>
      <c r="F74" s="63">
        <f t="shared" si="41"/>
        <v>1.9414456362456538</v>
      </c>
      <c r="G74" s="63">
        <f t="shared" si="41"/>
        <v>4.4524350031653945</v>
      </c>
      <c r="H74" s="63">
        <f t="shared" si="41"/>
        <v>18.493069914665863</v>
      </c>
      <c r="I74" s="63">
        <f t="shared" si="41"/>
        <v>10.075558269524265</v>
      </c>
      <c r="J74" s="63">
        <f t="shared" si="41"/>
        <v>20.867212791559723</v>
      </c>
      <c r="K74" s="63">
        <f t="shared" si="41"/>
        <v>19.294397373033956</v>
      </c>
    </row>
    <row r="75" spans="1:12">
      <c r="A75" s="50" t="s">
        <v>33</v>
      </c>
      <c r="C75" s="63">
        <f>C72-C58</f>
        <v>-3.3457968448203603</v>
      </c>
      <c r="D75" s="63">
        <f t="shared" ref="D75:K75" si="42">D72-D58</f>
        <v>-2.1381187747995356</v>
      </c>
      <c r="E75" s="63">
        <f t="shared" si="42"/>
        <v>-1.5401019334206669</v>
      </c>
      <c r="F75" s="63">
        <f t="shared" si="42"/>
        <v>-0.60304654587382123</v>
      </c>
      <c r="G75" s="63">
        <f t="shared" si="42"/>
        <v>1.0239065292357123</v>
      </c>
      <c r="H75" s="63">
        <f t="shared" si="42"/>
        <v>2.3082795314706885</v>
      </c>
      <c r="I75" s="63">
        <f t="shared" si="42"/>
        <v>5.3419835523468127</v>
      </c>
      <c r="J75" s="63">
        <f t="shared" si="42"/>
        <v>4.3169837801817508</v>
      </c>
      <c r="K75" s="63">
        <f t="shared" si="42"/>
        <v>-5.3640892943205749</v>
      </c>
    </row>
    <row r="76" spans="1:12">
      <c r="A76" s="50" t="s">
        <v>34</v>
      </c>
      <c r="C76" s="63">
        <f>STDEV(C58:C72)</f>
        <v>1.2375951492206501</v>
      </c>
      <c r="D76" s="63">
        <f t="shared" ref="D76:K76" si="43">STDEV(D58:D72)</f>
        <v>0.8262328372319816</v>
      </c>
      <c r="E76" s="63">
        <f t="shared" si="43"/>
        <v>0.54279744563167487</v>
      </c>
      <c r="F76" s="63">
        <f t="shared" si="43"/>
        <v>0.21145050839295895</v>
      </c>
      <c r="G76" s="63">
        <f t="shared" si="43"/>
        <v>0.58953744256061025</v>
      </c>
      <c r="H76" s="63">
        <f t="shared" si="43"/>
        <v>1.0924615858172839</v>
      </c>
      <c r="I76" s="63">
        <f t="shared" si="43"/>
        <v>1.6367486117590386</v>
      </c>
      <c r="J76" s="63">
        <f t="shared" si="43"/>
        <v>1.4654653756132354</v>
      </c>
      <c r="K76" s="63">
        <f t="shared" si="43"/>
        <v>1.8561668143686145</v>
      </c>
    </row>
    <row r="79" spans="1:12" ht="13.5" thickBot="1"/>
    <row r="80" spans="1:12">
      <c r="C80" s="155" t="s">
        <v>18</v>
      </c>
      <c r="D80" s="156" t="s">
        <v>35</v>
      </c>
      <c r="E80" s="156" t="s">
        <v>36</v>
      </c>
      <c r="F80" s="156" t="s">
        <v>37</v>
      </c>
      <c r="G80" s="156" t="s">
        <v>38</v>
      </c>
      <c r="H80" s="156">
        <f>A72</f>
        <v>2010</v>
      </c>
      <c r="I80" s="156" t="s">
        <v>32</v>
      </c>
      <c r="J80" s="156" t="s">
        <v>33</v>
      </c>
      <c r="K80" s="157" t="s">
        <v>34</v>
      </c>
    </row>
    <row r="81" spans="1:17">
      <c r="B81" s="50" t="s">
        <v>22</v>
      </c>
      <c r="C81" s="158">
        <f t="array" ref="C81:C89">TRANSPOSE(C58:K58)</f>
        <v>10.570384508790028</v>
      </c>
      <c r="D81" s="159">
        <f t="array" ref="D81:D89">TRANSPOSE(C61:K61)</f>
        <v>9.6602598509112152</v>
      </c>
      <c r="E81" s="159">
        <f t="array" ref="E81:E89">TRANSPOSE(C65:K65)</f>
        <v>9.6690002860221522</v>
      </c>
      <c r="F81" s="159">
        <f t="array" ref="F81:F89">TRANSPOSE(C68:K68)</f>
        <v>7.2142850714191491</v>
      </c>
      <c r="G81" s="159">
        <f t="array" ref="G81:G89">TRANSPOSE(C70:K70)</f>
        <v>7.8006921168154646</v>
      </c>
      <c r="H81" s="159">
        <f t="array" ref="H81:H89">TRANSPOSE(C72:K72)</f>
        <v>7.2245876639696673</v>
      </c>
      <c r="I81" s="159">
        <f>AVERAGE(C81:H81)</f>
        <v>8.6898682496546122</v>
      </c>
      <c r="J81" s="159">
        <f>H81-C81</f>
        <v>-3.3457968448203603</v>
      </c>
      <c r="K81" s="160">
        <f>STDEV(C81:H81)</f>
        <v>1.452702854075173</v>
      </c>
      <c r="L81" s="62"/>
      <c r="M81" s="62"/>
      <c r="N81" s="62"/>
      <c r="O81" s="62"/>
      <c r="P81" s="62"/>
      <c r="Q81" s="62"/>
    </row>
    <row r="82" spans="1:17">
      <c r="B82" s="50" t="s">
        <v>23</v>
      </c>
      <c r="C82" s="158">
        <v>3.5006685748838846</v>
      </c>
      <c r="D82" s="159">
        <v>2.7807886457592712</v>
      </c>
      <c r="E82" s="159">
        <v>1.9206503352491282</v>
      </c>
      <c r="F82" s="159">
        <v>1.8558792578896952</v>
      </c>
      <c r="G82" s="159">
        <v>1.5417458873924421</v>
      </c>
      <c r="H82" s="159">
        <v>1.362549800084349</v>
      </c>
      <c r="I82" s="159">
        <f t="shared" ref="I82:I89" si="44">AVERAGE(C82:H82)</f>
        <v>2.1603804168764618</v>
      </c>
      <c r="J82" s="159">
        <f t="shared" ref="J82:J89" si="45">H82-C82</f>
        <v>-2.1381187747995356</v>
      </c>
      <c r="K82" s="160">
        <f t="shared" ref="K82:K89" si="46">STDEV(C82:H82)</f>
        <v>0.8186223254935785</v>
      </c>
      <c r="L82" s="62"/>
      <c r="M82" s="62"/>
      <c r="N82" s="62"/>
      <c r="O82" s="62"/>
      <c r="P82" s="62"/>
      <c r="Q82" s="62"/>
    </row>
    <row r="83" spans="1:17">
      <c r="B83" s="50" t="s">
        <v>3</v>
      </c>
      <c r="C83" s="158">
        <v>14.275213860158372</v>
      </c>
      <c r="D83" s="159">
        <v>13.850343465714539</v>
      </c>
      <c r="E83" s="159">
        <v>13.364715486405743</v>
      </c>
      <c r="F83" s="159">
        <v>13.903097118747315</v>
      </c>
      <c r="G83" s="159">
        <v>13.819169313841606</v>
      </c>
      <c r="H83" s="159">
        <v>12.735111926737705</v>
      </c>
      <c r="I83" s="159">
        <f t="shared" si="44"/>
        <v>13.657941861934212</v>
      </c>
      <c r="J83" s="159">
        <f t="shared" si="45"/>
        <v>-1.5401019334206669</v>
      </c>
      <c r="K83" s="160">
        <f t="shared" si="46"/>
        <v>0.53697956846067474</v>
      </c>
      <c r="L83" s="62"/>
      <c r="M83" s="62"/>
      <c r="N83" s="62"/>
      <c r="O83" s="62"/>
      <c r="P83" s="62"/>
      <c r="Q83" s="62"/>
    </row>
    <row r="84" spans="1:17">
      <c r="B84" s="50" t="s">
        <v>24</v>
      </c>
      <c r="C84" s="158">
        <v>2.237868397252786</v>
      </c>
      <c r="D84" s="159">
        <v>2.0810109709183902</v>
      </c>
      <c r="E84" s="159">
        <v>1.7975865321994005</v>
      </c>
      <c r="F84" s="159">
        <v>1.8518572375654776</v>
      </c>
      <c r="G84" s="159">
        <v>1.6683695921411814</v>
      </c>
      <c r="H84" s="159">
        <v>1.6348218513789647</v>
      </c>
      <c r="I84" s="159">
        <f t="shared" si="44"/>
        <v>1.878585763576033</v>
      </c>
      <c r="J84" s="159">
        <f t="shared" si="45"/>
        <v>-0.60304654587382123</v>
      </c>
      <c r="K84" s="160">
        <f t="shared" si="46"/>
        <v>0.23704301239984024</v>
      </c>
      <c r="L84" s="62"/>
      <c r="M84" s="62"/>
      <c r="N84" s="62"/>
      <c r="O84" s="62"/>
      <c r="P84" s="62"/>
      <c r="Q84" s="62"/>
    </row>
    <row r="85" spans="1:17">
      <c r="B85" s="50" t="s">
        <v>25</v>
      </c>
      <c r="C85" s="158">
        <v>4.3740295430924565</v>
      </c>
      <c r="D85" s="159">
        <v>3.8115753598709472</v>
      </c>
      <c r="E85" s="159">
        <v>3.7839842074650463</v>
      </c>
      <c r="F85" s="159">
        <v>4.4813891116622626</v>
      </c>
      <c r="G85" s="159">
        <v>5.1487354502842546</v>
      </c>
      <c r="H85" s="159">
        <v>5.3979360723281689</v>
      </c>
      <c r="I85" s="159">
        <f t="shared" si="44"/>
        <v>4.4996082907838559</v>
      </c>
      <c r="J85" s="159">
        <f t="shared" si="45"/>
        <v>1.0239065292357123</v>
      </c>
      <c r="K85" s="160">
        <f t="shared" si="46"/>
        <v>0.66782751894504788</v>
      </c>
      <c r="L85" s="62"/>
      <c r="M85" s="62"/>
      <c r="N85" s="62"/>
      <c r="O85" s="62"/>
      <c r="P85" s="62"/>
      <c r="Q85" s="62"/>
    </row>
    <row r="86" spans="1:17">
      <c r="B86" s="50" t="s">
        <v>26</v>
      </c>
      <c r="C86" s="158">
        <v>16.610696852716369</v>
      </c>
      <c r="D86" s="159">
        <v>17.680406206451302</v>
      </c>
      <c r="E86" s="159">
        <v>18.744550902485415</v>
      </c>
      <c r="F86" s="159">
        <v>19.586047843706631</v>
      </c>
      <c r="G86" s="159">
        <v>19.148229952306004</v>
      </c>
      <c r="H86" s="159">
        <v>18.918976384187058</v>
      </c>
      <c r="I86" s="159">
        <f t="shared" si="44"/>
        <v>18.448151356975462</v>
      </c>
      <c r="J86" s="159">
        <f t="shared" si="45"/>
        <v>2.3082795314706885</v>
      </c>
      <c r="K86" s="160">
        <f t="shared" si="46"/>
        <v>1.1009195267918215</v>
      </c>
      <c r="L86" s="62"/>
      <c r="M86" s="62"/>
      <c r="N86" s="62"/>
      <c r="O86" s="62"/>
      <c r="P86" s="62"/>
      <c r="Q86" s="62"/>
    </row>
    <row r="87" spans="1:17">
      <c r="B87" s="50" t="s">
        <v>27</v>
      </c>
      <c r="C87" s="158">
        <v>7.140262573158358</v>
      </c>
      <c r="D87" s="159">
        <v>8.7146285762627524</v>
      </c>
      <c r="E87" s="159">
        <v>10.459166301418492</v>
      </c>
      <c r="F87" s="159">
        <v>11.129126932823889</v>
      </c>
      <c r="G87" s="159">
        <v>11.668184865752684</v>
      </c>
      <c r="H87" s="159">
        <v>12.482246125505171</v>
      </c>
      <c r="I87" s="159">
        <f t="shared" si="44"/>
        <v>10.265602562486892</v>
      </c>
      <c r="J87" s="159">
        <f t="shared" si="45"/>
        <v>5.3419835523468127</v>
      </c>
      <c r="K87" s="160">
        <f t="shared" si="46"/>
        <v>1.9918412294628212</v>
      </c>
      <c r="L87" s="62"/>
      <c r="M87" s="62"/>
      <c r="N87" s="62"/>
      <c r="O87" s="62"/>
      <c r="P87" s="62"/>
      <c r="Q87" s="62"/>
    </row>
    <row r="88" spans="1:17">
      <c r="B88" s="50" t="s">
        <v>28</v>
      </c>
      <c r="C88" s="158">
        <v>18.699197263076154</v>
      </c>
      <c r="D88" s="159">
        <v>20.236310917945108</v>
      </c>
      <c r="E88" s="159">
        <v>20.633848765516973</v>
      </c>
      <c r="F88" s="159">
        <v>22.338988376823043</v>
      </c>
      <c r="G88" s="159">
        <v>22.262399338988047</v>
      </c>
      <c r="H88" s="159">
        <v>23.016181043257905</v>
      </c>
      <c r="I88" s="159">
        <f t="shared" si="44"/>
        <v>21.197820950934538</v>
      </c>
      <c r="J88" s="159">
        <f t="shared" si="45"/>
        <v>4.3169837801817508</v>
      </c>
      <c r="K88" s="160">
        <f t="shared" si="46"/>
        <v>1.6265122296844234</v>
      </c>
      <c r="L88" s="62"/>
      <c r="M88" s="62"/>
      <c r="N88" s="62"/>
      <c r="O88" s="62"/>
      <c r="P88" s="62"/>
      <c r="Q88" s="62"/>
    </row>
    <row r="89" spans="1:17" ht="13.5" thickBot="1">
      <c r="B89" s="50" t="s">
        <v>29</v>
      </c>
      <c r="C89" s="161">
        <v>22.591678426871589</v>
      </c>
      <c r="D89" s="162">
        <v>21.184676006166463</v>
      </c>
      <c r="E89" s="162">
        <v>19.626497183237642</v>
      </c>
      <c r="F89" s="162">
        <v>17.639329049362551</v>
      </c>
      <c r="G89" s="162">
        <v>16.942473482478317</v>
      </c>
      <c r="H89" s="162">
        <v>17.227589132551014</v>
      </c>
      <c r="I89" s="162">
        <f t="shared" si="44"/>
        <v>19.202040546777933</v>
      </c>
      <c r="J89" s="162">
        <f t="shared" si="45"/>
        <v>-5.3640892943205749</v>
      </c>
      <c r="K89" s="163">
        <f t="shared" si="46"/>
        <v>2.3258039766321206</v>
      </c>
      <c r="L89" s="62"/>
      <c r="M89" s="62"/>
      <c r="N89" s="62"/>
      <c r="O89" s="62"/>
      <c r="P89" s="62"/>
      <c r="Q89" s="62"/>
    </row>
    <row r="91" spans="1:17" ht="13.5" thickBot="1"/>
    <row r="92" spans="1:17" ht="51.75" thickBot="1">
      <c r="A92" s="51" t="s">
        <v>39</v>
      </c>
      <c r="C92" s="52" t="s">
        <v>22</v>
      </c>
      <c r="D92" s="52" t="s">
        <v>23</v>
      </c>
      <c r="E92" s="52" t="s">
        <v>3</v>
      </c>
      <c r="F92" s="52" t="s">
        <v>24</v>
      </c>
      <c r="G92" s="52" t="s">
        <v>25</v>
      </c>
      <c r="H92" s="52" t="s">
        <v>26</v>
      </c>
      <c r="I92" s="52" t="s">
        <v>27</v>
      </c>
      <c r="J92" s="52" t="s">
        <v>28</v>
      </c>
      <c r="K92" s="52" t="s">
        <v>29</v>
      </c>
      <c r="L92" s="66" t="s">
        <v>32</v>
      </c>
    </row>
    <row r="93" spans="1:17">
      <c r="A93" s="50" t="str">
        <f>A58</f>
        <v>1996</v>
      </c>
      <c r="C93" s="62">
        <f>C4/($W4-C4)</f>
        <v>0.27313288921181078</v>
      </c>
      <c r="D93" s="62">
        <f>E4/($W4-E4)</f>
        <v>1.2006620311980758E-2</v>
      </c>
      <c r="E93" s="62">
        <f>G4/($W4-G4)</f>
        <v>0.1360435241708883</v>
      </c>
      <c r="F93" s="62">
        <f>I4/($W4-I4)</f>
        <v>1.2056889461201913E-2</v>
      </c>
      <c r="G93" s="62">
        <f>K4/($W4-K4)</f>
        <v>3.7268466717257392E-2</v>
      </c>
      <c r="H93" s="62">
        <f>M4/($W4-M4)</f>
        <v>0.13657532674076692</v>
      </c>
      <c r="I93" s="62">
        <f>O4/($W4-O4)</f>
        <v>3.5276184711667054E-2</v>
      </c>
      <c r="J93" s="62">
        <f>Q4/($W4-Q4)</f>
        <v>6.8634522472949336E-2</v>
      </c>
      <c r="K93" s="62">
        <f>S4/($W4-S4)</f>
        <v>0.21611992075249853</v>
      </c>
      <c r="L93" s="67">
        <f>AVERAGE(C93:K93)</f>
        <v>0.10301270495011344</v>
      </c>
      <c r="M93" s="62"/>
    </row>
    <row r="94" spans="1:17">
      <c r="A94" s="50">
        <f t="shared" ref="A94:A107" si="47">A59</f>
        <v>1997</v>
      </c>
      <c r="C94" s="62">
        <f t="shared" ref="C94:C107" si="48">C5/($W5-C5)</f>
        <v>0.2623769276322529</v>
      </c>
      <c r="D94" s="62">
        <f t="shared" ref="D94:D107" si="49">E5/($W5-E5)</f>
        <v>1.1610135574102683E-2</v>
      </c>
      <c r="E94" s="62">
        <f t="shared" ref="E94:E107" si="50">G5/($W5-G5)</f>
        <v>0.12943561006658741</v>
      </c>
      <c r="F94" s="62">
        <f t="shared" ref="F94:F107" si="51">I5/($W5-I5)</f>
        <v>1.1934846655736237E-2</v>
      </c>
      <c r="G94" s="62">
        <f t="shared" ref="G94:G107" si="52">K5/($W5-K5)</f>
        <v>3.88479851730738E-2</v>
      </c>
      <c r="H94" s="62">
        <f t="shared" ref="H94:H107" si="53">M5/($W5-M5)</f>
        <v>0.14279562028992412</v>
      </c>
      <c r="I94" s="62">
        <f t="shared" ref="I94:I107" si="54">O5/($W5-O5)</f>
        <v>3.6608331708086923E-2</v>
      </c>
      <c r="J94" s="62">
        <f t="shared" ref="J94:J107" si="55">Q5/($W5-Q5)</f>
        <v>7.3055719489218088E-2</v>
      </c>
      <c r="K94" s="62">
        <f t="shared" ref="K94:K107" si="56">S5/($W5-S5)</f>
        <v>0.22848188429897301</v>
      </c>
      <c r="L94" s="67">
        <f t="shared" ref="L94:L107" si="57">AVERAGE(C94:K94)</f>
        <v>0.10390522898755057</v>
      </c>
      <c r="M94" s="62"/>
    </row>
    <row r="95" spans="1:17">
      <c r="A95" s="50">
        <f t="shared" si="47"/>
        <v>1998</v>
      </c>
      <c r="C95" s="62">
        <f t="shared" si="48"/>
        <v>0.25365736680019391</v>
      </c>
      <c r="D95" s="62">
        <f t="shared" si="49"/>
        <v>1.1472906245079901E-2</v>
      </c>
      <c r="E95" s="62">
        <f t="shared" si="50"/>
        <v>0.12208049253068126</v>
      </c>
      <c r="F95" s="62">
        <f t="shared" si="51"/>
        <v>1.1402188875248291E-2</v>
      </c>
      <c r="G95" s="62">
        <f t="shared" si="52"/>
        <v>3.6533100740086234E-2</v>
      </c>
      <c r="H95" s="62">
        <f t="shared" si="53"/>
        <v>0.15324529278389004</v>
      </c>
      <c r="I95" s="62">
        <f t="shared" si="54"/>
        <v>3.5113895526969863E-2</v>
      </c>
      <c r="J95" s="62">
        <f t="shared" si="55"/>
        <v>7.5353912934886302E-2</v>
      </c>
      <c r="K95" s="62">
        <f t="shared" si="56"/>
        <v>0.24314106884491876</v>
      </c>
      <c r="L95" s="67">
        <f t="shared" si="57"/>
        <v>0.10466669169799496</v>
      </c>
      <c r="M95" s="62"/>
    </row>
    <row r="96" spans="1:17">
      <c r="A96" s="50">
        <f t="shared" si="47"/>
        <v>1999</v>
      </c>
      <c r="C96" s="62">
        <f t="shared" si="48"/>
        <v>0.24587955516093493</v>
      </c>
      <c r="D96" s="62">
        <f t="shared" si="49"/>
        <v>9.5364910108653705E-3</v>
      </c>
      <c r="E96" s="62">
        <f t="shared" si="50"/>
        <v>0.11937888608424339</v>
      </c>
      <c r="F96" s="62">
        <f t="shared" si="51"/>
        <v>1.1026355718648543E-2</v>
      </c>
      <c r="G96" s="62">
        <f t="shared" si="52"/>
        <v>3.5226185093312067E-2</v>
      </c>
      <c r="H96" s="62">
        <f t="shared" si="53"/>
        <v>0.16714466033149572</v>
      </c>
      <c r="I96" s="62">
        <f t="shared" si="54"/>
        <v>3.4831538840876246E-2</v>
      </c>
      <c r="J96" s="62">
        <f t="shared" si="55"/>
        <v>7.7287204369334672E-2</v>
      </c>
      <c r="K96" s="62">
        <f t="shared" si="56"/>
        <v>0.24990883243712406</v>
      </c>
      <c r="L96" s="67">
        <f t="shared" si="57"/>
        <v>0.10557996767187054</v>
      </c>
      <c r="M96" s="62"/>
    </row>
    <row r="97" spans="1:13">
      <c r="A97" s="50">
        <f t="shared" si="47"/>
        <v>2000</v>
      </c>
      <c r="C97" s="62">
        <f t="shared" si="48"/>
        <v>0.23779116534440839</v>
      </c>
      <c r="D97" s="62">
        <f t="shared" si="49"/>
        <v>8.7472579157587323E-3</v>
      </c>
      <c r="E97" s="62">
        <f t="shared" si="50"/>
        <v>0.11938838494102698</v>
      </c>
      <c r="F97" s="62">
        <f t="shared" si="51"/>
        <v>1.0937825523736676E-2</v>
      </c>
      <c r="G97" s="62">
        <f t="shared" si="52"/>
        <v>3.7605448057388489E-2</v>
      </c>
      <c r="H97" s="62">
        <f t="shared" si="53"/>
        <v>0.16711953457442935</v>
      </c>
      <c r="I97" s="62">
        <f t="shared" si="54"/>
        <v>3.4769006754333309E-2</v>
      </c>
      <c r="J97" s="62">
        <f t="shared" si="55"/>
        <v>8.2549507094405089E-2</v>
      </c>
      <c r="K97" s="62">
        <f t="shared" si="56"/>
        <v>0.2575464439152475</v>
      </c>
      <c r="L97" s="67">
        <f t="shared" si="57"/>
        <v>0.1062727304578594</v>
      </c>
      <c r="M97" s="62"/>
    </row>
    <row r="98" spans="1:13">
      <c r="A98" s="50">
        <f t="shared" si="47"/>
        <v>2001</v>
      </c>
      <c r="C98" s="62">
        <f t="shared" si="48"/>
        <v>0.25312367015331333</v>
      </c>
      <c r="D98" s="62">
        <f t="shared" si="49"/>
        <v>8.6687429179106105E-3</v>
      </c>
      <c r="E98" s="62">
        <f t="shared" si="50"/>
        <v>0.11490935891314621</v>
      </c>
      <c r="F98" s="62">
        <f t="shared" si="51"/>
        <v>1.0821079631124731E-2</v>
      </c>
      <c r="G98" s="62">
        <f t="shared" si="52"/>
        <v>3.5958207825467131E-2</v>
      </c>
      <c r="H98" s="62">
        <f t="shared" si="53"/>
        <v>0.16919701606214183</v>
      </c>
      <c r="I98" s="62">
        <f t="shared" si="54"/>
        <v>3.3404423407883202E-2</v>
      </c>
      <c r="J98" s="62">
        <f t="shared" si="55"/>
        <v>8.9361203301050587E-2</v>
      </c>
      <c r="K98" s="62">
        <f t="shared" si="56"/>
        <v>0.25055307260133258</v>
      </c>
      <c r="L98" s="67">
        <f t="shared" si="57"/>
        <v>0.10733297497926336</v>
      </c>
      <c r="M98" s="62"/>
    </row>
    <row r="99" spans="1:13">
      <c r="A99" s="50">
        <f t="shared" si="47"/>
        <v>2002</v>
      </c>
      <c r="C99" s="62">
        <f t="shared" si="48"/>
        <v>0.25281943603763579</v>
      </c>
      <c r="D99" s="62">
        <f t="shared" si="49"/>
        <v>7.8310137484036667E-3</v>
      </c>
      <c r="E99" s="62">
        <f t="shared" si="50"/>
        <v>0.11157222604078898</v>
      </c>
      <c r="F99" s="62">
        <f t="shared" si="51"/>
        <v>1.1298075603751569E-2</v>
      </c>
      <c r="G99" s="62">
        <f t="shared" si="52"/>
        <v>3.4674938147416706E-2</v>
      </c>
      <c r="H99" s="62">
        <f t="shared" si="53"/>
        <v>0.16314612233834835</v>
      </c>
      <c r="I99" s="62">
        <f t="shared" si="54"/>
        <v>3.3565289826662612E-2</v>
      </c>
      <c r="J99" s="62">
        <f t="shared" si="55"/>
        <v>9.3481967585639481E-2</v>
      </c>
      <c r="K99" s="62">
        <f t="shared" si="56"/>
        <v>0.26017118034093201</v>
      </c>
      <c r="L99" s="67">
        <f t="shared" si="57"/>
        <v>0.10761780551884213</v>
      </c>
      <c r="M99" s="62"/>
    </row>
    <row r="100" spans="1:13">
      <c r="A100" s="50">
        <f t="shared" si="47"/>
        <v>2003</v>
      </c>
      <c r="C100" s="62">
        <f t="shared" si="48"/>
        <v>0.2295732776025953</v>
      </c>
      <c r="D100" s="62">
        <f t="shared" si="49"/>
        <v>8.1193427945587416E-3</v>
      </c>
      <c r="E100" s="62">
        <f t="shared" si="50"/>
        <v>0.10677132666626452</v>
      </c>
      <c r="F100" s="62">
        <f t="shared" si="51"/>
        <v>1.0410650928130471E-2</v>
      </c>
      <c r="G100" s="62">
        <f t="shared" si="52"/>
        <v>3.8179257274719609E-2</v>
      </c>
      <c r="H100" s="62">
        <f t="shared" si="53"/>
        <v>0.17462052571394424</v>
      </c>
      <c r="I100" s="62">
        <f t="shared" si="54"/>
        <v>3.0964659636150374E-2</v>
      </c>
      <c r="J100" s="62">
        <f t="shared" si="55"/>
        <v>9.3644655948695241E-2</v>
      </c>
      <c r="K100" s="62">
        <f t="shared" si="56"/>
        <v>0.27161862642217843</v>
      </c>
      <c r="L100" s="67">
        <f t="shared" si="57"/>
        <v>0.10710025810969298</v>
      </c>
      <c r="M100" s="62"/>
    </row>
    <row r="101" spans="1:13">
      <c r="A101" s="50">
        <f t="shared" si="47"/>
        <v>2004</v>
      </c>
      <c r="C101" s="62">
        <f t="shared" si="48"/>
        <v>0.19945788542218887</v>
      </c>
      <c r="D101" s="62">
        <f t="shared" si="49"/>
        <v>1.092811361756332E-2</v>
      </c>
      <c r="E101" s="62">
        <f t="shared" si="50"/>
        <v>0.11401155822077243</v>
      </c>
      <c r="F101" s="62">
        <f t="shared" si="51"/>
        <v>1.0140896755446648E-2</v>
      </c>
      <c r="G101" s="62">
        <f t="shared" si="52"/>
        <v>4.5871488554762509E-2</v>
      </c>
      <c r="H101" s="62">
        <f t="shared" si="53"/>
        <v>0.18667051272806684</v>
      </c>
      <c r="I101" s="62">
        <f t="shared" si="54"/>
        <v>3.13772674248919E-2</v>
      </c>
      <c r="J101" s="62">
        <f t="shared" si="55"/>
        <v>0.10185523966266244</v>
      </c>
      <c r="K101" s="62">
        <f t="shared" si="56"/>
        <v>0.26838499227772084</v>
      </c>
      <c r="L101" s="67">
        <f t="shared" si="57"/>
        <v>0.10763310607378621</v>
      </c>
      <c r="M101" s="62"/>
    </row>
    <row r="102" spans="1:13">
      <c r="A102" s="50">
        <f t="shared" si="47"/>
        <v>2005</v>
      </c>
      <c r="C102" s="62">
        <f t="shared" si="48"/>
        <v>0.17774229881385581</v>
      </c>
      <c r="D102" s="62">
        <f t="shared" si="49"/>
        <v>1.1693362483286248E-2</v>
      </c>
      <c r="E102" s="62">
        <f t="shared" si="50"/>
        <v>0.11271203582997284</v>
      </c>
      <c r="F102" s="62">
        <f t="shared" si="51"/>
        <v>9.7612587165650574E-3</v>
      </c>
      <c r="G102" s="62">
        <f t="shared" si="52"/>
        <v>5.3736023597239661E-2</v>
      </c>
      <c r="H102" s="62">
        <f t="shared" si="53"/>
        <v>0.20686707874459553</v>
      </c>
      <c r="I102" s="62">
        <f t="shared" si="54"/>
        <v>3.1690559333738211E-2</v>
      </c>
      <c r="J102" s="62">
        <f t="shared" si="55"/>
        <v>0.10988973222061528</v>
      </c>
      <c r="K102" s="62">
        <f t="shared" si="56"/>
        <v>0.25809609720296917</v>
      </c>
      <c r="L102" s="67">
        <f t="shared" si="57"/>
        <v>0.10802093854920421</v>
      </c>
      <c r="M102" s="62"/>
    </row>
    <row r="103" spans="1:13">
      <c r="A103" s="50">
        <f t="shared" si="47"/>
        <v>2006</v>
      </c>
      <c r="C103" s="62">
        <f t="shared" si="48"/>
        <v>0.16088928737262956</v>
      </c>
      <c r="D103" s="62">
        <f t="shared" si="49"/>
        <v>1.2988520253420843E-2</v>
      </c>
      <c r="E103" s="62">
        <f t="shared" si="50"/>
        <v>0.11344331041114797</v>
      </c>
      <c r="F103" s="62">
        <f t="shared" si="51"/>
        <v>9.1508758520269327E-3</v>
      </c>
      <c r="G103" s="62">
        <f t="shared" si="52"/>
        <v>5.3444801022747082E-2</v>
      </c>
      <c r="H103" s="62">
        <f t="shared" si="53"/>
        <v>0.22712552272460784</v>
      </c>
      <c r="I103" s="62">
        <f t="shared" si="54"/>
        <v>3.1036336321688219E-2</v>
      </c>
      <c r="J103" s="62">
        <f t="shared" si="55"/>
        <v>0.11757607316606747</v>
      </c>
      <c r="K103" s="62">
        <f t="shared" si="56"/>
        <v>0.2498828686483501</v>
      </c>
      <c r="L103" s="67">
        <f t="shared" si="57"/>
        <v>0.10839306619696511</v>
      </c>
      <c r="M103" s="62"/>
    </row>
    <row r="104" spans="1:13">
      <c r="A104" s="50">
        <f t="shared" si="47"/>
        <v>2007</v>
      </c>
      <c r="C104" s="62">
        <f t="shared" si="48"/>
        <v>0.15962802684428848</v>
      </c>
      <c r="D104" s="62">
        <f t="shared" si="49"/>
        <v>1.0920964014515113E-2</v>
      </c>
      <c r="E104" s="62">
        <f t="shared" si="50"/>
        <v>0.11018079375326173</v>
      </c>
      <c r="F104" s="62">
        <f t="shared" si="51"/>
        <v>8.6286568542923194E-3</v>
      </c>
      <c r="G104" s="62">
        <f t="shared" si="52"/>
        <v>5.2836344948980284E-2</v>
      </c>
      <c r="H104" s="62">
        <f t="shared" si="53"/>
        <v>0.22454190518757283</v>
      </c>
      <c r="I104" s="62">
        <f t="shared" si="54"/>
        <v>3.0571261801877244E-2</v>
      </c>
      <c r="J104" s="62">
        <f t="shared" si="55"/>
        <v>0.12431125358411982</v>
      </c>
      <c r="K104" s="62">
        <f t="shared" si="56"/>
        <v>0.24625427134156505</v>
      </c>
      <c r="L104" s="67">
        <f t="shared" si="57"/>
        <v>0.10754149759227477</v>
      </c>
      <c r="M104" s="62"/>
    </row>
    <row r="105" spans="1:13">
      <c r="A105" s="50">
        <f t="shared" si="47"/>
        <v>2008</v>
      </c>
      <c r="C105" s="62">
        <f t="shared" si="48"/>
        <v>0.14682684447619326</v>
      </c>
      <c r="D105" s="62">
        <f t="shared" si="49"/>
        <v>1.2048141091088482E-2</v>
      </c>
      <c r="E105" s="62">
        <f t="shared" si="50"/>
        <v>0.11152108704687638</v>
      </c>
      <c r="F105" s="62">
        <f t="shared" si="51"/>
        <v>7.770698241516375E-3</v>
      </c>
      <c r="G105" s="62">
        <f t="shared" si="52"/>
        <v>5.3690778160744572E-2</v>
      </c>
      <c r="H105" s="62">
        <f t="shared" si="53"/>
        <v>0.21739235236264476</v>
      </c>
      <c r="I105" s="62">
        <f t="shared" si="54"/>
        <v>3.3184422001978832E-2</v>
      </c>
      <c r="J105" s="62">
        <f t="shared" si="55"/>
        <v>0.12965291815081786</v>
      </c>
      <c r="K105" s="62">
        <f t="shared" si="56"/>
        <v>0.24638522722865344</v>
      </c>
      <c r="L105" s="67">
        <f t="shared" si="57"/>
        <v>0.10649694097339042</v>
      </c>
      <c r="M105" s="62"/>
    </row>
    <row r="106" spans="1:13">
      <c r="A106" s="50">
        <f t="shared" si="47"/>
        <v>2009</v>
      </c>
      <c r="C106" s="62">
        <f t="shared" si="48"/>
        <v>0.13017082298025948</v>
      </c>
      <c r="D106" s="62">
        <f t="shared" si="49"/>
        <v>1.1690494334874259E-2</v>
      </c>
      <c r="E106" s="62">
        <f t="shared" si="50"/>
        <v>0.11947268799554875</v>
      </c>
      <c r="F106" s="62">
        <f t="shared" si="51"/>
        <v>7.466044048955134E-3</v>
      </c>
      <c r="G106" s="62">
        <f t="shared" si="52"/>
        <v>5.3640453251293581E-2</v>
      </c>
      <c r="H106" s="62">
        <f t="shared" si="53"/>
        <v>0.21159976463366784</v>
      </c>
      <c r="I106" s="62">
        <f t="shared" si="54"/>
        <v>3.4108260440829291E-2</v>
      </c>
      <c r="J106" s="62">
        <f t="shared" si="55"/>
        <v>0.13780274595749809</v>
      </c>
      <c r="K106" s="62">
        <f t="shared" si="56"/>
        <v>0.25532904849815219</v>
      </c>
      <c r="L106" s="67">
        <f t="shared" si="57"/>
        <v>0.10680892468234207</v>
      </c>
      <c r="M106" s="62"/>
    </row>
    <row r="107" spans="1:13" ht="13.5" thickBot="1">
      <c r="A107" s="50">
        <f t="shared" si="47"/>
        <v>2010</v>
      </c>
      <c r="C107" s="62">
        <f t="shared" si="48"/>
        <v>0.13105676299591418</v>
      </c>
      <c r="D107" s="62">
        <f t="shared" si="49"/>
        <v>1.0298895219036991E-2</v>
      </c>
      <c r="E107" s="62">
        <f t="shared" si="50"/>
        <v>0.11772230519357574</v>
      </c>
      <c r="F107" s="62">
        <f t="shared" si="51"/>
        <v>7.0383968925232911E-3</v>
      </c>
      <c r="G107" s="62">
        <f t="shared" si="52"/>
        <v>5.3799149512868093E-2</v>
      </c>
      <c r="H107" s="62">
        <f t="shared" si="53"/>
        <v>0.2106032142144344</v>
      </c>
      <c r="I107" s="62">
        <f t="shared" si="54"/>
        <v>3.4606921077741312E-2</v>
      </c>
      <c r="J107" s="62">
        <f t="shared" si="55"/>
        <v>0.13675966059008543</v>
      </c>
      <c r="K107" s="62">
        <f t="shared" si="56"/>
        <v>0.26213081201724725</v>
      </c>
      <c r="L107" s="68">
        <f t="shared" si="57"/>
        <v>0.10711290196815851</v>
      </c>
      <c r="M107" s="62"/>
    </row>
    <row r="109" spans="1:13">
      <c r="A109" s="50" t="s">
        <v>32</v>
      </c>
      <c r="C109" s="63">
        <f>AVERAGE(C93:C107)</f>
        <v>0.20760841445656503</v>
      </c>
      <c r="D109" s="63">
        <f t="shared" ref="D109:K109" si="58">AVERAGE(D93:D107)</f>
        <v>1.0570733435496381E-2</v>
      </c>
      <c r="E109" s="63">
        <f t="shared" si="58"/>
        <v>0.11724290585765219</v>
      </c>
      <c r="F109" s="63">
        <f t="shared" si="58"/>
        <v>9.9896493172602786E-3</v>
      </c>
      <c r="G109" s="63">
        <f t="shared" si="58"/>
        <v>4.4087508538490486E-2</v>
      </c>
      <c r="H109" s="63">
        <f t="shared" si="58"/>
        <v>0.18390962996203539</v>
      </c>
      <c r="I109" s="63">
        <f t="shared" si="58"/>
        <v>3.3407223921024978E-2</v>
      </c>
      <c r="J109" s="63">
        <f t="shared" si="58"/>
        <v>0.10074775443520302</v>
      </c>
      <c r="K109" s="63">
        <f t="shared" si="58"/>
        <v>0.25093362312185757</v>
      </c>
    </row>
    <row r="110" spans="1:13">
      <c r="A110" s="50" t="s">
        <v>33</v>
      </c>
      <c r="C110" s="63">
        <f>C107-C93</f>
        <v>-0.1420761262158966</v>
      </c>
      <c r="D110" s="63">
        <f t="shared" ref="D110:K110" si="59">D107-D93</f>
        <v>-1.7077250929437675E-3</v>
      </c>
      <c r="E110" s="63">
        <f t="shared" si="59"/>
        <v>-1.8321218977312564E-2</v>
      </c>
      <c r="F110" s="63">
        <f t="shared" si="59"/>
        <v>-5.0184925686786218E-3</v>
      </c>
      <c r="G110" s="63">
        <f t="shared" si="59"/>
        <v>1.65306827956107E-2</v>
      </c>
      <c r="H110" s="63">
        <f t="shared" si="59"/>
        <v>7.4027887473667481E-2</v>
      </c>
      <c r="I110" s="63">
        <f t="shared" si="59"/>
        <v>-6.6926363392574156E-4</v>
      </c>
      <c r="J110" s="63">
        <f t="shared" si="59"/>
        <v>6.8125138117136094E-2</v>
      </c>
      <c r="K110" s="63">
        <f t="shared" si="59"/>
        <v>4.6010891264748721E-2</v>
      </c>
    </row>
    <row r="111" spans="1:13">
      <c r="A111" s="50" t="s">
        <v>34</v>
      </c>
      <c r="C111" s="63">
        <f>STDEV(C93:C107)</f>
        <v>5.1673222735507722E-2</v>
      </c>
      <c r="D111" s="63">
        <f t="shared" ref="D111:K111" si="60">STDEV(D93:D107)</f>
        <v>1.6113565056196106E-3</v>
      </c>
      <c r="E111" s="63">
        <f t="shared" si="60"/>
        <v>7.6306278983337339E-3</v>
      </c>
      <c r="F111" s="63">
        <f t="shared" si="60"/>
        <v>1.6309492551082247E-3</v>
      </c>
      <c r="G111" s="63">
        <f t="shared" si="60"/>
        <v>8.3637210559181531E-3</v>
      </c>
      <c r="H111" s="63">
        <f t="shared" si="60"/>
        <v>3.0262764313784555E-2</v>
      </c>
      <c r="I111" s="63">
        <f t="shared" si="60"/>
        <v>1.8753835398861549E-3</v>
      </c>
      <c r="J111" s="63">
        <f t="shared" si="60"/>
        <v>2.3883795818154089E-2</v>
      </c>
      <c r="K111" s="63">
        <f t="shared" si="60"/>
        <v>1.434065409052449E-2</v>
      </c>
    </row>
    <row r="113" spans="1:23" ht="13.5" thickBot="1"/>
    <row r="114" spans="1:23" ht="13.5" thickBot="1">
      <c r="A114" s="51" t="s">
        <v>40</v>
      </c>
      <c r="B114" s="290" t="s">
        <v>1</v>
      </c>
      <c r="C114" s="290"/>
      <c r="D114" s="290" t="s">
        <v>2</v>
      </c>
      <c r="E114" s="290"/>
      <c r="F114" s="290" t="s">
        <v>3</v>
      </c>
      <c r="G114" s="290"/>
      <c r="H114" s="290" t="s">
        <v>4</v>
      </c>
      <c r="I114" s="290"/>
      <c r="J114" s="290" t="s">
        <v>5</v>
      </c>
      <c r="K114" s="290"/>
      <c r="L114" s="290" t="s">
        <v>6</v>
      </c>
      <c r="M114" s="290"/>
      <c r="N114" s="290" t="s">
        <v>7</v>
      </c>
      <c r="O114" s="290"/>
      <c r="P114" s="290" t="s">
        <v>8</v>
      </c>
      <c r="Q114" s="290"/>
      <c r="R114" s="290" t="s">
        <v>9</v>
      </c>
      <c r="S114" s="290"/>
      <c r="T114" s="290"/>
      <c r="U114" s="290"/>
      <c r="V114" s="291" t="s">
        <v>11</v>
      </c>
      <c r="W114" s="292"/>
    </row>
    <row r="115" spans="1:23">
      <c r="A115" s="61" t="s">
        <v>41</v>
      </c>
      <c r="B115" s="54" t="s">
        <v>16</v>
      </c>
      <c r="C115" s="54" t="s">
        <v>17</v>
      </c>
      <c r="D115" s="54" t="s">
        <v>16</v>
      </c>
      <c r="E115" s="54" t="str">
        <f>C115</f>
        <v>MA</v>
      </c>
      <c r="F115" s="54" t="s">
        <v>16</v>
      </c>
      <c r="G115" s="54" t="str">
        <f>E115</f>
        <v>MA</v>
      </c>
      <c r="H115" s="54" t="s">
        <v>16</v>
      </c>
      <c r="I115" s="54" t="str">
        <f>G115</f>
        <v>MA</v>
      </c>
      <c r="J115" s="54" t="s">
        <v>16</v>
      </c>
      <c r="K115" s="54" t="str">
        <f>I115</f>
        <v>MA</v>
      </c>
      <c r="L115" s="54" t="s">
        <v>16</v>
      </c>
      <c r="M115" s="54" t="str">
        <f>K115</f>
        <v>MA</v>
      </c>
      <c r="N115" s="54" t="s">
        <v>16</v>
      </c>
      <c r="O115" s="54" t="str">
        <f>M115</f>
        <v>MA</v>
      </c>
      <c r="P115" s="54" t="s">
        <v>16</v>
      </c>
      <c r="Q115" s="54" t="str">
        <f>O115</f>
        <v>MA</v>
      </c>
      <c r="R115" s="54" t="s">
        <v>16</v>
      </c>
      <c r="S115" s="54" t="str">
        <f>Q115</f>
        <v>MA</v>
      </c>
      <c r="T115" s="54"/>
      <c r="U115" s="54"/>
      <c r="V115" s="148" t="s">
        <v>16</v>
      </c>
      <c r="W115" s="149" t="s">
        <v>17</v>
      </c>
    </row>
    <row r="116" spans="1:23">
      <c r="A116" s="50" t="str">
        <f>A93</f>
        <v>1996</v>
      </c>
      <c r="B116" s="56">
        <v>16812880.000000019</v>
      </c>
      <c r="C116" s="56">
        <v>114260.00762372056</v>
      </c>
      <c r="D116" s="56">
        <v>18798620.000000048</v>
      </c>
      <c r="E116" s="56">
        <v>19163.694628429581</v>
      </c>
      <c r="F116" s="56">
        <v>54160040.000000015</v>
      </c>
      <c r="G116" s="56">
        <v>125178.77311399902</v>
      </c>
      <c r="H116" s="56">
        <v>12503810.000000011</v>
      </c>
      <c r="I116" s="56">
        <v>11354.459673314515</v>
      </c>
      <c r="J116" s="56">
        <v>6216861.5699872989</v>
      </c>
      <c r="K116" s="56">
        <v>29077.392000855696</v>
      </c>
      <c r="L116" s="56">
        <v>41045679.99999997</v>
      </c>
      <c r="M116" s="56">
        <v>105757.73994553435</v>
      </c>
      <c r="N116" s="56">
        <v>26492460.000000119</v>
      </c>
      <c r="O116" s="56">
        <v>67536.66589060158</v>
      </c>
      <c r="P116" s="56">
        <v>62446520.00000006</v>
      </c>
      <c r="Q116" s="56">
        <v>185339.69340963842</v>
      </c>
      <c r="R116" s="56">
        <v>18876070</v>
      </c>
      <c r="S116" s="56">
        <v>50030.832702869433</v>
      </c>
      <c r="T116" s="56"/>
      <c r="U116" s="56"/>
      <c r="V116" s="150">
        <f>B116+D116+F116+H116+J116+L116+N116+P116+R116+T116</f>
        <v>257352941.56998754</v>
      </c>
      <c r="W116" s="151">
        <f>C116+E116+G116+I116+K116+M116+O116+Q116+S116+U116</f>
        <v>707699.25898896309</v>
      </c>
    </row>
    <row r="117" spans="1:23">
      <c r="A117" s="50">
        <f t="shared" ref="A117:A130" si="61">A94</f>
        <v>1997</v>
      </c>
      <c r="B117" s="56">
        <v>17735190.000000007</v>
      </c>
      <c r="C117" s="56">
        <v>126210.04327548799</v>
      </c>
      <c r="D117" s="56">
        <v>18463559.999999996</v>
      </c>
      <c r="E117" s="56">
        <v>21356.506054867845</v>
      </c>
      <c r="F117" s="56">
        <v>61071069.999999911</v>
      </c>
      <c r="G117" s="56">
        <v>143956.67882545738</v>
      </c>
      <c r="H117" s="56">
        <v>13266030.000000041</v>
      </c>
      <c r="I117" s="56">
        <v>11916.528654252732</v>
      </c>
      <c r="J117" s="56">
        <v>7544450.9829964004</v>
      </c>
      <c r="K117" s="56">
        <v>37180.000171206004</v>
      </c>
      <c r="L117" s="56">
        <v>43726380.000000007</v>
      </c>
      <c r="M117" s="56">
        <v>115075.79263475901</v>
      </c>
      <c r="N117" s="56">
        <v>30338690.000000097</v>
      </c>
      <c r="O117" s="56">
        <v>83587.579070364314</v>
      </c>
      <c r="P117" s="56">
        <v>73799079.99999997</v>
      </c>
      <c r="Q117" s="56">
        <v>219122.96807696542</v>
      </c>
      <c r="R117" s="56">
        <v>21145674.999999896</v>
      </c>
      <c r="S117" s="56">
        <v>54138.375300231623</v>
      </c>
      <c r="T117" s="56"/>
      <c r="U117" s="56"/>
      <c r="V117" s="150">
        <f t="shared" ref="V117:W126" si="62">B117+D117+F117+H117+J117+L117+N117+P117+R117+T117</f>
        <v>287090125.98299634</v>
      </c>
      <c r="W117" s="151">
        <f t="shared" si="62"/>
        <v>812544.4720635924</v>
      </c>
    </row>
    <row r="118" spans="1:23">
      <c r="A118" s="50">
        <f t="shared" si="61"/>
        <v>1998</v>
      </c>
      <c r="B118" s="56">
        <v>17119700.000000011</v>
      </c>
      <c r="C118" s="56">
        <v>132428.09264000045</v>
      </c>
      <c r="D118" s="56">
        <v>22383200</v>
      </c>
      <c r="E118" s="56">
        <v>23932.475376237304</v>
      </c>
      <c r="F118" s="56">
        <v>58746995.999999955</v>
      </c>
      <c r="G118" s="56">
        <v>137295.26755545725</v>
      </c>
      <c r="H118" s="56">
        <v>13736900</v>
      </c>
      <c r="I118" s="56">
        <v>13250.87477998023</v>
      </c>
      <c r="J118" s="56">
        <v>7545400</v>
      </c>
      <c r="K118" s="56">
        <v>35308.734610166102</v>
      </c>
      <c r="L118" s="56">
        <v>44879900</v>
      </c>
      <c r="M118" s="56">
        <v>117577.24061053002</v>
      </c>
      <c r="N118" s="56">
        <v>33884100</v>
      </c>
      <c r="O118" s="56">
        <v>92656.805485772376</v>
      </c>
      <c r="P118" s="56">
        <v>79841800</v>
      </c>
      <c r="Q118" s="56">
        <v>244639.58737366568</v>
      </c>
      <c r="R118" s="56">
        <v>24193999.999999881</v>
      </c>
      <c r="S118" s="56">
        <v>63177.715559302189</v>
      </c>
      <c r="T118" s="56"/>
      <c r="U118" s="56"/>
      <c r="V118" s="150">
        <f t="shared" si="62"/>
        <v>302331995.99999988</v>
      </c>
      <c r="W118" s="151">
        <f t="shared" si="62"/>
        <v>860266.79399111168</v>
      </c>
    </row>
    <row r="119" spans="1:23">
      <c r="A119" s="50">
        <f t="shared" si="61"/>
        <v>1999</v>
      </c>
      <c r="B119" s="56">
        <v>17367400.000000015</v>
      </c>
      <c r="C119" s="56">
        <v>113528.88019052568</v>
      </c>
      <c r="D119" s="56">
        <v>26153400</v>
      </c>
      <c r="E119" s="56">
        <v>23718.801595860961</v>
      </c>
      <c r="F119" s="56">
        <v>61353000</v>
      </c>
      <c r="G119" s="56">
        <v>142977.99114846752</v>
      </c>
      <c r="H119" s="56">
        <v>13439999.999999989</v>
      </c>
      <c r="I119" s="56">
        <v>9924.7310459215369</v>
      </c>
      <c r="J119" s="56">
        <v>7726900</v>
      </c>
      <c r="K119" s="56">
        <v>35054.3225120305</v>
      </c>
      <c r="L119" s="56">
        <v>48733100</v>
      </c>
      <c r="M119" s="56">
        <v>126730.26534471696</v>
      </c>
      <c r="N119" s="56">
        <v>38979300</v>
      </c>
      <c r="O119" s="56">
        <v>110429.24412516228</v>
      </c>
      <c r="P119" s="56">
        <v>93114599.99999997</v>
      </c>
      <c r="Q119" s="56">
        <v>280882.56026461232</v>
      </c>
      <c r="R119" s="56">
        <v>27589000</v>
      </c>
      <c r="S119" s="56">
        <v>70306.57392025122</v>
      </c>
      <c r="T119" s="56"/>
      <c r="U119" s="56"/>
      <c r="V119" s="150">
        <f t="shared" si="62"/>
        <v>334456700</v>
      </c>
      <c r="W119" s="151">
        <f t="shared" si="62"/>
        <v>913553.37014754897</v>
      </c>
    </row>
    <row r="120" spans="1:23">
      <c r="A120" s="50">
        <f t="shared" si="61"/>
        <v>2000</v>
      </c>
      <c r="B120" s="56">
        <v>18042000.000000045</v>
      </c>
      <c r="C120" s="56">
        <v>116400.75177457315</v>
      </c>
      <c r="D120" s="56">
        <v>35133200</v>
      </c>
      <c r="E120" s="56">
        <v>22071.482586234612</v>
      </c>
      <c r="F120" s="56">
        <v>76113660.00000006</v>
      </c>
      <c r="G120" s="56">
        <v>174957.70750213732</v>
      </c>
      <c r="H120" s="56">
        <v>14621999.999999989</v>
      </c>
      <c r="I120" s="56">
        <v>11211.059606454401</v>
      </c>
      <c r="J120" s="56">
        <v>8317000</v>
      </c>
      <c r="K120" s="56">
        <v>38039.506613281497</v>
      </c>
      <c r="L120" s="56">
        <v>61187350.000000007</v>
      </c>
      <c r="M120" s="56">
        <v>168187.27065999986</v>
      </c>
      <c r="N120" s="56">
        <v>47245799.999999985</v>
      </c>
      <c r="O120" s="56">
        <v>141833.4529541501</v>
      </c>
      <c r="P120" s="56">
        <v>102965600.00000001</v>
      </c>
      <c r="Q120" s="56">
        <v>314479.97817356279</v>
      </c>
      <c r="R120" s="56">
        <v>32289799.999999791</v>
      </c>
      <c r="S120" s="56">
        <v>82348.251858502394</v>
      </c>
      <c r="T120" s="56"/>
      <c r="U120" s="56"/>
      <c r="V120" s="150">
        <f t="shared" si="62"/>
        <v>395916409.99999988</v>
      </c>
      <c r="W120" s="151">
        <f t="shared" si="62"/>
        <v>1069529.461728896</v>
      </c>
    </row>
    <row r="121" spans="1:23">
      <c r="A121" s="50">
        <f t="shared" si="61"/>
        <v>2001</v>
      </c>
      <c r="B121" s="56">
        <v>22610199.999999993</v>
      </c>
      <c r="C121" s="56">
        <v>159771.30000951019</v>
      </c>
      <c r="D121" s="56">
        <v>45932200</v>
      </c>
      <c r="E121" s="56">
        <v>29596.586676745981</v>
      </c>
      <c r="F121" s="56">
        <v>88179400.00000003</v>
      </c>
      <c r="G121" s="56">
        <v>196457.56425041228</v>
      </c>
      <c r="H121" s="56">
        <v>14814900</v>
      </c>
      <c r="I121" s="56">
        <v>12146.517147188781</v>
      </c>
      <c r="J121" s="56">
        <v>9360000</v>
      </c>
      <c r="K121" s="56">
        <v>54557.538801247894</v>
      </c>
      <c r="L121" s="56">
        <v>68374000</v>
      </c>
      <c r="M121" s="56">
        <v>203429.95238070586</v>
      </c>
      <c r="N121" s="56">
        <v>53276900</v>
      </c>
      <c r="O121" s="56">
        <v>171364.15919391753</v>
      </c>
      <c r="P121" s="56">
        <v>115041000</v>
      </c>
      <c r="Q121" s="56">
        <v>346209.14942411706</v>
      </c>
      <c r="R121" s="56">
        <v>35631000</v>
      </c>
      <c r="S121" s="56">
        <v>91270.929310519365</v>
      </c>
      <c r="T121" s="56"/>
      <c r="U121" s="56"/>
      <c r="V121" s="150">
        <f t="shared" si="62"/>
        <v>453219600</v>
      </c>
      <c r="W121" s="151">
        <f t="shared" si="62"/>
        <v>1264803.6971943649</v>
      </c>
    </row>
    <row r="122" spans="1:23">
      <c r="A122" s="50">
        <f t="shared" si="61"/>
        <v>2002</v>
      </c>
      <c r="B122" s="56">
        <v>29630100.000000007</v>
      </c>
      <c r="C122" s="56">
        <v>179574.56195278975</v>
      </c>
      <c r="D122" s="56">
        <v>58274499.999999978</v>
      </c>
      <c r="E122" s="56">
        <v>28165.473890548274</v>
      </c>
      <c r="F122" s="56">
        <v>104776500</v>
      </c>
      <c r="G122" s="56">
        <v>224994.17951615309</v>
      </c>
      <c r="H122" s="56">
        <v>16623100</v>
      </c>
      <c r="I122" s="56">
        <v>12483.646148418797</v>
      </c>
      <c r="J122" s="56">
        <v>10380735.5</v>
      </c>
      <c r="K122" s="56">
        <v>43223.332761201498</v>
      </c>
      <c r="L122" s="56">
        <v>76234400</v>
      </c>
      <c r="M122" s="56">
        <v>224668.42814721842</v>
      </c>
      <c r="N122" s="56">
        <v>63332600</v>
      </c>
      <c r="O122" s="56">
        <v>196576.51849108754</v>
      </c>
      <c r="P122" s="56">
        <v>134816900</v>
      </c>
      <c r="Q122" s="56">
        <v>394499.60083011608</v>
      </c>
      <c r="R122" s="56">
        <v>42763299.999999881</v>
      </c>
      <c r="S122" s="56">
        <v>109776.79572956439</v>
      </c>
      <c r="T122" s="56"/>
      <c r="U122" s="56"/>
      <c r="V122" s="150">
        <f t="shared" si="62"/>
        <v>536832135.49999988</v>
      </c>
      <c r="W122" s="151">
        <f t="shared" si="62"/>
        <v>1413962.5374670979</v>
      </c>
    </row>
    <row r="123" spans="1:23">
      <c r="A123" s="50">
        <f t="shared" si="61"/>
        <v>2003</v>
      </c>
      <c r="B123" s="56">
        <v>26189400</v>
      </c>
      <c r="C123" s="56">
        <v>159769.60868494082</v>
      </c>
      <c r="D123" s="56">
        <v>50576600</v>
      </c>
      <c r="E123" s="56">
        <v>27643.147360179566</v>
      </c>
      <c r="F123" s="56">
        <v>118710100.00000001</v>
      </c>
      <c r="G123" s="56">
        <v>247187.37792780178</v>
      </c>
      <c r="H123" s="56">
        <v>18829300.000000022</v>
      </c>
      <c r="I123" s="56">
        <v>13286.723138197696</v>
      </c>
      <c r="J123" s="56">
        <v>11358800</v>
      </c>
      <c r="K123" s="56">
        <v>47067.972843976808</v>
      </c>
      <c r="L123" s="56">
        <v>84656800.000000119</v>
      </c>
      <c r="M123" s="56">
        <v>248825.45440402295</v>
      </c>
      <c r="N123" s="56">
        <v>70857900</v>
      </c>
      <c r="O123" s="56">
        <v>236009.4299477087</v>
      </c>
      <c r="P123" s="56">
        <v>147555900</v>
      </c>
      <c r="Q123" s="56">
        <v>465564.44659588195</v>
      </c>
      <c r="R123" s="56">
        <v>47427000.00000003</v>
      </c>
      <c r="S123" s="56">
        <v>121414.3658394739</v>
      </c>
      <c r="T123" s="56"/>
      <c r="U123" s="56"/>
      <c r="V123" s="150">
        <f t="shared" si="62"/>
        <v>576161800.00000012</v>
      </c>
      <c r="W123" s="151">
        <f t="shared" si="62"/>
        <v>1566768.5267421841</v>
      </c>
    </row>
    <row r="124" spans="1:23">
      <c r="A124" s="50">
        <f t="shared" si="61"/>
        <v>2004</v>
      </c>
      <c r="B124" s="56">
        <v>26577500</v>
      </c>
      <c r="C124" s="56">
        <v>169075.5564640775</v>
      </c>
      <c r="D124" s="56">
        <v>53293400</v>
      </c>
      <c r="E124" s="56">
        <v>31064.613460097906</v>
      </c>
      <c r="F124" s="56">
        <v>131414600</v>
      </c>
      <c r="G124" s="56">
        <v>271736.37182162219</v>
      </c>
      <c r="H124" s="56">
        <v>18975000.000000007</v>
      </c>
      <c r="I124" s="56">
        <v>12888.798198249293</v>
      </c>
      <c r="J124" s="56">
        <v>14998500</v>
      </c>
      <c r="K124" s="56">
        <v>72366.837906776593</v>
      </c>
      <c r="L124" s="56">
        <v>93654399.999999866</v>
      </c>
      <c r="M124" s="56">
        <v>272588.71665493114</v>
      </c>
      <c r="N124" s="56">
        <v>78745199.999999911</v>
      </c>
      <c r="O124" s="56">
        <v>255371.46973700175</v>
      </c>
      <c r="P124" s="56">
        <v>164340300.00000009</v>
      </c>
      <c r="Q124" s="56">
        <v>511864.51514363626</v>
      </c>
      <c r="R124" s="56">
        <v>51646800.00000006</v>
      </c>
      <c r="S124" s="56">
        <v>135858.57861710188</v>
      </c>
      <c r="T124" s="56"/>
      <c r="U124" s="56"/>
      <c r="V124" s="150">
        <f t="shared" si="62"/>
        <v>633645700</v>
      </c>
      <c r="W124" s="151">
        <f t="shared" si="62"/>
        <v>1732815.4580034944</v>
      </c>
    </row>
    <row r="125" spans="1:23">
      <c r="A125" s="50">
        <f t="shared" si="61"/>
        <v>2005</v>
      </c>
      <c r="B125" s="56">
        <v>25259000</v>
      </c>
      <c r="C125" s="56">
        <v>159056.49976482979</v>
      </c>
      <c r="D125" s="56">
        <v>65114599.999999993</v>
      </c>
      <c r="E125" s="56">
        <v>39671.196843897196</v>
      </c>
      <c r="F125" s="56">
        <v>138358400</v>
      </c>
      <c r="G125" s="56">
        <v>303096.48444525164</v>
      </c>
      <c r="H125" s="56">
        <v>20719000</v>
      </c>
      <c r="I125" s="56">
        <v>14470.418499725296</v>
      </c>
      <c r="J125" s="56">
        <v>19102929.999999903</v>
      </c>
      <c r="K125" s="56">
        <v>83882.825987277509</v>
      </c>
      <c r="L125" s="56">
        <v>104162800.00000001</v>
      </c>
      <c r="M125" s="56">
        <v>320078.07553303521</v>
      </c>
      <c r="N125" s="56">
        <v>88957000</v>
      </c>
      <c r="O125" s="56">
        <v>284642.04005429382</v>
      </c>
      <c r="P125" s="56">
        <v>182570200.00000012</v>
      </c>
      <c r="Q125" s="56">
        <v>580988.07549601118</v>
      </c>
      <c r="R125" s="56">
        <v>57804995.999999911</v>
      </c>
      <c r="S125" s="56">
        <v>143901.2523420573</v>
      </c>
      <c r="T125" s="56"/>
      <c r="U125" s="56"/>
      <c r="V125" s="150">
        <f t="shared" si="62"/>
        <v>702048925.99999988</v>
      </c>
      <c r="W125" s="151">
        <f t="shared" si="62"/>
        <v>1929786.8689663787</v>
      </c>
    </row>
    <row r="126" spans="1:23">
      <c r="A126" s="50">
        <f t="shared" si="61"/>
        <v>2006</v>
      </c>
      <c r="B126" s="56">
        <v>32510999.999999993</v>
      </c>
      <c r="C126" s="56">
        <v>215354.33203942265</v>
      </c>
      <c r="D126" s="56">
        <v>83970100</v>
      </c>
      <c r="E126" s="56">
        <v>48844.455607620504</v>
      </c>
      <c r="F126" s="56">
        <v>140874300</v>
      </c>
      <c r="G126" s="56">
        <v>337912.09811559494</v>
      </c>
      <c r="H126" s="56">
        <v>23287000</v>
      </c>
      <c r="I126" s="56">
        <v>16914.099257886002</v>
      </c>
      <c r="J126" s="56">
        <v>24274390</v>
      </c>
      <c r="K126" s="56">
        <v>107520.1454253113</v>
      </c>
      <c r="L126" s="56">
        <v>115025699.99999988</v>
      </c>
      <c r="M126" s="56">
        <v>357257.86956771335</v>
      </c>
      <c r="N126" s="56">
        <v>99715000</v>
      </c>
      <c r="O126" s="56">
        <v>314311.45703623875</v>
      </c>
      <c r="P126" s="56">
        <v>210641999.99999976</v>
      </c>
      <c r="Q126" s="56">
        <v>696248.3037600728</v>
      </c>
      <c r="R126" s="56">
        <v>64466600</v>
      </c>
      <c r="S126" s="56">
        <v>167878.9899812059</v>
      </c>
      <c r="T126" s="56"/>
      <c r="U126" s="56"/>
      <c r="V126" s="150">
        <f t="shared" si="62"/>
        <v>794766089.99999964</v>
      </c>
      <c r="W126" s="151">
        <f t="shared" si="62"/>
        <v>2262241.7507910663</v>
      </c>
    </row>
    <row r="127" spans="1:23">
      <c r="A127" s="50">
        <f t="shared" si="61"/>
        <v>2007</v>
      </c>
      <c r="B127" s="56">
        <v>39181500.000000022</v>
      </c>
      <c r="C127" s="56">
        <v>267443.3522285308</v>
      </c>
      <c r="D127" s="56">
        <v>99954480.000000075</v>
      </c>
      <c r="E127" s="56">
        <v>59572.280474956096</v>
      </c>
      <c r="F127" s="56">
        <v>151829269.99999955</v>
      </c>
      <c r="G127" s="56">
        <v>379841.06641079602</v>
      </c>
      <c r="H127" s="56">
        <v>26597000.00000003</v>
      </c>
      <c r="I127" s="56">
        <v>21205.681399449808</v>
      </c>
      <c r="J127" s="56">
        <v>27076998.3400001</v>
      </c>
      <c r="K127" s="56">
        <v>123521.24701023402</v>
      </c>
      <c r="L127" s="56">
        <v>130224499.9999999</v>
      </c>
      <c r="M127" s="56">
        <v>426903.78375997115</v>
      </c>
      <c r="N127" s="56">
        <v>106487700</v>
      </c>
      <c r="O127" s="56">
        <v>336798.43985301151</v>
      </c>
      <c r="P127" s="56">
        <v>255727999.99999982</v>
      </c>
      <c r="Q127" s="56">
        <v>819128.30814445973</v>
      </c>
      <c r="R127" s="56">
        <v>72596630.000000238</v>
      </c>
      <c r="S127" s="56">
        <v>189766.92446155404</v>
      </c>
      <c r="T127" s="56"/>
      <c r="U127" s="56"/>
      <c r="V127" s="150">
        <f t="shared" ref="V127:V130" si="63">B127+D127+F127+H127+J127+L127+N127+P127+R127+T127</f>
        <v>909676078.33999968</v>
      </c>
      <c r="W127" s="151">
        <f t="shared" ref="W127:W130" si="64">C127+E127+G127+I127+K127+M127+O127+Q127+S127+U127</f>
        <v>2624181.0837429632</v>
      </c>
    </row>
    <row r="128" spans="1:23">
      <c r="A128" s="50">
        <f t="shared" si="61"/>
        <v>2008</v>
      </c>
      <c r="B128" s="56">
        <v>46742270.00000003</v>
      </c>
      <c r="C128" s="56">
        <v>335172.71965196973</v>
      </c>
      <c r="D128" s="56">
        <v>132455190.00000004</v>
      </c>
      <c r="E128" s="56">
        <v>90218.626310730484</v>
      </c>
      <c r="F128" s="56">
        <v>166783470.00000018</v>
      </c>
      <c r="G128" s="56">
        <v>406361.64323870122</v>
      </c>
      <c r="H128" s="56">
        <v>28345939.99999997</v>
      </c>
      <c r="I128" s="56">
        <v>16310.353404066394</v>
      </c>
      <c r="J128" s="56">
        <v>38048997.359999895</v>
      </c>
      <c r="K128" s="56">
        <v>174809.88315627599</v>
      </c>
      <c r="L128" s="56">
        <v>149528599.99999988</v>
      </c>
      <c r="M128" s="56">
        <v>508126.87421366177</v>
      </c>
      <c r="N128" s="56">
        <v>126839399.9999997</v>
      </c>
      <c r="O128" s="56">
        <v>367759.80585098488</v>
      </c>
      <c r="P128" s="56">
        <v>274506000.00000066</v>
      </c>
      <c r="Q128" s="56">
        <v>861291.3849122175</v>
      </c>
      <c r="R128" s="56">
        <v>81388750.000000954</v>
      </c>
      <c r="S128" s="56">
        <v>215866.76327613392</v>
      </c>
      <c r="T128" s="56"/>
      <c r="U128" s="56"/>
      <c r="V128" s="150">
        <f t="shared" si="63"/>
        <v>1044638617.3600013</v>
      </c>
      <c r="W128" s="151">
        <f t="shared" si="64"/>
        <v>2975918.0540147414</v>
      </c>
    </row>
    <row r="129" spans="1:23">
      <c r="A129" s="50">
        <f t="shared" si="61"/>
        <v>2009</v>
      </c>
      <c r="B129" s="56">
        <v>46253519.999999978</v>
      </c>
      <c r="C129" s="56">
        <v>326550.41023602383</v>
      </c>
      <c r="D129" s="56">
        <v>123569710.00000019</v>
      </c>
      <c r="E129" s="56">
        <v>81342.248899494603</v>
      </c>
      <c r="F129" s="56">
        <v>148606940.00000003</v>
      </c>
      <c r="G129" s="56">
        <v>378048.8767462995</v>
      </c>
      <c r="H129" s="56">
        <v>40603109.99999997</v>
      </c>
      <c r="I129" s="56">
        <v>36887.491844027507</v>
      </c>
      <c r="J129" s="56">
        <v>47182559.530000106</v>
      </c>
      <c r="K129" s="56">
        <v>238722.703682016</v>
      </c>
      <c r="L129" s="56">
        <v>163959700.00000006</v>
      </c>
      <c r="M129" s="56">
        <v>570014.59526394203</v>
      </c>
      <c r="N129" s="56">
        <v>134726799.99999988</v>
      </c>
      <c r="O129" s="56">
        <v>381249.91659401287</v>
      </c>
      <c r="P129" s="56">
        <v>295306000.00000048</v>
      </c>
      <c r="Q129" s="56">
        <v>962883.71486041311</v>
      </c>
      <c r="R129" s="56">
        <v>92656900.000001132</v>
      </c>
      <c r="S129" s="56">
        <v>246199.56336938217</v>
      </c>
      <c r="T129" s="56"/>
      <c r="U129" s="56"/>
      <c r="V129" s="150">
        <f t="shared" si="63"/>
        <v>1092865239.5300019</v>
      </c>
      <c r="W129" s="151">
        <f t="shared" si="64"/>
        <v>3221899.5214956114</v>
      </c>
    </row>
    <row r="130" spans="1:23" ht="13.5" thickBot="1">
      <c r="A130" s="50">
        <f t="shared" si="61"/>
        <v>2010</v>
      </c>
      <c r="B130" s="56">
        <v>40932999.999999933</v>
      </c>
      <c r="C130" s="56">
        <v>277051.26703153091</v>
      </c>
      <c r="D130" s="56">
        <v>147545999.99999988</v>
      </c>
      <c r="E130" s="56">
        <v>61220.867450296995</v>
      </c>
      <c r="F130" s="56">
        <v>157052999.99999994</v>
      </c>
      <c r="G130" s="56">
        <v>392831.7188553462</v>
      </c>
      <c r="H130" s="56">
        <v>44185999.999999896</v>
      </c>
      <c r="I130" s="56">
        <v>34229.794801858516</v>
      </c>
      <c r="J130" s="56">
        <v>43931999.999999896</v>
      </c>
      <c r="K130" s="56">
        <v>224662.36368404597</v>
      </c>
      <c r="L130" s="56">
        <v>194769000.00000033</v>
      </c>
      <c r="M130" s="56">
        <v>693298.71538766648</v>
      </c>
      <c r="N130" s="56">
        <v>147406000.00000021</v>
      </c>
      <c r="O130" s="56">
        <v>400177.1271506591</v>
      </c>
      <c r="P130" s="56">
        <v>326174000.00000036</v>
      </c>
      <c r="Q130" s="56">
        <v>1063524.9242852433</v>
      </c>
      <c r="R130" s="56">
        <v>105988000.00000155</v>
      </c>
      <c r="S130" s="56">
        <v>287770.45105536398</v>
      </c>
      <c r="T130" s="56"/>
      <c r="U130" s="56"/>
      <c r="V130" s="152">
        <f t="shared" si="63"/>
        <v>1207987000.0000019</v>
      </c>
      <c r="W130" s="153">
        <f t="shared" si="64"/>
        <v>3434767.2297020117</v>
      </c>
    </row>
    <row r="132" spans="1:23" ht="13.5" thickBot="1"/>
    <row r="133" spans="1:23" ht="51.75" thickBot="1">
      <c r="A133" s="51" t="s">
        <v>42</v>
      </c>
      <c r="C133" s="52" t="s">
        <v>22</v>
      </c>
      <c r="D133" s="52" t="s">
        <v>23</v>
      </c>
      <c r="E133" s="52" t="s">
        <v>3</v>
      </c>
      <c r="F133" s="52" t="s">
        <v>24</v>
      </c>
      <c r="G133" s="52" t="s">
        <v>25</v>
      </c>
      <c r="H133" s="52" t="s">
        <v>26</v>
      </c>
      <c r="I133" s="52" t="s">
        <v>27</v>
      </c>
      <c r="J133" s="52" t="s">
        <v>28</v>
      </c>
      <c r="K133" s="52" t="s">
        <v>29</v>
      </c>
      <c r="L133" s="66" t="s">
        <v>32</v>
      </c>
    </row>
    <row r="134" spans="1:23">
      <c r="A134" s="54" t="str">
        <f>A116</f>
        <v>1996</v>
      </c>
      <c r="C134" s="62">
        <f>(C116*1000/C4)/(B116*1000/B4)</f>
        <v>0.982478378669562</v>
      </c>
      <c r="D134" s="62">
        <f>(E116*1000/E4)/(D116*1000/D4)</f>
        <v>1.7063815980917925</v>
      </c>
      <c r="E134" s="62">
        <f>(G116*1000/G4)/(F116*1000/F4)</f>
        <v>0.98239445401149672</v>
      </c>
      <c r="F134" s="62">
        <f>(I116*1000/I4)/(H116*1000/H4)</f>
        <v>0.20483833252011174</v>
      </c>
      <c r="G134" s="62">
        <f>(K116*1000/K4)/(J116*1000/J4)</f>
        <v>1.5725528860785294</v>
      </c>
      <c r="H134" s="62">
        <f>(M116*1000/M4)/(L116*1000/L4)</f>
        <v>0.81341871839641333</v>
      </c>
      <c r="I134" s="62">
        <f>(O116*1000/O4)/(N116*1000/N4)</f>
        <v>1.2531158227504475</v>
      </c>
      <c r="J134" s="62">
        <f>(Q116*1000/Q4)/(P116*1000/P4)</f>
        <v>1.1511454635351621</v>
      </c>
      <c r="K134" s="62">
        <f>(S116*1000/S4)/(R116*1000/R4)</f>
        <v>0.82225033395033464</v>
      </c>
      <c r="L134" s="67">
        <f>AVERAGE(C134:K134)</f>
        <v>1.0542862208893167</v>
      </c>
    </row>
    <row r="135" spans="1:23">
      <c r="A135" s="54">
        <f t="shared" ref="A135:A148" si="65">A117</f>
        <v>1997</v>
      </c>
      <c r="C135" s="62">
        <f t="shared" ref="C135:C148" si="66">(C117*1000/C5)/(B117*1000/B5)</f>
        <v>1.0407443942998018</v>
      </c>
      <c r="D135" s="62">
        <f t="shared" ref="D135:D148" si="67">(E117*1000/E5)/(D117*1000/D5)</f>
        <v>1.9181864028905444</v>
      </c>
      <c r="E135" s="62">
        <f t="shared" ref="E135:E148" si="68">(G117*1000/G5)/(F117*1000/F5)</f>
        <v>0.98991214200578603</v>
      </c>
      <c r="F135" s="62">
        <f t="shared" ref="F135:F148" si="69">(I117*1000/I5)/(H117*1000/H5)</f>
        <v>0.2031306196697828</v>
      </c>
      <c r="G135" s="62">
        <f t="shared" ref="G135:G148" si="70">(K117*1000/K5)/(J117*1000/J5)</f>
        <v>1.6247359974297464</v>
      </c>
      <c r="H135" s="62">
        <f t="shared" ref="H135:H148" si="71">(M117*1000/M5)/(L117*1000/L5)</f>
        <v>0.81327373951846271</v>
      </c>
      <c r="I135" s="62">
        <f t="shared" ref="I135:I148" si="72">(O117*1000/O5)/(N117*1000/N5)</f>
        <v>1.3091133101583365</v>
      </c>
      <c r="J135" s="62">
        <f t="shared" ref="J135:J148" si="73">(Q117*1000/Q5)/(P117*1000/P5)</f>
        <v>1.1242511890363187</v>
      </c>
      <c r="K135" s="62">
        <f t="shared" ref="K135:K148" si="74">(S117*1000/S5)/(R117*1000/R5)</f>
        <v>0.79878517849981912</v>
      </c>
      <c r="L135" s="67">
        <f t="shared" ref="L135:L148" si="75">AVERAGE(C135:K135)</f>
        <v>1.0913481081676222</v>
      </c>
    </row>
    <row r="136" spans="1:23">
      <c r="A136" s="54">
        <f t="shared" si="65"/>
        <v>1998</v>
      </c>
      <c r="C136" s="62">
        <f t="shared" si="66"/>
        <v>1.1403003608633058</v>
      </c>
      <c r="D136" s="62">
        <f t="shared" si="67"/>
        <v>1.5091011879530509</v>
      </c>
      <c r="E136" s="62">
        <f t="shared" si="68"/>
        <v>0.99714589390091335</v>
      </c>
      <c r="F136" s="62">
        <f t="shared" si="69"/>
        <v>0.22148574991117209</v>
      </c>
      <c r="G136" s="62">
        <f t="shared" si="70"/>
        <v>1.5359633731877473</v>
      </c>
      <c r="H136" s="62">
        <f t="shared" si="71"/>
        <v>0.80594995180760265</v>
      </c>
      <c r="I136" s="62">
        <f t="shared" si="72"/>
        <v>1.2773737483125975</v>
      </c>
      <c r="J136" s="62">
        <f t="shared" si="73"/>
        <v>1.1623211380077982</v>
      </c>
      <c r="K136" s="62">
        <f t="shared" si="74"/>
        <v>0.81306966137141112</v>
      </c>
      <c r="L136" s="67">
        <f t="shared" si="75"/>
        <v>1.0514123405906222</v>
      </c>
    </row>
    <row r="137" spans="1:23">
      <c r="A137" s="54">
        <f t="shared" si="65"/>
        <v>1999</v>
      </c>
      <c r="C137" s="62">
        <f t="shared" si="66"/>
        <v>0.97601886483665368</v>
      </c>
      <c r="D137" s="62">
        <f t="shared" si="67"/>
        <v>1.4243621273540539</v>
      </c>
      <c r="E137" s="62">
        <f t="shared" si="68"/>
        <v>0.97775550359994845</v>
      </c>
      <c r="F137" s="62">
        <f t="shared" si="69"/>
        <v>0.1715350672647081</v>
      </c>
      <c r="G137" s="62">
        <f t="shared" si="70"/>
        <v>1.5056113630771084</v>
      </c>
      <c r="H137" s="62">
        <f t="shared" si="71"/>
        <v>0.80769941245052213</v>
      </c>
      <c r="I137" s="62">
        <f t="shared" si="72"/>
        <v>1.3245013909280816</v>
      </c>
      <c r="J137" s="62">
        <f t="shared" si="73"/>
        <v>1.1616967310443016</v>
      </c>
      <c r="K137" s="62">
        <f t="shared" si="74"/>
        <v>0.79625160910769099</v>
      </c>
      <c r="L137" s="67">
        <f t="shared" si="75"/>
        <v>1.016159118851452</v>
      </c>
    </row>
    <row r="138" spans="1:23">
      <c r="A138" s="54">
        <f t="shared" si="65"/>
        <v>2000</v>
      </c>
      <c r="C138" s="62">
        <f t="shared" si="66"/>
        <v>0.97196755445820049</v>
      </c>
      <c r="D138" s="62">
        <f t="shared" si="67"/>
        <v>1.0223702006928872</v>
      </c>
      <c r="E138" s="62">
        <f t="shared" si="68"/>
        <v>0.94373801354393438</v>
      </c>
      <c r="F138" s="62">
        <f t="shared" si="69"/>
        <v>0.1783631718211372</v>
      </c>
      <c r="G138" s="62">
        <f t="shared" si="70"/>
        <v>1.4956906647110388</v>
      </c>
      <c r="H138" s="62">
        <f t="shared" si="71"/>
        <v>0.84334919693128074</v>
      </c>
      <c r="I138" s="62">
        <f t="shared" si="72"/>
        <v>1.3793347879678919</v>
      </c>
      <c r="J138" s="62">
        <f t="shared" si="73"/>
        <v>1.1532044112880173</v>
      </c>
      <c r="K138" s="62">
        <f t="shared" si="74"/>
        <v>0.79631504816918108</v>
      </c>
      <c r="L138" s="67">
        <f t="shared" si="75"/>
        <v>0.97603700550928552</v>
      </c>
    </row>
    <row r="139" spans="1:23">
      <c r="A139" s="54">
        <f t="shared" si="65"/>
        <v>2001</v>
      </c>
      <c r="C139" s="62">
        <f t="shared" si="66"/>
        <v>1.072802930893193</v>
      </c>
      <c r="D139" s="62">
        <f t="shared" si="67"/>
        <v>1.0203426337030403</v>
      </c>
      <c r="E139" s="62">
        <f t="shared" si="68"/>
        <v>0.91340571092435907</v>
      </c>
      <c r="F139" s="62">
        <f t="shared" si="69"/>
        <v>0.19046283524023611</v>
      </c>
      <c r="G139" s="62">
        <f t="shared" si="70"/>
        <v>1.8921175206882677</v>
      </c>
      <c r="H139" s="62">
        <f t="shared" si="71"/>
        <v>0.90794864333668601</v>
      </c>
      <c r="I139" s="62">
        <f t="shared" si="72"/>
        <v>1.4664918361947845</v>
      </c>
      <c r="J139" s="62">
        <f t="shared" si="73"/>
        <v>1.143154550516416</v>
      </c>
      <c r="K139" s="62">
        <f t="shared" si="74"/>
        <v>0.80412778548456132</v>
      </c>
      <c r="L139" s="67">
        <f t="shared" si="75"/>
        <v>1.0456504941090605</v>
      </c>
    </row>
    <row r="140" spans="1:23">
      <c r="A140" s="54">
        <f t="shared" si="65"/>
        <v>2002</v>
      </c>
      <c r="C140" s="62">
        <f t="shared" si="66"/>
        <v>0.92418597125639712</v>
      </c>
      <c r="D140" s="62">
        <f t="shared" si="67"/>
        <v>0.85285823536503391</v>
      </c>
      <c r="E140" s="62">
        <f t="shared" si="68"/>
        <v>0.89563174661816958</v>
      </c>
      <c r="F140" s="62">
        <f t="shared" si="69"/>
        <v>0.1661020846525271</v>
      </c>
      <c r="G140" s="62">
        <f t="shared" si="70"/>
        <v>1.3763938398419502</v>
      </c>
      <c r="H140" s="62">
        <f t="shared" si="71"/>
        <v>0.91423301534606105</v>
      </c>
      <c r="I140" s="62">
        <f t="shared" si="72"/>
        <v>1.4067249527252332</v>
      </c>
      <c r="J140" s="62">
        <f t="shared" si="73"/>
        <v>1.1383510488574504</v>
      </c>
      <c r="K140" s="62">
        <f t="shared" si="74"/>
        <v>0.79664073892143494</v>
      </c>
      <c r="L140" s="67">
        <f t="shared" si="75"/>
        <v>0.94123573706491748</v>
      </c>
    </row>
    <row r="141" spans="1:23">
      <c r="A141" s="54">
        <f t="shared" si="65"/>
        <v>2003</v>
      </c>
      <c r="C141" s="62">
        <f t="shared" si="66"/>
        <v>0.95020215440783529</v>
      </c>
      <c r="D141" s="62">
        <f t="shared" si="67"/>
        <v>0.94575769539163679</v>
      </c>
      <c r="E141" s="62">
        <f t="shared" si="68"/>
        <v>0.85936790759907189</v>
      </c>
      <c r="F141" s="62">
        <f t="shared" si="69"/>
        <v>0.15811761479912009</v>
      </c>
      <c r="G141" s="62">
        <f t="shared" si="70"/>
        <v>1.3547969127300954</v>
      </c>
      <c r="H141" s="62">
        <f t="shared" si="71"/>
        <v>0.89954636222398188</v>
      </c>
      <c r="I141" s="62">
        <f t="shared" si="72"/>
        <v>1.5148747230430371</v>
      </c>
      <c r="J141" s="62">
        <f t="shared" si="73"/>
        <v>1.2168927337682727</v>
      </c>
      <c r="K141" s="62">
        <f t="shared" si="74"/>
        <v>0.78934881162607484</v>
      </c>
      <c r="L141" s="67">
        <f t="shared" si="75"/>
        <v>0.96543387950990278</v>
      </c>
    </row>
    <row r="142" spans="1:23">
      <c r="A142" s="54">
        <f t="shared" si="65"/>
        <v>2004</v>
      </c>
      <c r="C142" s="62">
        <f t="shared" si="66"/>
        <v>0.9992819288411191</v>
      </c>
      <c r="D142" s="62">
        <f t="shared" si="67"/>
        <v>0.77855225223315794</v>
      </c>
      <c r="E142" s="62">
        <f t="shared" si="68"/>
        <v>0.82936346369915837</v>
      </c>
      <c r="F142" s="62">
        <f t="shared" si="69"/>
        <v>0.15544523978442285</v>
      </c>
      <c r="G142" s="62">
        <f t="shared" si="70"/>
        <v>1.5562914884841783</v>
      </c>
      <c r="H142" s="62">
        <f t="shared" si="71"/>
        <v>0.87490777961447375</v>
      </c>
      <c r="I142" s="62">
        <f t="shared" si="72"/>
        <v>1.4820346645507756</v>
      </c>
      <c r="J142" s="62">
        <f t="shared" si="73"/>
        <v>1.1860370241639302</v>
      </c>
      <c r="K142" s="62">
        <f t="shared" si="74"/>
        <v>0.80757688619322254</v>
      </c>
      <c r="L142" s="67">
        <f t="shared" si="75"/>
        <v>0.96327674750715986</v>
      </c>
    </row>
    <row r="143" spans="1:23">
      <c r="A143" s="54">
        <f t="shared" si="65"/>
        <v>2005</v>
      </c>
      <c r="C143" s="62">
        <f t="shared" si="66"/>
        <v>0.99959585895531888</v>
      </c>
      <c r="D143" s="62">
        <f t="shared" si="67"/>
        <v>0.72185564348017384</v>
      </c>
      <c r="E143" s="62">
        <f t="shared" si="68"/>
        <v>0.87830749717426726</v>
      </c>
      <c r="F143" s="62">
        <f t="shared" si="69"/>
        <v>0.1654773761122377</v>
      </c>
      <c r="G143" s="62">
        <f t="shared" si="70"/>
        <v>1.4008732078107697</v>
      </c>
      <c r="H143" s="62">
        <f t="shared" si="71"/>
        <v>0.91052558523742688</v>
      </c>
      <c r="I143" s="62">
        <f t="shared" si="72"/>
        <v>1.449306119692533</v>
      </c>
      <c r="J143" s="62">
        <f t="shared" si="73"/>
        <v>1.1995749382433283</v>
      </c>
      <c r="K143" s="62">
        <f t="shared" si="74"/>
        <v>0.76202339864019608</v>
      </c>
      <c r="L143" s="67">
        <f t="shared" si="75"/>
        <v>0.9430599583718059</v>
      </c>
    </row>
    <row r="144" spans="1:23">
      <c r="A144" s="54">
        <f t="shared" si="65"/>
        <v>2006</v>
      </c>
      <c r="C144" s="62">
        <f t="shared" si="66"/>
        <v>1.0835891450719362</v>
      </c>
      <c r="D144" s="62">
        <f t="shared" si="67"/>
        <v>0.62151713759086924</v>
      </c>
      <c r="E144" s="62">
        <f t="shared" si="68"/>
        <v>0.96445627002312728</v>
      </c>
      <c r="F144" s="62">
        <f t="shared" si="69"/>
        <v>0.1802733666368064</v>
      </c>
      <c r="G144" s="62">
        <f t="shared" si="70"/>
        <v>1.3907148744197695</v>
      </c>
      <c r="H144" s="62">
        <f t="shared" si="71"/>
        <v>0.9024114111816659</v>
      </c>
      <c r="I144" s="62">
        <f t="shared" si="72"/>
        <v>1.390215303954357</v>
      </c>
      <c r="J144" s="62">
        <f t="shared" si="73"/>
        <v>1.2242066859673655</v>
      </c>
      <c r="K144" s="62">
        <f t="shared" si="74"/>
        <v>0.80371775374469989</v>
      </c>
      <c r="L144" s="67">
        <f t="shared" si="75"/>
        <v>0.95123354984339969</v>
      </c>
    </row>
    <row r="145" spans="1:13">
      <c r="A145" s="54">
        <f t="shared" si="65"/>
        <v>2007</v>
      </c>
      <c r="C145" s="62">
        <f t="shared" si="66"/>
        <v>1.1425852665561906</v>
      </c>
      <c r="D145" s="62">
        <f t="shared" si="67"/>
        <v>0.76871286679581419</v>
      </c>
      <c r="E145" s="62">
        <f t="shared" si="68"/>
        <v>0.99108507485785136</v>
      </c>
      <c r="F145" s="62">
        <f t="shared" si="69"/>
        <v>0.20333449901621778</v>
      </c>
      <c r="G145" s="62">
        <f t="shared" si="70"/>
        <v>1.4027898771881366</v>
      </c>
      <c r="H145" s="62">
        <f t="shared" si="71"/>
        <v>0.9295153969603096</v>
      </c>
      <c r="I145" s="62">
        <f t="shared" si="72"/>
        <v>1.3357802567696031</v>
      </c>
      <c r="J145" s="62">
        <f t="shared" si="73"/>
        <v>1.1611854869989575</v>
      </c>
      <c r="K145" s="62">
        <f t="shared" si="74"/>
        <v>0.8090342781402392</v>
      </c>
      <c r="L145" s="67">
        <f t="shared" si="75"/>
        <v>0.97155811147592452</v>
      </c>
    </row>
    <row r="146" spans="1:13">
      <c r="A146" s="54">
        <f t="shared" si="65"/>
        <v>2008</v>
      </c>
      <c r="C146" s="62">
        <f t="shared" si="66"/>
        <v>1.2130195377135751</v>
      </c>
      <c r="D146" s="62">
        <f t="shared" si="67"/>
        <v>0.78966667229927479</v>
      </c>
      <c r="E146" s="62">
        <f t="shared" si="68"/>
        <v>0.95515480147522658</v>
      </c>
      <c r="F146" s="62">
        <f t="shared" si="69"/>
        <v>0.14842236281728155</v>
      </c>
      <c r="G146" s="62">
        <f t="shared" si="70"/>
        <v>1.3896011454030446</v>
      </c>
      <c r="H146" s="62">
        <f t="shared" si="71"/>
        <v>0.94700906486680636</v>
      </c>
      <c r="I146" s="62">
        <f t="shared" si="72"/>
        <v>1.2152279261004018</v>
      </c>
      <c r="J146" s="62">
        <f t="shared" si="73"/>
        <v>1.1190987903764804</v>
      </c>
      <c r="K146" s="62">
        <f t="shared" si="74"/>
        <v>0.82400778240478945</v>
      </c>
      <c r="L146" s="67">
        <f t="shared" si="75"/>
        <v>0.95568978705076446</v>
      </c>
    </row>
    <row r="147" spans="1:13">
      <c r="A147" s="54">
        <f t="shared" si="65"/>
        <v>2009</v>
      </c>
      <c r="C147" s="62">
        <f t="shared" si="66"/>
        <v>1.1940722821995762</v>
      </c>
      <c r="D147" s="62">
        <f t="shared" si="67"/>
        <v>0.76337000832389246</v>
      </c>
      <c r="E147" s="62">
        <f t="shared" si="68"/>
        <v>0.92833853355530893</v>
      </c>
      <c r="F147" s="62">
        <f t="shared" si="69"/>
        <v>0.23653466819974656</v>
      </c>
      <c r="G147" s="62">
        <f t="shared" si="70"/>
        <v>1.5048515155138615</v>
      </c>
      <c r="H147" s="62">
        <f t="shared" si="71"/>
        <v>0.95277300027209744</v>
      </c>
      <c r="I147" s="62">
        <f t="shared" si="72"/>
        <v>1.1471923544354539</v>
      </c>
      <c r="J147" s="62">
        <f t="shared" si="73"/>
        <v>1.1454048064523705</v>
      </c>
      <c r="K147" s="62">
        <f t="shared" si="74"/>
        <v>0.82530169656490449</v>
      </c>
      <c r="L147" s="67">
        <f t="shared" si="75"/>
        <v>0.96642654061302358</v>
      </c>
    </row>
    <row r="148" spans="1:13" ht="13.5" thickBot="1">
      <c r="A148" s="54">
        <f t="shared" si="65"/>
        <v>2010</v>
      </c>
      <c r="C148" s="62">
        <f t="shared" si="66"/>
        <v>1.1352923910336163</v>
      </c>
      <c r="D148" s="62">
        <f t="shared" si="67"/>
        <v>0.56134128343098133</v>
      </c>
      <c r="E148" s="62">
        <f t="shared" si="68"/>
        <v>0.91860970267006326</v>
      </c>
      <c r="F148" s="62">
        <f t="shared" si="69"/>
        <v>0.20136399226214502</v>
      </c>
      <c r="G148" s="62">
        <f t="shared" si="70"/>
        <v>1.5309605394043901</v>
      </c>
      <c r="H148" s="62">
        <f t="shared" si="71"/>
        <v>0.98416880522006489</v>
      </c>
      <c r="I148" s="62">
        <f t="shared" si="72"/>
        <v>1.1120998536750151</v>
      </c>
      <c r="J148" s="62">
        <f t="shared" si="73"/>
        <v>1.1550024570017654</v>
      </c>
      <c r="K148" s="62">
        <f t="shared" si="74"/>
        <v>0.84153783670689319</v>
      </c>
      <c r="L148" s="68">
        <f t="shared" si="75"/>
        <v>0.93781965126721489</v>
      </c>
    </row>
    <row r="150" spans="1:13">
      <c r="A150" s="50" t="s">
        <v>32</v>
      </c>
      <c r="C150" s="63">
        <f>AVERAGE(C134:C148)</f>
        <v>1.0550758013370853</v>
      </c>
      <c r="D150" s="63">
        <f t="shared" ref="D150:K150" si="76">AVERAGE(D134:D148)</f>
        <v>1.0269583963730802</v>
      </c>
      <c r="E150" s="63">
        <f t="shared" si="76"/>
        <v>0.93497778104391216</v>
      </c>
      <c r="F150" s="63">
        <f t="shared" si="76"/>
        <v>0.18565913204717688</v>
      </c>
      <c r="G150" s="63">
        <f t="shared" si="76"/>
        <v>1.5022630137312423</v>
      </c>
      <c r="H150" s="63">
        <f t="shared" si="76"/>
        <v>0.88711533889092375</v>
      </c>
      <c r="I150" s="63">
        <f t="shared" si="76"/>
        <v>1.3375591367505699</v>
      </c>
      <c r="J150" s="63">
        <f t="shared" si="76"/>
        <v>1.1627684970171956</v>
      </c>
      <c r="K150" s="63">
        <f t="shared" si="76"/>
        <v>0.80599925330169697</v>
      </c>
    </row>
    <row r="151" spans="1:13">
      <c r="A151" s="50" t="s">
        <v>33</v>
      </c>
      <c r="C151" s="63">
        <f>C148-C134</f>
        <v>0.15281401236405434</v>
      </c>
      <c r="D151" s="63">
        <f t="shared" ref="D151:K151" si="77">D148-D134</f>
        <v>-1.145040314660811</v>
      </c>
      <c r="E151" s="63">
        <f t="shared" si="77"/>
        <v>-6.3784751341433465E-2</v>
      </c>
      <c r="F151" s="63">
        <f t="shared" si="77"/>
        <v>-3.4743402579667237E-3</v>
      </c>
      <c r="G151" s="63">
        <f t="shared" si="77"/>
        <v>-4.1592346674139247E-2</v>
      </c>
      <c r="H151" s="63">
        <f t="shared" si="77"/>
        <v>0.17075008682365156</v>
      </c>
      <c r="I151" s="63">
        <f t="shared" si="77"/>
        <v>-0.14101596907543246</v>
      </c>
      <c r="J151" s="63">
        <f t="shared" si="77"/>
        <v>3.8569934666032868E-3</v>
      </c>
      <c r="K151" s="63">
        <f t="shared" si="77"/>
        <v>1.928750275655855E-2</v>
      </c>
    </row>
    <row r="152" spans="1:13">
      <c r="A152" s="50" t="s">
        <v>34</v>
      </c>
      <c r="C152" s="63">
        <f>STDEV(C134:C148)</f>
        <v>9.2467641183744606E-2</v>
      </c>
      <c r="D152" s="63">
        <f t="shared" ref="D152:K152" si="78">STDEV(D134:D148)</f>
        <v>0.4150487105573793</v>
      </c>
      <c r="E152" s="63">
        <f t="shared" si="78"/>
        <v>5.2009623111634505E-2</v>
      </c>
      <c r="F152" s="63">
        <f t="shared" si="78"/>
        <v>2.5713528484716728E-2</v>
      </c>
      <c r="G152" s="63">
        <f t="shared" si="78"/>
        <v>0.13621570651270823</v>
      </c>
      <c r="H152" s="63">
        <f t="shared" si="78"/>
        <v>5.7980442947652353E-2</v>
      </c>
      <c r="I152" s="63">
        <f t="shared" si="78"/>
        <v>0.12085969587588936</v>
      </c>
      <c r="J152" s="63">
        <f t="shared" si="78"/>
        <v>3.1126467842195492E-2</v>
      </c>
      <c r="K152" s="63">
        <f t="shared" si="78"/>
        <v>1.8581704975059857E-2</v>
      </c>
    </row>
    <row r="154" spans="1:13" ht="13.5" thickBot="1"/>
    <row r="155" spans="1:13" ht="64.5" thickBot="1">
      <c r="A155" s="51" t="s">
        <v>43</v>
      </c>
      <c r="B155" s="52" t="s">
        <v>44</v>
      </c>
      <c r="C155" s="52" t="s">
        <v>22</v>
      </c>
      <c r="D155" s="52" t="s">
        <v>23</v>
      </c>
      <c r="E155" s="52" t="s">
        <v>3</v>
      </c>
      <c r="F155" s="52" t="s">
        <v>24</v>
      </c>
      <c r="G155" s="52" t="s">
        <v>25</v>
      </c>
      <c r="H155" s="52" t="s">
        <v>26</v>
      </c>
      <c r="I155" s="52" t="s">
        <v>27</v>
      </c>
      <c r="J155" s="52" t="s">
        <v>28</v>
      </c>
      <c r="K155" s="52" t="s">
        <v>29</v>
      </c>
      <c r="L155" s="164" t="s">
        <v>11</v>
      </c>
      <c r="M155" s="165" t="str">
        <f>X20</f>
        <v>Year-on-Year MA</v>
      </c>
    </row>
    <row r="156" spans="1:13">
      <c r="A156" s="54" t="str">
        <f>A134</f>
        <v>1996</v>
      </c>
      <c r="B156" s="50">
        <v>2</v>
      </c>
      <c r="L156" s="148"/>
      <c r="M156" s="149"/>
    </row>
    <row r="157" spans="1:13">
      <c r="A157" s="54">
        <f t="shared" ref="A157:A170" si="79">A135</f>
        <v>1997</v>
      </c>
      <c r="B157" s="50">
        <v>2.9</v>
      </c>
      <c r="D157" s="63">
        <f>$B157+(E5-E4)/E4*100</f>
        <v>0.94595273923499157</v>
      </c>
      <c r="E157" s="63">
        <f>$B157+(G5-G4)/G4*100</f>
        <v>-0.10432479083201596</v>
      </c>
      <c r="F157" s="63">
        <f>$B157+(I5-I4)/I4*100</f>
        <v>3.2406508578397872</v>
      </c>
      <c r="G157" s="63">
        <f>$B157+(K5-K4)/K4*100</f>
        <v>8.3894730087253429</v>
      </c>
      <c r="H157" s="63">
        <f>$B157+(M5-M4)/M4*100</f>
        <v>8.2938504311061738</v>
      </c>
      <c r="I157" s="63">
        <f>$B157+(O5-O4)/O4*100</f>
        <v>7.9468016276916664</v>
      </c>
      <c r="J157" s="63">
        <f>$B157+(Q5-Q4)/Q4*100</f>
        <v>10.338888712029473</v>
      </c>
      <c r="K157" s="63">
        <f>$B157+(S5-S4)/S4*100</f>
        <v>8.9736696102027889</v>
      </c>
      <c r="L157" s="158">
        <f>$B157+(W5-W4)/W4*100</f>
        <v>4.2544859679596456</v>
      </c>
      <c r="M157" s="160">
        <f>X23</f>
        <v>3.8522018099491087</v>
      </c>
    </row>
    <row r="158" spans="1:13">
      <c r="A158" s="54">
        <f t="shared" si="79"/>
        <v>1998</v>
      </c>
      <c r="B158" s="50">
        <v>3.2</v>
      </c>
      <c r="D158" s="63">
        <f>$B158+(E6-E5)/E5*100</f>
        <v>2.3160248964813048</v>
      </c>
      <c r="E158" s="63">
        <f>$B158+(G6-G5)/G5*100</f>
        <v>-1.5908327138338274</v>
      </c>
      <c r="F158" s="63">
        <f>$B158+(I6-I5)/I5*100</f>
        <v>-0.9374771645294615</v>
      </c>
      <c r="G158" s="63">
        <f>$B158+(K6-K5)/K5*100</f>
        <v>-2.2773984646500844</v>
      </c>
      <c r="H158" s="63">
        <f>$B158+(M6-M5)/M5*100</f>
        <v>9.8517380340434357</v>
      </c>
      <c r="I158" s="63">
        <f>$B158+(O6-O5)/O5*100</f>
        <v>-0.46714404768994466</v>
      </c>
      <c r="J158" s="63">
        <f>$B158+(Q6-Q5)/Q5*100</f>
        <v>6.421756584111634</v>
      </c>
      <c r="K158" s="63">
        <f>$B158+(S6-S5)/S5*100</f>
        <v>8.6638683187804943</v>
      </c>
      <c r="L158" s="158">
        <f>$B158+(W6-W5)/W5*100</f>
        <v>3.4879617170178747</v>
      </c>
      <c r="M158" s="160">
        <f t="shared" ref="M158:M170" si="80">X24</f>
        <v>1.6680501429564749</v>
      </c>
    </row>
    <row r="159" spans="1:13">
      <c r="A159" s="54">
        <f t="shared" si="79"/>
        <v>1999</v>
      </c>
      <c r="B159" s="50">
        <v>3.5</v>
      </c>
      <c r="D159" s="63">
        <f t="shared" ref="D159:D170" si="81">$B159+(E7-E6)/E6*100</f>
        <v>-12.343149500527776</v>
      </c>
      <c r="E159" s="63">
        <f t="shared" ref="E159:E170" si="82">$B159+(G7-G6)/G6*100</f>
        <v>2.5535929475383918</v>
      </c>
      <c r="F159" s="63">
        <f t="shared" ref="F159:F170" si="83">$B159+(I7-I6)/I6*100</f>
        <v>1.2568644103657616</v>
      </c>
      <c r="G159" s="63">
        <f t="shared" ref="G159:G170" si="84">$B159+(K7-K6)/K6*100</f>
        <v>1.0593925900982235</v>
      </c>
      <c r="H159" s="63">
        <f t="shared" ref="H159:H170" si="85">$B159+(M7-M6)/M6*100</f>
        <v>12.404154948387095</v>
      </c>
      <c r="I159" s="63">
        <f t="shared" ref="I159:I170" si="86">$B159+(O7-O6)/O6*100</f>
        <v>3.7661210598906405</v>
      </c>
      <c r="J159" s="63">
        <f t="shared" ref="J159:J170" si="87">$B159+(Q7-Q6)/Q6*100</f>
        <v>6.9579312574330103</v>
      </c>
      <c r="K159" s="63">
        <f t="shared" ref="K159:K170" si="88">$B159+(S7-S6)/S6*100</f>
        <v>6.8016940740989273</v>
      </c>
      <c r="L159" s="158">
        <f t="shared" ref="L159:L170" si="89">$B159+(W7-W6)/W6*100</f>
        <v>4.5513413072430016</v>
      </c>
      <c r="M159" s="160">
        <f t="shared" si="80"/>
        <v>1.1509358971363415</v>
      </c>
    </row>
    <row r="160" spans="1:13">
      <c r="A160" s="54">
        <f t="shared" si="79"/>
        <v>2000</v>
      </c>
      <c r="B160" s="50">
        <v>6</v>
      </c>
      <c r="D160" s="63">
        <f t="shared" si="81"/>
        <v>-1.5931479353701219</v>
      </c>
      <c r="E160" s="63">
        <f t="shared" si="82"/>
        <v>6.6727802752561649</v>
      </c>
      <c r="F160" s="63">
        <f t="shared" si="83"/>
        <v>5.8661289401781547</v>
      </c>
      <c r="G160" s="63">
        <f t="shared" si="84"/>
        <v>13.218407630345354</v>
      </c>
      <c r="H160" s="63">
        <f t="shared" si="85"/>
        <v>6.6526591090181757</v>
      </c>
      <c r="I160" s="63">
        <f t="shared" si="86"/>
        <v>6.4909749271026795</v>
      </c>
      <c r="J160" s="63">
        <f t="shared" si="87"/>
        <v>12.997052468881421</v>
      </c>
      <c r="K160" s="63">
        <f t="shared" si="88"/>
        <v>9.112056522343579</v>
      </c>
      <c r="L160" s="158">
        <f t="shared" si="89"/>
        <v>6.6656247055902993</v>
      </c>
      <c r="M160" s="160">
        <f t="shared" si="80"/>
        <v>5.8448590579307727</v>
      </c>
    </row>
    <row r="161" spans="1:13">
      <c r="A161" s="54">
        <f t="shared" si="79"/>
        <v>2001</v>
      </c>
      <c r="B161" s="50">
        <v>3.9</v>
      </c>
      <c r="D161" s="63">
        <f t="shared" si="81"/>
        <v>3.9496627427217934</v>
      </c>
      <c r="E161" s="63">
        <f t="shared" si="82"/>
        <v>1.4511049187482246</v>
      </c>
      <c r="F161" s="63">
        <f t="shared" si="83"/>
        <v>3.7820370879058376</v>
      </c>
      <c r="G161" s="63">
        <f t="shared" si="84"/>
        <v>0.57961483406882985</v>
      </c>
      <c r="H161" s="63">
        <f t="shared" si="85"/>
        <v>5.9212769503410829</v>
      </c>
      <c r="I161" s="63">
        <f t="shared" si="86"/>
        <v>1.0141301938769232</v>
      </c>
      <c r="J161" s="63">
        <f t="shared" si="87"/>
        <v>12.494547338867795</v>
      </c>
      <c r="K161" s="63">
        <f t="shared" si="88"/>
        <v>2.6560507705184446</v>
      </c>
      <c r="L161" s="158">
        <f t="shared" si="89"/>
        <v>4.8479800382347129</v>
      </c>
      <c r="M161" s="160">
        <f t="shared" si="80"/>
        <v>4.3410003089919318</v>
      </c>
    </row>
    <row r="162" spans="1:13">
      <c r="A162" s="54">
        <f t="shared" si="79"/>
        <v>2002</v>
      </c>
      <c r="B162" s="50">
        <v>3</v>
      </c>
      <c r="D162" s="63">
        <f t="shared" si="81"/>
        <v>-5.1643522193114979</v>
      </c>
      <c r="E162" s="63">
        <f t="shared" si="82"/>
        <v>1.9216056876458776</v>
      </c>
      <c r="F162" s="63">
        <f t="shared" si="83"/>
        <v>9.0028591910839211</v>
      </c>
      <c r="G162" s="63">
        <f t="shared" si="84"/>
        <v>1.0718910218139364</v>
      </c>
      <c r="H162" s="63">
        <f t="shared" si="85"/>
        <v>1.4523448170900228</v>
      </c>
      <c r="I162" s="63">
        <f t="shared" si="86"/>
        <v>5.0486840084008833</v>
      </c>
      <c r="J162" s="63">
        <f t="shared" si="87"/>
        <v>8.8589792140915993</v>
      </c>
      <c r="K162" s="63">
        <f t="shared" si="88"/>
        <v>7.6696146553264732</v>
      </c>
      <c r="L162" s="158">
        <f t="shared" si="89"/>
        <v>4.5754106209178733</v>
      </c>
      <c r="M162" s="160">
        <f t="shared" si="80"/>
        <v>0.469290934146118</v>
      </c>
    </row>
    <row r="163" spans="1:13">
      <c r="A163" s="54">
        <f t="shared" si="79"/>
        <v>2003</v>
      </c>
      <c r="B163" s="50">
        <v>4.7</v>
      </c>
      <c r="D163" s="63">
        <f t="shared" si="81"/>
        <v>10.975390041950767</v>
      </c>
      <c r="E163" s="63">
        <f t="shared" si="82"/>
        <v>3.2444963126796882</v>
      </c>
      <c r="F163" s="63">
        <f t="shared" si="83"/>
        <v>-0.73972667711122408</v>
      </c>
      <c r="G163" s="63">
        <f t="shared" si="84"/>
        <v>17.211627848587131</v>
      </c>
      <c r="H163" s="63">
        <f t="shared" si="85"/>
        <v>13.369901276967088</v>
      </c>
      <c r="I163" s="63">
        <f t="shared" si="86"/>
        <v>-0.47472908929305824</v>
      </c>
      <c r="J163" s="63">
        <f t="shared" si="87"/>
        <v>7.3938863297607806</v>
      </c>
      <c r="K163" s="63">
        <f t="shared" si="88"/>
        <v>10.778426567855774</v>
      </c>
      <c r="L163" s="158">
        <f t="shared" si="89"/>
        <v>7.2307290503647668</v>
      </c>
      <c r="M163" s="160">
        <f t="shared" si="80"/>
        <v>4.190474315425222</v>
      </c>
    </row>
    <row r="164" spans="1:13">
      <c r="A164" s="54">
        <f t="shared" si="79"/>
        <v>2004</v>
      </c>
      <c r="B164" s="50">
        <v>2.4</v>
      </c>
      <c r="D164" s="63">
        <f t="shared" si="81"/>
        <v>38.42505755380072</v>
      </c>
      <c r="E164" s="63">
        <f t="shared" si="82"/>
        <v>9.9140856027366819</v>
      </c>
      <c r="F164" s="63">
        <f t="shared" si="83"/>
        <v>1.1455102945998847</v>
      </c>
      <c r="G164" s="63">
        <f t="shared" si="84"/>
        <v>23.26826897421957</v>
      </c>
      <c r="H164" s="63">
        <f t="shared" si="85"/>
        <v>9.6385133193054102</v>
      </c>
      <c r="I164" s="63">
        <f t="shared" si="86"/>
        <v>5.0544907608242164</v>
      </c>
      <c r="J164" s="63">
        <f t="shared" si="87"/>
        <v>11.809489438511889</v>
      </c>
      <c r="K164" s="63">
        <f t="shared" si="88"/>
        <v>2.793913787245053</v>
      </c>
      <c r="L164" s="158">
        <f t="shared" si="89"/>
        <v>3.7451385760923968</v>
      </c>
      <c r="M164" s="160">
        <f t="shared" si="80"/>
        <v>5.2958686078064483</v>
      </c>
    </row>
    <row r="165" spans="1:13">
      <c r="A165" s="54">
        <f t="shared" si="79"/>
        <v>2005</v>
      </c>
      <c r="B165" s="50">
        <v>4.3</v>
      </c>
      <c r="D165" s="63">
        <f t="shared" si="81"/>
        <v>14.035040599137101</v>
      </c>
      <c r="E165" s="63">
        <f t="shared" si="82"/>
        <v>5.8799671473928168</v>
      </c>
      <c r="F165" s="63">
        <f t="shared" si="83"/>
        <v>3.1262819735419614</v>
      </c>
      <c r="G165" s="63">
        <f t="shared" si="84"/>
        <v>23.629805609903997</v>
      </c>
      <c r="H165" s="63">
        <f t="shared" si="85"/>
        <v>16.132006088426916</v>
      </c>
      <c r="I165" s="63">
        <f t="shared" si="86"/>
        <v>7.924542889743142</v>
      </c>
      <c r="J165" s="63">
        <f t="shared" si="87"/>
        <v>14.225434692261651</v>
      </c>
      <c r="K165" s="63">
        <f t="shared" si="88"/>
        <v>3.803930031913533</v>
      </c>
      <c r="L165" s="158">
        <f t="shared" si="89"/>
        <v>6.9312796853900984</v>
      </c>
      <c r="M165" s="160">
        <f t="shared" si="80"/>
        <v>6.7020940101482633</v>
      </c>
    </row>
    <row r="166" spans="1:13">
      <c r="A166" s="54">
        <f t="shared" si="79"/>
        <v>2006</v>
      </c>
      <c r="B166" s="50">
        <v>2.8</v>
      </c>
      <c r="D166" s="63">
        <f t="shared" si="81"/>
        <v>17.525484807719121</v>
      </c>
      <c r="E166" s="63">
        <f t="shared" si="82"/>
        <v>6.8204034202055199</v>
      </c>
      <c r="F166" s="63">
        <f t="shared" si="83"/>
        <v>-0.19040223748093288</v>
      </c>
      <c r="G166" s="63">
        <f t="shared" si="84"/>
        <v>5.6857536208106492</v>
      </c>
      <c r="H166" s="63">
        <f t="shared" si="85"/>
        <v>14.47096554151819</v>
      </c>
      <c r="I166" s="63">
        <f t="shared" si="86"/>
        <v>4.1470919445774452</v>
      </c>
      <c r="J166" s="63">
        <f t="shared" si="87"/>
        <v>12.690420750454674</v>
      </c>
      <c r="K166" s="63">
        <f t="shared" si="88"/>
        <v>3.5847462116354545</v>
      </c>
      <c r="L166" s="158">
        <f t="shared" si="89"/>
        <v>6.2177920322267273</v>
      </c>
      <c r="M166" s="160">
        <f t="shared" si="80"/>
        <v>7.7771105854178737</v>
      </c>
    </row>
    <row r="167" spans="1:13">
      <c r="A167" s="54">
        <f t="shared" si="79"/>
        <v>2007</v>
      </c>
      <c r="B167" s="50">
        <v>2.9</v>
      </c>
      <c r="D167" s="63">
        <f t="shared" si="81"/>
        <v>-7.599155013481333</v>
      </c>
      <c r="E167" s="63">
        <f t="shared" si="82"/>
        <v>6.3760687383060199</v>
      </c>
      <c r="F167" s="63">
        <f t="shared" si="83"/>
        <v>3.1175653109757091</v>
      </c>
      <c r="G167" s="63">
        <f t="shared" si="84"/>
        <v>7.9791938266429536</v>
      </c>
      <c r="H167" s="63">
        <f t="shared" si="85"/>
        <v>8.1410845795910252</v>
      </c>
      <c r="I167" s="63">
        <f t="shared" si="86"/>
        <v>7.583292307167353</v>
      </c>
      <c r="J167" s="63">
        <f t="shared" si="87"/>
        <v>14.540184759495522</v>
      </c>
      <c r="K167" s="63">
        <f t="shared" si="88"/>
        <v>7.8901265983063542</v>
      </c>
      <c r="L167" s="158">
        <f t="shared" si="89"/>
        <v>9.1278800485653644</v>
      </c>
      <c r="M167" s="160">
        <f t="shared" si="80"/>
        <v>7.7828555708149008</v>
      </c>
    </row>
    <row r="168" spans="1:13">
      <c r="A168" s="54">
        <f t="shared" si="79"/>
        <v>2008</v>
      </c>
      <c r="B168" s="50">
        <v>1.6</v>
      </c>
      <c r="D168" s="63">
        <f t="shared" si="81"/>
        <v>17.398591160120265</v>
      </c>
      <c r="E168" s="63">
        <f t="shared" si="82"/>
        <v>7.8319800706633433</v>
      </c>
      <c r="F168" s="63">
        <f t="shared" si="83"/>
        <v>-3.685908442336546</v>
      </c>
      <c r="G168" s="63">
        <f t="shared" si="84"/>
        <v>8.2946877754140651</v>
      </c>
      <c r="H168" s="63">
        <f t="shared" si="85"/>
        <v>3.9335680805374929</v>
      </c>
      <c r="I168" s="63">
        <f t="shared" si="86"/>
        <v>15.375629575080824</v>
      </c>
      <c r="J168" s="63">
        <f t="shared" si="87"/>
        <v>10.679102233289107</v>
      </c>
      <c r="K168" s="63">
        <f t="shared" si="88"/>
        <v>6.7267976514610304</v>
      </c>
      <c r="L168" s="158">
        <f t="shared" si="89"/>
        <v>6.6819626552492384</v>
      </c>
      <c r="M168" s="160">
        <f t="shared" si="80"/>
        <v>6.3415334367769933</v>
      </c>
    </row>
    <row r="169" spans="1:13">
      <c r="A169" s="54">
        <f t="shared" si="79"/>
        <v>2009</v>
      </c>
      <c r="B169" s="50">
        <v>1.5</v>
      </c>
      <c r="D169" s="63">
        <f t="shared" si="81"/>
        <v>-3.08301433568887</v>
      </c>
      <c r="E169" s="63">
        <f t="shared" si="82"/>
        <v>6.0623184245860724</v>
      </c>
      <c r="F169" s="63">
        <f t="shared" si="83"/>
        <v>-4.0240707516652767</v>
      </c>
      <c r="G169" s="63">
        <f t="shared" si="84"/>
        <v>-0.28612583944659864</v>
      </c>
      <c r="H169" s="63">
        <f t="shared" si="85"/>
        <v>-2.3605426037997241</v>
      </c>
      <c r="I169" s="63">
        <f t="shared" si="86"/>
        <v>2.4477200060809738</v>
      </c>
      <c r="J169" s="63">
        <f t="shared" si="87"/>
        <v>5.2320560721468459</v>
      </c>
      <c r="K169" s="63">
        <f t="shared" si="88"/>
        <v>2.6438860751561757</v>
      </c>
      <c r="L169" s="158">
        <f t="shared" si="89"/>
        <v>-0.19867776989168418</v>
      </c>
      <c r="M169" s="160">
        <f t="shared" si="80"/>
        <v>0.39344315508058164</v>
      </c>
    </row>
    <row r="170" spans="1:13" ht="13.5" thickBot="1">
      <c r="A170" s="54">
        <f t="shared" si="79"/>
        <v>2010</v>
      </c>
      <c r="B170" s="50">
        <v>1.4</v>
      </c>
      <c r="D170" s="63">
        <f t="shared" si="81"/>
        <v>-11.864905483291441</v>
      </c>
      <c r="E170" s="63">
        <f t="shared" si="82"/>
        <v>-1.5693348928725084</v>
      </c>
      <c r="F170" s="63">
        <f t="shared" si="83"/>
        <v>-5.8728539278865295</v>
      </c>
      <c r="G170" s="63">
        <f t="shared" si="84"/>
        <v>-4.5519695325060283E-3</v>
      </c>
      <c r="H170" s="63">
        <f t="shared" si="85"/>
        <v>-0.6630729178060375</v>
      </c>
      <c r="I170" s="63">
        <f t="shared" si="86"/>
        <v>1.1087612691107041</v>
      </c>
      <c r="J170" s="63">
        <f t="shared" si="87"/>
        <v>-0.9352669652368073</v>
      </c>
      <c r="K170" s="63">
        <f t="shared" si="88"/>
        <v>1.794600592332996</v>
      </c>
      <c r="L170" s="161">
        <f t="shared" si="89"/>
        <v>-0.28058160656786768</v>
      </c>
      <c r="M170" s="163">
        <f t="shared" si="80"/>
        <v>2.671382642502703</v>
      </c>
    </row>
    <row r="172" spans="1:13" ht="13.5" thickBot="1"/>
    <row r="173" spans="1:13" ht="13.5" thickBot="1">
      <c r="A173" s="69" t="s">
        <v>45</v>
      </c>
      <c r="B173" s="70"/>
      <c r="C173" s="71"/>
      <c r="D173" s="71"/>
      <c r="E173" s="71"/>
      <c r="F173" s="71"/>
      <c r="G173" s="71"/>
      <c r="H173" s="71"/>
      <c r="I173" s="71"/>
      <c r="J173" s="71"/>
      <c r="K173" s="71"/>
      <c r="L173" s="71"/>
    </row>
    <row r="174" spans="1:13" ht="13.5" thickBot="1">
      <c r="A174" s="70"/>
      <c r="B174" s="70"/>
      <c r="C174" s="71"/>
      <c r="D174" s="71"/>
      <c r="E174" s="71"/>
      <c r="F174" s="71"/>
      <c r="G174" s="71"/>
      <c r="H174" s="71"/>
      <c r="I174" s="71"/>
      <c r="J174" s="71"/>
      <c r="K174" s="71"/>
      <c r="L174" s="71"/>
    </row>
    <row r="175" spans="1:13" ht="51">
      <c r="A175" s="72" t="s">
        <v>46</v>
      </c>
      <c r="B175" s="70"/>
      <c r="C175" s="71" t="s">
        <v>22</v>
      </c>
      <c r="D175" s="71" t="s">
        <v>23</v>
      </c>
      <c r="E175" s="71" t="s">
        <v>3</v>
      </c>
      <c r="F175" s="71" t="s">
        <v>24</v>
      </c>
      <c r="G175" s="71" t="s">
        <v>25</v>
      </c>
      <c r="H175" s="71" t="s">
        <v>26</v>
      </c>
      <c r="I175" s="71" t="s">
        <v>27</v>
      </c>
      <c r="J175" s="71" t="s">
        <v>28</v>
      </c>
      <c r="K175" s="73" t="s">
        <v>29</v>
      </c>
      <c r="L175" s="74" t="s">
        <v>47</v>
      </c>
    </row>
    <row r="176" spans="1:13">
      <c r="A176" s="75" t="str">
        <f>A156</f>
        <v>1996</v>
      </c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6"/>
    </row>
    <row r="177" spans="1:12">
      <c r="A177" s="75">
        <f t="shared" ref="A177:A190" si="90">A157</f>
        <v>1997</v>
      </c>
      <c r="B177" s="70"/>
      <c r="C177" s="77">
        <f>C4*($Y5/$Y4-1)</f>
        <v>95.178480562923113</v>
      </c>
      <c r="D177" s="77">
        <f>E4*($Y5/$Y4-1)</f>
        <v>5.2635157852206342</v>
      </c>
      <c r="E177" s="77">
        <f>G4*($Y5/$Y4-1)</f>
        <v>53.1277482748498</v>
      </c>
      <c r="F177" s="77">
        <f>I4*($Y5/$Y4-1)</f>
        <v>5.2852904642560947</v>
      </c>
      <c r="G177" s="77">
        <f>K4*($Y5/$Y4-1)</f>
        <v>15.940019794939673</v>
      </c>
      <c r="H177" s="77">
        <f>M4*($Y5/$Y4-1)</f>
        <v>53.310472337854392</v>
      </c>
      <c r="I177" s="77">
        <f>O4*($Y5/$Y4-1)</f>
        <v>15.116940040163481</v>
      </c>
      <c r="J177" s="77">
        <f>Q4*($Y5/$Y4-1)</f>
        <v>28.493901756979277</v>
      </c>
      <c r="K177" s="77">
        <f>S4*($Y5/$Y4-1)</f>
        <v>78.841867608980436</v>
      </c>
      <c r="L177" s="78">
        <f>SUM(C177:K177)</f>
        <v>350.55823662616694</v>
      </c>
    </row>
    <row r="178" spans="1:12">
      <c r="A178" s="75">
        <f t="shared" si="90"/>
        <v>1998</v>
      </c>
      <c r="B178" s="79"/>
      <c r="C178" s="77">
        <f t="shared" ref="C178:C190" si="91">C5*($Y6/$Y5-1)</f>
        <v>-9.825496705084527</v>
      </c>
      <c r="D178" s="77">
        <f t="shared" ref="D178:D190" si="92">E5*($Y6/$Y5-1)</f>
        <v>-0.54255283802216425</v>
      </c>
      <c r="E178" s="77">
        <f t="shared" ref="E178:E190" si="93">G5*($Y6/$Y5-1)</f>
        <v>-5.4176409475235792</v>
      </c>
      <c r="F178" s="77">
        <f t="shared" ref="F178:F190" si="94">I5*($Y6/$Y5-1)</f>
        <v>-0.55754793598651675</v>
      </c>
      <c r="G178" s="77">
        <f t="shared" ref="G178:G190" si="95">K5*($Y6/$Y5-1)</f>
        <v>-1.7678052443272976</v>
      </c>
      <c r="H178" s="77">
        <f t="shared" ref="H178:H190" si="96">M5*($Y6/$Y5-1)</f>
        <v>-5.906962862945468</v>
      </c>
      <c r="I178" s="77">
        <f t="shared" ref="I178:I190" si="97">O5*($Y6/$Y5-1)</f>
        <v>-1.6694874674481583</v>
      </c>
      <c r="J178" s="77">
        <f t="shared" ref="J178:J190" si="98">Q5*($Y6/$Y5-1)</f>
        <v>-3.2184729912588481</v>
      </c>
      <c r="K178" s="77">
        <f t="shared" ref="K178:K190" si="99">S5*($Y6/$Y5-1)</f>
        <v>-8.7922683669613857</v>
      </c>
      <c r="L178" s="78">
        <f t="shared" ref="L178:L190" si="100">SUM(C178:K178)</f>
        <v>-37.698235359557948</v>
      </c>
    </row>
    <row r="179" spans="1:12">
      <c r="A179" s="75">
        <f t="shared" si="90"/>
        <v>1999</v>
      </c>
      <c r="B179" s="79"/>
      <c r="C179" s="77">
        <f t="shared" si="91"/>
        <v>122.97433234912121</v>
      </c>
      <c r="D179" s="77">
        <f t="shared" si="92"/>
        <v>6.8939009805246085</v>
      </c>
      <c r="E179" s="77">
        <f t="shared" si="93"/>
        <v>66.125369408017292</v>
      </c>
      <c r="F179" s="77">
        <f t="shared" si="94"/>
        <v>6.8518870021928313</v>
      </c>
      <c r="G179" s="77">
        <f t="shared" si="95"/>
        <v>21.421467022820632</v>
      </c>
      <c r="H179" s="77">
        <f t="shared" si="96"/>
        <v>80.762788095302852</v>
      </c>
      <c r="I179" s="77">
        <f t="shared" si="97"/>
        <v>20.617534248150296</v>
      </c>
      <c r="J179" s="77">
        <f t="shared" si="98"/>
        <v>42.589274297529641</v>
      </c>
      <c r="K179" s="77">
        <f t="shared" si="99"/>
        <v>118.87314639077007</v>
      </c>
      <c r="L179" s="78">
        <f t="shared" si="100"/>
        <v>487.10969979442939</v>
      </c>
    </row>
    <row r="180" spans="1:12">
      <c r="A180" s="75">
        <f t="shared" si="90"/>
        <v>2000</v>
      </c>
      <c r="B180" s="79"/>
      <c r="C180" s="77">
        <f t="shared" si="91"/>
        <v>41.6296655706915</v>
      </c>
      <c r="D180" s="77">
        <f t="shared" si="92"/>
        <v>1.9926138492262679</v>
      </c>
      <c r="E180" s="77">
        <f t="shared" si="93"/>
        <v>22.496086523717818</v>
      </c>
      <c r="F180" s="77">
        <f t="shared" si="94"/>
        <v>2.300520377017274</v>
      </c>
      <c r="G180" s="77">
        <f t="shared" si="95"/>
        <v>7.1777268412951978</v>
      </c>
      <c r="H180" s="77">
        <f t="shared" si="96"/>
        <v>30.20816758470054</v>
      </c>
      <c r="I180" s="77">
        <f t="shared" si="97"/>
        <v>7.1000199311255567</v>
      </c>
      <c r="J180" s="77">
        <f t="shared" si="98"/>
        <v>15.133265770753026</v>
      </c>
      <c r="K180" s="77">
        <f t="shared" si="99"/>
        <v>42.175460279176683</v>
      </c>
      <c r="L180" s="78">
        <f t="shared" si="100"/>
        <v>170.21352672770385</v>
      </c>
    </row>
    <row r="181" spans="1:12">
      <c r="A181" s="75">
        <f t="shared" si="90"/>
        <v>2001</v>
      </c>
      <c r="B181" s="79"/>
      <c r="C181" s="77">
        <f t="shared" si="91"/>
        <v>52.01466596528217</v>
      </c>
      <c r="D181" s="77">
        <f t="shared" si="92"/>
        <v>2.3478321322462978</v>
      </c>
      <c r="E181" s="77">
        <f t="shared" si="93"/>
        <v>28.877444520548003</v>
      </c>
      <c r="F181" s="77">
        <f t="shared" si="94"/>
        <v>2.9294360521642666</v>
      </c>
      <c r="G181" s="77">
        <f t="shared" si="95"/>
        <v>9.8128690047431828</v>
      </c>
      <c r="H181" s="77">
        <f t="shared" si="96"/>
        <v>38.769424702461784</v>
      </c>
      <c r="I181" s="77">
        <f t="shared" si="97"/>
        <v>9.0975897617282726</v>
      </c>
      <c r="J181" s="77">
        <f t="shared" si="98"/>
        <v>20.646393248162191</v>
      </c>
      <c r="K181" s="77">
        <f t="shared" si="99"/>
        <v>55.450951336069323</v>
      </c>
      <c r="L181" s="78">
        <f t="shared" si="100"/>
        <v>219.94660672340547</v>
      </c>
    </row>
    <row r="182" spans="1:12">
      <c r="A182" s="75">
        <f t="shared" si="90"/>
        <v>2002</v>
      </c>
      <c r="B182" s="79"/>
      <c r="C182" s="77">
        <f t="shared" si="91"/>
        <v>148.71942449325269</v>
      </c>
      <c r="D182" s="77">
        <f t="shared" si="92"/>
        <v>6.3275623223646553</v>
      </c>
      <c r="E182" s="77">
        <f t="shared" si="93"/>
        <v>75.883038282985993</v>
      </c>
      <c r="F182" s="77">
        <f t="shared" si="94"/>
        <v>7.8817956999735435</v>
      </c>
      <c r="G182" s="77">
        <f t="shared" si="95"/>
        <v>25.555517107629065</v>
      </c>
      <c r="H182" s="77">
        <f t="shared" si="96"/>
        <v>106.54519583291041</v>
      </c>
      <c r="I182" s="77">
        <f t="shared" si="97"/>
        <v>23.799209625205421</v>
      </c>
      <c r="J182" s="77">
        <f t="shared" si="98"/>
        <v>60.395693808567202</v>
      </c>
      <c r="K182" s="77">
        <f t="shared" si="99"/>
        <v>147.51170271088128</v>
      </c>
      <c r="L182" s="78">
        <f t="shared" si="100"/>
        <v>602.61913988377023</v>
      </c>
    </row>
    <row r="183" spans="1:12">
      <c r="A183" s="75">
        <f t="shared" si="90"/>
        <v>2003</v>
      </c>
      <c r="B183" s="79"/>
      <c r="C183" s="77">
        <f t="shared" si="91"/>
        <v>148.93241094445938</v>
      </c>
      <c r="D183" s="77">
        <f t="shared" si="92"/>
        <v>5.7345258117376208</v>
      </c>
      <c r="E183" s="77">
        <f t="shared" si="93"/>
        <v>74.077387101621326</v>
      </c>
      <c r="F183" s="77">
        <f t="shared" si="94"/>
        <v>8.2450356899014157</v>
      </c>
      <c r="G183" s="77">
        <f t="shared" si="95"/>
        <v>24.733125969730292</v>
      </c>
      <c r="H183" s="77">
        <f t="shared" si="96"/>
        <v>103.51653414048951</v>
      </c>
      <c r="I183" s="77">
        <f t="shared" si="97"/>
        <v>23.967334086912448</v>
      </c>
      <c r="J183" s="77">
        <f t="shared" si="98"/>
        <v>63.09333198805146</v>
      </c>
      <c r="K183" s="77">
        <f t="shared" si="99"/>
        <v>152.36909503357541</v>
      </c>
      <c r="L183" s="78">
        <f t="shared" si="100"/>
        <v>604.66878076647879</v>
      </c>
    </row>
    <row r="184" spans="1:12">
      <c r="A184" s="75">
        <f t="shared" si="90"/>
        <v>2004</v>
      </c>
      <c r="B184" s="79"/>
      <c r="C184" s="77">
        <f t="shared" si="91"/>
        <v>174.9293148007354</v>
      </c>
      <c r="D184" s="77">
        <f t="shared" si="92"/>
        <v>7.5457881176834967</v>
      </c>
      <c r="E184" s="77">
        <f t="shared" si="93"/>
        <v>90.384178716792206</v>
      </c>
      <c r="F184" s="77">
        <f t="shared" si="94"/>
        <v>9.6532964966356154</v>
      </c>
      <c r="G184" s="77">
        <f t="shared" si="95"/>
        <v>34.45488498019126</v>
      </c>
      <c r="H184" s="77">
        <f t="shared" si="96"/>
        <v>139.28148296829397</v>
      </c>
      <c r="I184" s="77">
        <f t="shared" si="97"/>
        <v>28.139618718308608</v>
      </c>
      <c r="J184" s="77">
        <f t="shared" si="98"/>
        <v>80.223654083335987</v>
      </c>
      <c r="K184" s="77">
        <f t="shared" si="99"/>
        <v>200.12361729864705</v>
      </c>
      <c r="L184" s="78">
        <f t="shared" si="100"/>
        <v>764.73583618062366</v>
      </c>
    </row>
    <row r="185" spans="1:12">
      <c r="A185" s="75">
        <f t="shared" si="90"/>
        <v>2005</v>
      </c>
      <c r="B185" s="79"/>
      <c r="C185" s="77">
        <f t="shared" si="91"/>
        <v>184.55805510973798</v>
      </c>
      <c r="D185" s="77">
        <f t="shared" si="92"/>
        <v>11.997526714432126</v>
      </c>
      <c r="E185" s="77">
        <f t="shared" si="93"/>
        <v>113.58630782067691</v>
      </c>
      <c r="F185" s="77">
        <f t="shared" si="94"/>
        <v>11.141949997106046</v>
      </c>
      <c r="G185" s="77">
        <f t="shared" si="95"/>
        <v>48.677841009472715</v>
      </c>
      <c r="H185" s="77">
        <f t="shared" si="96"/>
        <v>174.58718711437439</v>
      </c>
      <c r="I185" s="77">
        <f t="shared" si="97"/>
        <v>33.764814071523141</v>
      </c>
      <c r="J185" s="77">
        <f t="shared" si="98"/>
        <v>102.59486683156652</v>
      </c>
      <c r="K185" s="77">
        <f t="shared" si="99"/>
        <v>234.84100516936644</v>
      </c>
      <c r="L185" s="78">
        <f t="shared" si="100"/>
        <v>915.74955383825625</v>
      </c>
    </row>
    <row r="186" spans="1:12">
      <c r="A186" s="75">
        <f t="shared" si="90"/>
        <v>2006</v>
      </c>
      <c r="B186" s="79"/>
      <c r="C186" s="77">
        <f t="shared" si="91"/>
        <v>197.72088448856684</v>
      </c>
      <c r="D186" s="77">
        <f t="shared" si="92"/>
        <v>15.142672748474892</v>
      </c>
      <c r="E186" s="77">
        <f t="shared" si="93"/>
        <v>132.70874231788423</v>
      </c>
      <c r="F186" s="77">
        <f t="shared" si="94"/>
        <v>12.664823575993385</v>
      </c>
      <c r="G186" s="77">
        <f t="shared" si="95"/>
        <v>66.810654083077878</v>
      </c>
      <c r="H186" s="77">
        <f t="shared" si="96"/>
        <v>224.56598062837452</v>
      </c>
      <c r="I186" s="77">
        <f t="shared" si="97"/>
        <v>40.243196839912343</v>
      </c>
      <c r="J186" s="77">
        <f t="shared" si="98"/>
        <v>129.71473307529692</v>
      </c>
      <c r="K186" s="77">
        <f t="shared" si="99"/>
        <v>268.76929194900407</v>
      </c>
      <c r="L186" s="78">
        <f t="shared" si="100"/>
        <v>1088.3409797065851</v>
      </c>
    </row>
    <row r="187" spans="1:12">
      <c r="A187" s="75">
        <f t="shared" si="90"/>
        <v>2007</v>
      </c>
      <c r="B187" s="79"/>
      <c r="C187" s="77">
        <f t="shared" si="91"/>
        <v>222.05125237315187</v>
      </c>
      <c r="D187" s="77">
        <f t="shared" si="92"/>
        <v>20.543387335291861</v>
      </c>
      <c r="E187" s="77">
        <f t="shared" si="93"/>
        <v>163.24041242221583</v>
      </c>
      <c r="F187" s="77">
        <f t="shared" si="94"/>
        <v>14.528589877306844</v>
      </c>
      <c r="G187" s="77">
        <f t="shared" si="95"/>
        <v>81.285032333110522</v>
      </c>
      <c r="H187" s="77">
        <f t="shared" si="96"/>
        <v>296.54721741483598</v>
      </c>
      <c r="I187" s="77">
        <f t="shared" si="97"/>
        <v>48.2295689739586</v>
      </c>
      <c r="J187" s="77">
        <f t="shared" si="98"/>
        <v>168.56164414954509</v>
      </c>
      <c r="K187" s="77">
        <f t="shared" si="99"/>
        <v>320.32001042701705</v>
      </c>
      <c r="L187" s="78">
        <f t="shared" si="100"/>
        <v>1335.3071153064336</v>
      </c>
    </row>
    <row r="188" spans="1:12">
      <c r="A188" s="75">
        <f t="shared" si="90"/>
        <v>2008</v>
      </c>
      <c r="B188" s="79"/>
      <c r="C188" s="77">
        <f t="shared" si="91"/>
        <v>211.20367103941942</v>
      </c>
      <c r="D188" s="77">
        <f t="shared" si="92"/>
        <v>16.575047958451282</v>
      </c>
      <c r="E188" s="77">
        <f t="shared" si="93"/>
        <v>152.27310638293287</v>
      </c>
      <c r="F188" s="77">
        <f t="shared" si="94"/>
        <v>13.125713352783684</v>
      </c>
      <c r="G188" s="77">
        <f t="shared" si="95"/>
        <v>76.998615896871527</v>
      </c>
      <c r="H188" s="77">
        <f t="shared" si="96"/>
        <v>281.34213050791351</v>
      </c>
      <c r="I188" s="77">
        <f t="shared" si="97"/>
        <v>45.514141667848634</v>
      </c>
      <c r="J188" s="77">
        <f t="shared" si="98"/>
        <v>169.64259561902321</v>
      </c>
      <c r="K188" s="77">
        <f t="shared" si="99"/>
        <v>303.17133268075071</v>
      </c>
      <c r="L188" s="78">
        <f t="shared" si="100"/>
        <v>1269.8463551059949</v>
      </c>
    </row>
    <row r="189" spans="1:12">
      <c r="A189" s="75">
        <f t="shared" si="90"/>
        <v>2009</v>
      </c>
      <c r="B189" s="79"/>
      <c r="C189" s="77">
        <f t="shared" si="91"/>
        <v>-116.27979069719034</v>
      </c>
      <c r="D189" s="77">
        <f t="shared" si="92"/>
        <v>-10.812235576686684</v>
      </c>
      <c r="E189" s="77">
        <f t="shared" si="93"/>
        <v>-91.12465856541931</v>
      </c>
      <c r="F189" s="77">
        <f t="shared" si="94"/>
        <v>-7.0031744359959962</v>
      </c>
      <c r="G189" s="77">
        <f t="shared" si="95"/>
        <v>-46.278912559586139</v>
      </c>
      <c r="H189" s="77">
        <f t="shared" si="96"/>
        <v>-162.18486329664276</v>
      </c>
      <c r="I189" s="77">
        <f t="shared" si="97"/>
        <v>-29.171115344695146</v>
      </c>
      <c r="J189" s="77">
        <f t="shared" si="98"/>
        <v>-104.23987785491542</v>
      </c>
      <c r="K189" s="77">
        <f t="shared" si="99"/>
        <v>-179.53908116348387</v>
      </c>
      <c r="L189" s="78">
        <f t="shared" si="100"/>
        <v>-746.63370949461557</v>
      </c>
    </row>
    <row r="190" spans="1:12" ht="13.5" thickBot="1">
      <c r="A190" s="75">
        <f t="shared" si="90"/>
        <v>2010</v>
      </c>
      <c r="B190" s="79"/>
      <c r="C190" s="77">
        <f t="shared" si="91"/>
        <v>-39.46357497540496</v>
      </c>
      <c r="D190" s="77">
        <f t="shared" si="92"/>
        <v>-3.9592422198748625</v>
      </c>
      <c r="E190" s="77">
        <f t="shared" si="93"/>
        <v>-36.566382521365945</v>
      </c>
      <c r="F190" s="77">
        <f t="shared" si="94"/>
        <v>-2.5391420402306553</v>
      </c>
      <c r="G190" s="77">
        <f t="shared" si="95"/>
        <v>-17.443228425487643</v>
      </c>
      <c r="H190" s="77">
        <f t="shared" si="96"/>
        <v>-59.838798622413528</v>
      </c>
      <c r="I190" s="77">
        <f t="shared" si="97"/>
        <v>-11.301092479043138</v>
      </c>
      <c r="J190" s="77">
        <f t="shared" si="98"/>
        <v>-41.497101191575638</v>
      </c>
      <c r="K190" s="77">
        <f t="shared" si="99"/>
        <v>-69.68984745555818</v>
      </c>
      <c r="L190" s="80">
        <f t="shared" si="100"/>
        <v>-282.29840993095456</v>
      </c>
    </row>
    <row r="191" spans="1:12">
      <c r="A191" s="70"/>
      <c r="B191" s="70"/>
      <c r="C191" s="77"/>
      <c r="D191" s="77"/>
      <c r="E191" s="77"/>
      <c r="F191" s="77"/>
      <c r="G191" s="77"/>
      <c r="H191" s="77"/>
      <c r="I191" s="77"/>
      <c r="J191" s="77"/>
      <c r="K191" s="77"/>
      <c r="L191" s="77"/>
    </row>
    <row r="192" spans="1:12">
      <c r="A192" s="81" t="s">
        <v>32</v>
      </c>
      <c r="B192" s="81"/>
      <c r="C192" s="77">
        <f>AVERAGE(C176:C190)</f>
        <v>102.45309252283297</v>
      </c>
      <c r="D192" s="77">
        <f t="shared" ref="D192:K192" si="101">AVERAGE(D176:D190)</f>
        <v>6.0750245086478589</v>
      </c>
      <c r="E192" s="77">
        <f t="shared" si="101"/>
        <v>59.976509981280962</v>
      </c>
      <c r="F192" s="77">
        <f t="shared" si="101"/>
        <v>6.036319583794131</v>
      </c>
      <c r="G192" s="77">
        <f t="shared" si="101"/>
        <v>24.812700558177205</v>
      </c>
      <c r="H192" s="77">
        <f t="shared" si="101"/>
        <v>92.964711181822139</v>
      </c>
      <c r="I192" s="77">
        <f t="shared" si="101"/>
        <v>18.103448048117887</v>
      </c>
      <c r="J192" s="77">
        <f t="shared" si="101"/>
        <v>52.295278756504331</v>
      </c>
      <c r="K192" s="77">
        <f t="shared" si="101"/>
        <v>118.88759170701678</v>
      </c>
      <c r="L192" s="77">
        <f>AVERAGE(L176:L190)</f>
        <v>481.60467684819434</v>
      </c>
    </row>
    <row r="193" spans="1:12">
      <c r="A193" s="81" t="s">
        <v>33</v>
      </c>
      <c r="B193" s="81"/>
      <c r="C193" s="77">
        <f>C190-C176</f>
        <v>-39.46357497540496</v>
      </c>
      <c r="D193" s="77">
        <f t="shared" ref="D193:K193" si="102">D190-D176</f>
        <v>-3.9592422198748625</v>
      </c>
      <c r="E193" s="77">
        <f t="shared" si="102"/>
        <v>-36.566382521365945</v>
      </c>
      <c r="F193" s="77">
        <f t="shared" si="102"/>
        <v>-2.5391420402306553</v>
      </c>
      <c r="G193" s="77">
        <f t="shared" si="102"/>
        <v>-17.443228425487643</v>
      </c>
      <c r="H193" s="77">
        <f t="shared" si="102"/>
        <v>-59.838798622413528</v>
      </c>
      <c r="I193" s="77">
        <f t="shared" si="102"/>
        <v>-11.301092479043138</v>
      </c>
      <c r="J193" s="77">
        <f t="shared" si="102"/>
        <v>-41.497101191575638</v>
      </c>
      <c r="K193" s="77">
        <f t="shared" si="102"/>
        <v>-69.68984745555818</v>
      </c>
      <c r="L193" s="77">
        <f>L190-L176</f>
        <v>-282.29840993095456</v>
      </c>
    </row>
    <row r="194" spans="1:12">
      <c r="A194" s="81" t="s">
        <v>34</v>
      </c>
      <c r="B194" s="81"/>
      <c r="C194" s="77">
        <f>STDEV(C176:C190)</f>
        <v>103.33282681288821</v>
      </c>
      <c r="D194" s="77">
        <f t="shared" ref="D194:K194" si="103">STDEV(D176:D190)</f>
        <v>8.3240646940870278</v>
      </c>
      <c r="E194" s="77">
        <f t="shared" si="103"/>
        <v>72.115131360430027</v>
      </c>
      <c r="F194" s="77">
        <f t="shared" si="103"/>
        <v>6.358722464416017</v>
      </c>
      <c r="G194" s="77">
        <f t="shared" si="103"/>
        <v>35.638908433128677</v>
      </c>
      <c r="H194" s="77">
        <f t="shared" si="103"/>
        <v>127.15124544984205</v>
      </c>
      <c r="I194" s="77">
        <f t="shared" si="103"/>
        <v>21.961205007531174</v>
      </c>
      <c r="J194" s="77">
        <f t="shared" si="103"/>
        <v>76.560539870086245</v>
      </c>
      <c r="K194" s="77">
        <f t="shared" si="103"/>
        <v>144.49369757256537</v>
      </c>
      <c r="L194" s="77">
        <f>STDEV(L176:L190)</f>
        <v>592.33059133643212</v>
      </c>
    </row>
    <row r="195" spans="1:12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</row>
    <row r="196" spans="1:12" ht="13.5" thickBot="1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</row>
    <row r="197" spans="1:12" ht="51">
      <c r="A197" s="72" t="s">
        <v>48</v>
      </c>
      <c r="B197" s="70"/>
      <c r="C197" s="71" t="s">
        <v>22</v>
      </c>
      <c r="D197" s="71" t="s">
        <v>23</v>
      </c>
      <c r="E197" s="71" t="s">
        <v>3</v>
      </c>
      <c r="F197" s="71" t="s">
        <v>24</v>
      </c>
      <c r="G197" s="71" t="s">
        <v>25</v>
      </c>
      <c r="H197" s="71" t="s">
        <v>26</v>
      </c>
      <c r="I197" s="71" t="s">
        <v>27</v>
      </c>
      <c r="J197" s="71" t="s">
        <v>28</v>
      </c>
      <c r="K197" s="73" t="s">
        <v>29</v>
      </c>
      <c r="L197" s="74" t="s">
        <v>47</v>
      </c>
    </row>
    <row r="198" spans="1:12">
      <c r="A198" s="75" t="str">
        <f>A176</f>
        <v>1996</v>
      </c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6"/>
    </row>
    <row r="199" spans="1:12">
      <c r="A199" s="75">
        <f t="shared" ref="A199:A212" si="104">A177</f>
        <v>1997</v>
      </c>
      <c r="B199" s="70"/>
      <c r="C199" s="82">
        <f>C4*((B5/B4)-($Y5/$Y4))</f>
        <v>-136.13048555396554</v>
      </c>
      <c r="D199" s="82">
        <f>E4*((D5/D4)-($Y5/$Y4))</f>
        <v>-14.98885676349706</v>
      </c>
      <c r="E199" s="82">
        <f>G4*((F5/F4)-($Y5/$Y4))</f>
        <v>-195.95462824626892</v>
      </c>
      <c r="F199" s="82">
        <f>I4*((H5/H4)-($Y5/$Y4))</f>
        <v>-3.271862942644606</v>
      </c>
      <c r="G199" s="82">
        <f>K4*((J5/J4)-($Y5/$Y4))</f>
        <v>19.444380072398882</v>
      </c>
      <c r="H199" s="82">
        <f>M4*((L5/L4)-($Y5/$Y4))</f>
        <v>55.64473337226007</v>
      </c>
      <c r="I199" s="82">
        <f>O4*((N5/N4)-($Y5/$Y4))</f>
        <v>-8.5522770051448274E-2</v>
      </c>
      <c r="J199" s="82">
        <f>Q4*((P5/P4)-($Y5/$Y4))</f>
        <v>61.34370054631659</v>
      </c>
      <c r="K199" s="82">
        <f>S4*((R5/R4)-($Y5/$Y4))</f>
        <v>260.91355840428611</v>
      </c>
      <c r="L199" s="78">
        <f>SUM(C199:K199)</f>
        <v>46.915016118834046</v>
      </c>
    </row>
    <row r="200" spans="1:12">
      <c r="A200" s="75">
        <f t="shared" si="104"/>
        <v>1998</v>
      </c>
      <c r="B200" s="70"/>
      <c r="C200" s="82">
        <f t="shared" ref="C200:C212" si="105">C5*((B6/B5)-($Y6/$Y5))</f>
        <v>-86.186163266092024</v>
      </c>
      <c r="D200" s="82">
        <f t="shared" ref="D200:D212" si="106">E5*((D6/D5)-($Y6/$Y5))</f>
        <v>-51.549604700082128</v>
      </c>
      <c r="E200" s="82">
        <f t="shared" ref="E200:E212" si="107">G5*((F6/F5)-($Y6/$Y5))</f>
        <v>-103.27198454922294</v>
      </c>
      <c r="F200" s="82">
        <f t="shared" ref="F200:F212" si="108">I5*((H6/H5)-($Y6/$Y5))</f>
        <v>-8.559853592817305</v>
      </c>
      <c r="G200" s="82">
        <f t="shared" ref="G200:G212" si="109">K5*((J6/J5)-($Y6/$Y5))</f>
        <v>-62.188060650726271</v>
      </c>
      <c r="H200" s="82">
        <f t="shared" ref="H200:H212" si="110">M5*((L6/L5)-($Y6/$Y5))</f>
        <v>229.66036095832987</v>
      </c>
      <c r="I200" s="82">
        <f t="shared" ref="I200:I212" si="111">O5*((N6/N5)-($Y6/$Y5))</f>
        <v>-52.574679196636438</v>
      </c>
      <c r="J200" s="82">
        <f t="shared" ref="J200:J212" si="112">Q5*((P6/P5)-($Y6/$Y5))</f>
        <v>70.636646798888847</v>
      </c>
      <c r="K200" s="82">
        <f t="shared" ref="K200:K212" si="113">S5*((R6/R5)-($Y6/$Y5))</f>
        <v>292.19512579322452</v>
      </c>
      <c r="L200" s="78">
        <f t="shared" ref="L200:L212" si="114">SUM(C200:K200)</f>
        <v>228.16178759486618</v>
      </c>
    </row>
    <row r="201" spans="1:12">
      <c r="A201" s="75">
        <f t="shared" si="104"/>
        <v>1999</v>
      </c>
      <c r="B201" s="70"/>
      <c r="C201" s="82">
        <f t="shared" si="105"/>
        <v>-132.84633889891913</v>
      </c>
      <c r="D201" s="82">
        <f t="shared" si="106"/>
        <v>-27.863724572756791</v>
      </c>
      <c r="E201" s="82">
        <f t="shared" si="107"/>
        <v>-148.30132958083897</v>
      </c>
      <c r="F201" s="82">
        <f t="shared" si="108"/>
        <v>-10.46458832989725</v>
      </c>
      <c r="G201" s="82">
        <f t="shared" si="109"/>
        <v>-35.342502422515054</v>
      </c>
      <c r="H201" s="82">
        <f t="shared" si="110"/>
        <v>304.03237673365322</v>
      </c>
      <c r="I201" s="82">
        <f t="shared" si="111"/>
        <v>-17.156777031607525</v>
      </c>
      <c r="J201" s="82">
        <f t="shared" si="112"/>
        <v>60.007230153224164</v>
      </c>
      <c r="K201" s="82">
        <f t="shared" si="113"/>
        <v>89.633830621112409</v>
      </c>
      <c r="L201" s="78">
        <f t="shared" si="114"/>
        <v>81.698176671455059</v>
      </c>
    </row>
    <row r="202" spans="1:12">
      <c r="A202" s="75">
        <f t="shared" si="104"/>
        <v>2000</v>
      </c>
      <c r="B202" s="70"/>
      <c r="C202" s="82">
        <f t="shared" si="105"/>
        <v>-107.03830562849402</v>
      </c>
      <c r="D202" s="82">
        <f t="shared" si="106"/>
        <v>-13.795374999714618</v>
      </c>
      <c r="E202" s="82">
        <f t="shared" si="107"/>
        <v>-69.108903968581799</v>
      </c>
      <c r="F202" s="82">
        <f t="shared" si="108"/>
        <v>-2.2635373892427584</v>
      </c>
      <c r="G202" s="82">
        <f t="shared" si="109"/>
        <v>49.346829473371564</v>
      </c>
      <c r="H202" s="82">
        <f t="shared" si="110"/>
        <v>-54.304269426424177</v>
      </c>
      <c r="I202" s="82">
        <f t="shared" si="111"/>
        <v>-19.377616523002001</v>
      </c>
      <c r="J202" s="82">
        <f t="shared" si="112"/>
        <v>88.316997198539582</v>
      </c>
      <c r="K202" s="82">
        <f t="shared" si="113"/>
        <v>136.68062899413718</v>
      </c>
      <c r="L202" s="78">
        <f t="shared" si="114"/>
        <v>8.4564477305889625</v>
      </c>
    </row>
    <row r="203" spans="1:12">
      <c r="A203" s="75">
        <f t="shared" si="104"/>
        <v>2001</v>
      </c>
      <c r="B203" s="70"/>
      <c r="C203" s="82">
        <f t="shared" si="105"/>
        <v>343.93029878174821</v>
      </c>
      <c r="D203" s="82">
        <f t="shared" si="106"/>
        <v>-9.1457909376899149</v>
      </c>
      <c r="E203" s="82">
        <f t="shared" si="107"/>
        <v>-110.57540528307443</v>
      </c>
      <c r="F203" s="82">
        <f t="shared" si="108"/>
        <v>-3.7548164557834478</v>
      </c>
      <c r="G203" s="82">
        <f t="shared" si="109"/>
        <v>-53.058375058621976</v>
      </c>
      <c r="H203" s="82">
        <f t="shared" si="110"/>
        <v>23.679933343320037</v>
      </c>
      <c r="I203" s="82">
        <f t="shared" si="111"/>
        <v>-45.234676539265344</v>
      </c>
      <c r="J203" s="82">
        <f t="shared" si="112"/>
        <v>188.14317474669323</v>
      </c>
      <c r="K203" s="82">
        <f t="shared" si="113"/>
        <v>-98.729272078957749</v>
      </c>
      <c r="L203" s="78">
        <f t="shared" si="114"/>
        <v>235.25507051836865</v>
      </c>
    </row>
    <row r="204" spans="1:12">
      <c r="A204" s="75">
        <f t="shared" si="104"/>
        <v>2002</v>
      </c>
      <c r="B204" s="70"/>
      <c r="C204" s="82">
        <f t="shared" si="105"/>
        <v>-32.344697082436269</v>
      </c>
      <c r="D204" s="82">
        <f t="shared" si="106"/>
        <v>-0.32887487117275982</v>
      </c>
      <c r="E204" s="82">
        <f t="shared" si="107"/>
        <v>-56.311936217559115</v>
      </c>
      <c r="F204" s="82">
        <f t="shared" si="108"/>
        <v>-4.9174667134017982</v>
      </c>
      <c r="G204" s="82">
        <f t="shared" si="109"/>
        <v>-26.92075561683367</v>
      </c>
      <c r="H204" s="82">
        <f t="shared" si="110"/>
        <v>-103.01379394467281</v>
      </c>
      <c r="I204" s="82">
        <f t="shared" si="111"/>
        <v>-9.8803281970675894</v>
      </c>
      <c r="J204" s="82">
        <f t="shared" si="112"/>
        <v>145.82873435201213</v>
      </c>
      <c r="K204" s="82">
        <f t="shared" si="113"/>
        <v>60.354327562617549</v>
      </c>
      <c r="L204" s="78">
        <f t="shared" si="114"/>
        <v>-27.534790728514345</v>
      </c>
    </row>
    <row r="205" spans="1:12">
      <c r="A205" s="75">
        <f t="shared" si="104"/>
        <v>2003</v>
      </c>
      <c r="B205" s="70"/>
      <c r="C205" s="82">
        <f t="shared" si="105"/>
        <v>-339.15019981828806</v>
      </c>
      <c r="D205" s="82">
        <f t="shared" si="106"/>
        <v>4.2095524917582026</v>
      </c>
      <c r="E205" s="82">
        <f t="shared" si="107"/>
        <v>-149.92426573890785</v>
      </c>
      <c r="F205" s="82">
        <f t="shared" si="108"/>
        <v>-22.491053802570299</v>
      </c>
      <c r="G205" s="82">
        <f t="shared" si="109"/>
        <v>90.027422179991419</v>
      </c>
      <c r="H205" s="82">
        <f t="shared" si="110"/>
        <v>203.41625162611308</v>
      </c>
      <c r="I205" s="82">
        <f t="shared" si="111"/>
        <v>-71.67342410464768</v>
      </c>
      <c r="J205" s="82">
        <f t="shared" si="112"/>
        <v>-16.071589517272841</v>
      </c>
      <c r="K205" s="82">
        <f t="shared" si="113"/>
        <v>185.8281610615509</v>
      </c>
      <c r="L205" s="78">
        <f t="shared" si="114"/>
        <v>-115.8291456222731</v>
      </c>
    </row>
    <row r="206" spans="1:12">
      <c r="A206" s="75">
        <f t="shared" si="104"/>
        <v>2004</v>
      </c>
      <c r="B206" s="70"/>
      <c r="C206" s="82">
        <f t="shared" si="105"/>
        <v>-696.2235627237468</v>
      </c>
      <c r="D206" s="82">
        <f t="shared" si="106"/>
        <v>4.9757234152577379</v>
      </c>
      <c r="E206" s="82">
        <f t="shared" si="107"/>
        <v>44.347280055160418</v>
      </c>
      <c r="F206" s="82">
        <f t="shared" si="108"/>
        <v>-6.9340319065715263</v>
      </c>
      <c r="G206" s="82">
        <f t="shared" si="109"/>
        <v>185.76190003278802</v>
      </c>
      <c r="H206" s="82">
        <f t="shared" si="110"/>
        <v>107.19726130912863</v>
      </c>
      <c r="I206" s="82">
        <f t="shared" si="111"/>
        <v>1.265277949486894</v>
      </c>
      <c r="J206" s="82">
        <f t="shared" si="112"/>
        <v>133.54372833226944</v>
      </c>
      <c r="K206" s="82">
        <f t="shared" si="113"/>
        <v>-202.83098272101233</v>
      </c>
      <c r="L206" s="78">
        <f t="shared" si="114"/>
        <v>-428.89740625723931</v>
      </c>
    </row>
    <row r="207" spans="1:12">
      <c r="A207" s="75">
        <f t="shared" si="104"/>
        <v>2005</v>
      </c>
      <c r="B207" s="70"/>
      <c r="C207" s="82">
        <f t="shared" si="105"/>
        <v>-492.48266923895773</v>
      </c>
      <c r="D207" s="82">
        <f t="shared" si="106"/>
        <v>-21.056982184997914</v>
      </c>
      <c r="E207" s="82">
        <f t="shared" si="107"/>
        <v>-63.86841584583015</v>
      </c>
      <c r="F207" s="82">
        <f t="shared" si="108"/>
        <v>-3.8027778532418028</v>
      </c>
      <c r="G207" s="82">
        <f t="shared" si="109"/>
        <v>200.66164783257659</v>
      </c>
      <c r="H207" s="82">
        <f t="shared" si="110"/>
        <v>333.3542428760914</v>
      </c>
      <c r="I207" s="82">
        <f t="shared" si="111"/>
        <v>-7.8057627904762166</v>
      </c>
      <c r="J207" s="82">
        <f t="shared" si="112"/>
        <v>154.4878639276061</v>
      </c>
      <c r="K207" s="82">
        <f t="shared" si="113"/>
        <v>-287.35276269732975</v>
      </c>
      <c r="L207" s="78">
        <f t="shared" si="114"/>
        <v>-187.8656159745594</v>
      </c>
    </row>
    <row r="208" spans="1:12">
      <c r="A208" s="75">
        <f t="shared" si="104"/>
        <v>2006</v>
      </c>
      <c r="B208" s="70"/>
      <c r="C208" s="82">
        <f t="shared" si="105"/>
        <v>-301.84048790042038</v>
      </c>
      <c r="D208" s="82">
        <f t="shared" si="106"/>
        <v>-2.2012165509330091</v>
      </c>
      <c r="E208" s="82">
        <f t="shared" si="107"/>
        <v>8.8570087162919062</v>
      </c>
      <c r="F208" s="82">
        <f t="shared" si="108"/>
        <v>-7.5918393763183269</v>
      </c>
      <c r="G208" s="82">
        <f t="shared" si="109"/>
        <v>-46.058110864921595</v>
      </c>
      <c r="H208" s="82">
        <f t="shared" si="110"/>
        <v>302.443393798329</v>
      </c>
      <c r="I208" s="82">
        <f t="shared" si="111"/>
        <v>-53.314868049395734</v>
      </c>
      <c r="J208" s="82">
        <f t="shared" si="112"/>
        <v>125.72423311640981</v>
      </c>
      <c r="K208" s="82">
        <f t="shared" si="113"/>
        <v>-161.37505160565686</v>
      </c>
      <c r="L208" s="78">
        <f t="shared" si="114"/>
        <v>-135.35693871661522</v>
      </c>
    </row>
    <row r="209" spans="1:12">
      <c r="A209" s="75">
        <f t="shared" si="104"/>
        <v>2007</v>
      </c>
      <c r="B209" s="70"/>
      <c r="C209" s="82">
        <f t="shared" si="105"/>
        <v>147.54016989073301</v>
      </c>
      <c r="D209" s="82">
        <f t="shared" si="106"/>
        <v>13.967628758607557</v>
      </c>
      <c r="E209" s="82">
        <f t="shared" si="107"/>
        <v>-96.681080681742543</v>
      </c>
      <c r="F209" s="82">
        <f t="shared" si="108"/>
        <v>-5.4928742415737277</v>
      </c>
      <c r="G209" s="82">
        <f t="shared" si="109"/>
        <v>-31.808468787335016</v>
      </c>
      <c r="H209" s="82">
        <f t="shared" si="110"/>
        <v>-129.02049815169406</v>
      </c>
      <c r="I209" s="82">
        <f t="shared" si="111"/>
        <v>-45.768479520499511</v>
      </c>
      <c r="J209" s="82">
        <f t="shared" si="112"/>
        <v>158.01055844858448</v>
      </c>
      <c r="K209" s="82">
        <f t="shared" si="113"/>
        <v>33.42080541492286</v>
      </c>
      <c r="L209" s="78">
        <f t="shared" si="114"/>
        <v>44.167761130003051</v>
      </c>
    </row>
    <row r="210" spans="1:12">
      <c r="A210" s="75">
        <f t="shared" si="104"/>
        <v>2008</v>
      </c>
      <c r="B210" s="70"/>
      <c r="C210" s="82">
        <f t="shared" si="105"/>
        <v>-271.50737370866341</v>
      </c>
      <c r="D210" s="82">
        <f t="shared" si="106"/>
        <v>-0.87383441445080456</v>
      </c>
      <c r="E210" s="82">
        <f t="shared" si="107"/>
        <v>28.584362779987998</v>
      </c>
      <c r="F210" s="82">
        <f t="shared" si="108"/>
        <v>-25.912783784326315</v>
      </c>
      <c r="G210" s="82">
        <f t="shared" si="109"/>
        <v>11.233921005193565</v>
      </c>
      <c r="H210" s="82">
        <f t="shared" si="110"/>
        <v>-243.62246347893893</v>
      </c>
      <c r="I210" s="82">
        <f t="shared" si="111"/>
        <v>90.667129286717497</v>
      </c>
      <c r="J210" s="82">
        <f t="shared" si="112"/>
        <v>118.18700635754726</v>
      </c>
      <c r="K210" s="82">
        <f t="shared" si="113"/>
        <v>85.123956875252091</v>
      </c>
      <c r="L210" s="78">
        <f t="shared" si="114"/>
        <v>-208.12007908168107</v>
      </c>
    </row>
    <row r="211" spans="1:12">
      <c r="A211" s="75">
        <f t="shared" si="104"/>
        <v>2009</v>
      </c>
      <c r="B211" s="70"/>
      <c r="C211" s="82">
        <f t="shared" si="105"/>
        <v>-437.83309630452231</v>
      </c>
      <c r="D211" s="82">
        <f t="shared" si="106"/>
        <v>-9.462968406083581</v>
      </c>
      <c r="E211" s="82">
        <f t="shared" si="107"/>
        <v>-8.8749397752908301</v>
      </c>
      <c r="F211" s="82">
        <f t="shared" si="108"/>
        <v>-6.3638957256375086</v>
      </c>
      <c r="G211" s="82">
        <f t="shared" si="109"/>
        <v>-18.839701667906809</v>
      </c>
      <c r="H211" s="82">
        <f t="shared" si="110"/>
        <v>-201.84402665768246</v>
      </c>
      <c r="I211" s="82">
        <f t="shared" si="111"/>
        <v>0.85154332292582724</v>
      </c>
      <c r="J211" s="82">
        <f t="shared" si="112"/>
        <v>197.0700569583604</v>
      </c>
      <c r="K211" s="82">
        <f t="shared" si="113"/>
        <v>262.19844912526156</v>
      </c>
      <c r="L211" s="78">
        <f t="shared" si="114"/>
        <v>-223.09857913057573</v>
      </c>
    </row>
    <row r="212" spans="1:12" ht="13.5" thickBot="1">
      <c r="A212" s="75">
        <f t="shared" si="104"/>
        <v>2010</v>
      </c>
      <c r="B212" s="70"/>
      <c r="C212" s="82">
        <f t="shared" si="105"/>
        <v>-41.189554388417442</v>
      </c>
      <c r="D212" s="82">
        <f t="shared" si="106"/>
        <v>8.9916767838400311</v>
      </c>
      <c r="E212" s="82">
        <f t="shared" si="107"/>
        <v>-55.468257119283663</v>
      </c>
      <c r="F212" s="82">
        <f t="shared" si="108"/>
        <v>-17.67214728248193</v>
      </c>
      <c r="G212" s="82">
        <f t="shared" si="109"/>
        <v>3.2454527417271755</v>
      </c>
      <c r="H212" s="82">
        <f t="shared" si="110"/>
        <v>-16.879080559432595</v>
      </c>
      <c r="I212" s="82">
        <f t="shared" si="111"/>
        <v>20.428269035902236</v>
      </c>
      <c r="J212" s="82">
        <f t="shared" si="112"/>
        <v>-25.952966635153523</v>
      </c>
      <c r="K212" s="82">
        <f t="shared" si="113"/>
        <v>83.314496217064018</v>
      </c>
      <c r="L212" s="80">
        <f t="shared" si="114"/>
        <v>-41.182111206235689</v>
      </c>
    </row>
    <row r="213" spans="1:12">
      <c r="A213" s="70"/>
      <c r="B213" s="70"/>
      <c r="C213" s="82"/>
      <c r="D213" s="82"/>
      <c r="E213" s="82"/>
      <c r="F213" s="82"/>
      <c r="G213" s="82"/>
      <c r="H213" s="82"/>
      <c r="I213" s="82"/>
      <c r="J213" s="82"/>
      <c r="K213" s="82"/>
      <c r="L213" s="82"/>
    </row>
    <row r="214" spans="1:12">
      <c r="A214" s="81" t="s">
        <v>32</v>
      </c>
      <c r="B214" s="70"/>
      <c r="C214" s="77">
        <f>AVERAGE(C198:C212)</f>
        <v>-184.52160470288868</v>
      </c>
      <c r="D214" s="77">
        <f t="shared" ref="D214:K214" si="115">AVERAGE(D198:D212)</f>
        <v>-8.5087604965653583</v>
      </c>
      <c r="E214" s="77">
        <f t="shared" si="115"/>
        <v>-69.753749675368638</v>
      </c>
      <c r="F214" s="77">
        <f t="shared" si="115"/>
        <v>-9.24953781403633</v>
      </c>
      <c r="G214" s="77">
        <f t="shared" si="115"/>
        <v>20.393255590656196</v>
      </c>
      <c r="H214" s="77">
        <f t="shared" si="115"/>
        <v>57.910315842741447</v>
      </c>
      <c r="I214" s="77">
        <f t="shared" si="115"/>
        <v>-14.975708223401217</v>
      </c>
      <c r="J214" s="77">
        <f t="shared" si="115"/>
        <v>104.23395534171614</v>
      </c>
      <c r="K214" s="77">
        <f t="shared" si="115"/>
        <v>52.812519354748055</v>
      </c>
      <c r="L214" s="77">
        <f>AVERAGE(L198:L212)</f>
        <v>-51.659314782398432</v>
      </c>
    </row>
    <row r="215" spans="1:12">
      <c r="A215" s="81" t="s">
        <v>33</v>
      </c>
      <c r="B215" s="70"/>
      <c r="C215" s="77">
        <f>C212-C198</f>
        <v>-41.189554388417442</v>
      </c>
      <c r="D215" s="77">
        <f t="shared" ref="D215:K215" si="116">D212-D198</f>
        <v>8.9916767838400311</v>
      </c>
      <c r="E215" s="77">
        <f t="shared" si="116"/>
        <v>-55.468257119283663</v>
      </c>
      <c r="F215" s="77">
        <f t="shared" si="116"/>
        <v>-17.67214728248193</v>
      </c>
      <c r="G215" s="77">
        <f t="shared" si="116"/>
        <v>3.2454527417271755</v>
      </c>
      <c r="H215" s="77">
        <f t="shared" si="116"/>
        <v>-16.879080559432595</v>
      </c>
      <c r="I215" s="77">
        <f t="shared" si="116"/>
        <v>20.428269035902236</v>
      </c>
      <c r="J215" s="77">
        <f t="shared" si="116"/>
        <v>-25.952966635153523</v>
      </c>
      <c r="K215" s="77">
        <f t="shared" si="116"/>
        <v>83.314496217064018</v>
      </c>
      <c r="L215" s="77">
        <f>L212-L198</f>
        <v>-41.182111206235689</v>
      </c>
    </row>
    <row r="216" spans="1:12">
      <c r="A216" s="81" t="s">
        <v>34</v>
      </c>
      <c r="B216" s="70"/>
      <c r="C216" s="77">
        <f>STDEV(C198:C212)</f>
        <v>266.0248322953662</v>
      </c>
      <c r="D216" s="77">
        <f t="shared" ref="D216:K216" si="117">STDEV(D198:D212)</f>
        <v>17.042640954332533</v>
      </c>
      <c r="E216" s="77">
        <f t="shared" si="117"/>
        <v>70.729048162250777</v>
      </c>
      <c r="F216" s="77">
        <f t="shared" si="117"/>
        <v>7.4400457667975237</v>
      </c>
      <c r="G216" s="77">
        <f t="shared" si="117"/>
        <v>84.192766271938083</v>
      </c>
      <c r="H216" s="77">
        <f t="shared" si="117"/>
        <v>193.73605419707638</v>
      </c>
      <c r="I216" s="77">
        <f t="shared" si="117"/>
        <v>40.395496179252731</v>
      </c>
      <c r="J216" s="77">
        <f t="shared" si="117"/>
        <v>68.456696021507526</v>
      </c>
      <c r="K216" s="77">
        <f t="shared" si="117"/>
        <v>180.35220636318027</v>
      </c>
      <c r="L216" s="77">
        <f>STDEV(L198:L212)</f>
        <v>181.33363144625443</v>
      </c>
    </row>
    <row r="217" spans="1:12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</row>
    <row r="218" spans="1:12" ht="13.5" thickBot="1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</row>
    <row r="219" spans="1:12" ht="51">
      <c r="A219" s="72" t="s">
        <v>49</v>
      </c>
      <c r="B219" s="70"/>
      <c r="C219" s="71" t="s">
        <v>22</v>
      </c>
      <c r="D219" s="71" t="s">
        <v>23</v>
      </c>
      <c r="E219" s="71" t="s">
        <v>3</v>
      </c>
      <c r="F219" s="71" t="s">
        <v>24</v>
      </c>
      <c r="G219" s="71" t="s">
        <v>25</v>
      </c>
      <c r="H219" s="71" t="s">
        <v>26</v>
      </c>
      <c r="I219" s="71" t="s">
        <v>27</v>
      </c>
      <c r="J219" s="71" t="s">
        <v>28</v>
      </c>
      <c r="K219" s="73" t="s">
        <v>29</v>
      </c>
      <c r="L219" s="74" t="s">
        <v>47</v>
      </c>
    </row>
    <row r="220" spans="1:12">
      <c r="A220" s="75" t="str">
        <f>A198</f>
        <v>1996</v>
      </c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6"/>
    </row>
    <row r="221" spans="1:12">
      <c r="A221" s="75">
        <f t="shared" ref="A221:A234" si="118">A199</f>
        <v>1997</v>
      </c>
      <c r="B221" s="70"/>
      <c r="C221" s="77">
        <f>C4*((C5/C4)-(B5/B4))</f>
        <v>-70.044137939468143</v>
      </c>
      <c r="D221" s="77">
        <f>E4*((E5/E4)-(D5/D4))</f>
        <v>3.0885883137711008</v>
      </c>
      <c r="E221" s="77">
        <f>G4*((G5/G4)-(F5/F4))</f>
        <v>39.832641524896189</v>
      </c>
      <c r="F221" s="77">
        <f>I4*((I5/I4)-(H5/H4))</f>
        <v>-0.85164995407648136</v>
      </c>
      <c r="G221" s="77">
        <f>K4*((K5/K4)-(J5/J4))</f>
        <v>21.078626230971459</v>
      </c>
      <c r="H221" s="77">
        <f>M4*((M5/M4)-(L5/L4))</f>
        <v>76.592705506822767</v>
      </c>
      <c r="I221" s="77">
        <f>O4*((O5/O4)-(N5/N4))</f>
        <v>34.198007894216374</v>
      </c>
      <c r="J221" s="77">
        <f>Q4*((Q5/Q4)-(P5/P4))</f>
        <v>46.936736476072063</v>
      </c>
      <c r="K221" s="77">
        <f>S4*((S5/S4)-(R5/R4))</f>
        <v>-30.759533106875825</v>
      </c>
      <c r="L221" s="78">
        <f>SUM(C221:K221)</f>
        <v>120.07198494632949</v>
      </c>
    </row>
    <row r="222" spans="1:12">
      <c r="A222" s="75">
        <f t="shared" si="118"/>
        <v>1998</v>
      </c>
      <c r="B222" s="70"/>
      <c r="C222" s="77">
        <f t="shared" ref="C222:C234" si="119">C5*((C6/C5)-(B6/B5))</f>
        <v>-46.947574806220373</v>
      </c>
      <c r="D222" s="77">
        <f t="shared" ref="D222:D234" si="120">E5*((E6/E5)-(D6/D5))</f>
        <v>49.148479727902497</v>
      </c>
      <c r="E222" s="77">
        <f t="shared" ref="E222:E234" si="121">G5*((G6/G5)-(F6/F5))</f>
        <v>-50.615381606282284</v>
      </c>
      <c r="F222" s="77">
        <f t="shared" ref="F222:F234" si="122">I5*((I6/I5)-(H6/H5))</f>
        <v>-5.0413846485531622</v>
      </c>
      <c r="G222" s="77">
        <f t="shared" ref="G222:G234" si="123">K5*((K6/K5)-(J6/J5))</f>
        <v>4.524329908013585</v>
      </c>
      <c r="H222" s="77">
        <f t="shared" ref="H222:H234" si="124">M5*((M6/M5)-(L6/L5))</f>
        <v>17.407880869605176</v>
      </c>
      <c r="I222" s="77">
        <f t="shared" ref="I222:I234" si="125">O5*((O6/O5)-(N6/N5))</f>
        <v>16.667406419385394</v>
      </c>
      <c r="J222" s="77">
        <f t="shared" ref="J222:J234" si="126">Q5*((Q6/Q5)-(P6/P5))</f>
        <v>-3.775151615994695</v>
      </c>
      <c r="K222" s="77">
        <f t="shared" ref="K222:K234" si="127">S5*((S6/S5)-(R6/R5))</f>
        <v>11.452729150176189</v>
      </c>
      <c r="L222" s="78">
        <f t="shared" ref="L222:L234" si="128">SUM(C222:K222)</f>
        <v>-7.1786666019676737</v>
      </c>
    </row>
    <row r="223" spans="1:12">
      <c r="A223" s="75">
        <f t="shared" si="118"/>
        <v>1999</v>
      </c>
      <c r="B223" s="70"/>
      <c r="C223" s="77">
        <f t="shared" si="119"/>
        <v>-74.654917441378061</v>
      </c>
      <c r="D223" s="77">
        <f t="shared" si="120"/>
        <v>-31.322222696381608</v>
      </c>
      <c r="E223" s="77">
        <f t="shared" si="121"/>
        <v>52.213659729451102</v>
      </c>
      <c r="F223" s="77">
        <f t="shared" si="122"/>
        <v>-3.7458918509325443</v>
      </c>
      <c r="G223" s="77">
        <f t="shared" si="123"/>
        <v>-11.109849922445516</v>
      </c>
      <c r="H223" s="77">
        <f t="shared" si="124"/>
        <v>-40.498284526819653</v>
      </c>
      <c r="I223" s="77">
        <f t="shared" si="125"/>
        <v>-0.8338481194303321</v>
      </c>
      <c r="J223" s="77">
        <f t="shared" si="126"/>
        <v>-32.087323357339685</v>
      </c>
      <c r="K223" s="77">
        <f t="shared" si="127"/>
        <v>-20.597076065091638</v>
      </c>
      <c r="L223" s="78">
        <f t="shared" si="128"/>
        <v>-162.63575425036794</v>
      </c>
    </row>
    <row r="224" spans="1:12">
      <c r="A224" s="75">
        <f t="shared" si="118"/>
        <v>2000</v>
      </c>
      <c r="B224" s="70"/>
      <c r="C224" s="77">
        <f t="shared" si="119"/>
        <v>-51.21606706620075</v>
      </c>
      <c r="D224" s="77">
        <f t="shared" si="120"/>
        <v>-9.2886409671811947</v>
      </c>
      <c r="E224" s="77">
        <f t="shared" si="121"/>
        <v>67.710787425761794</v>
      </c>
      <c r="F224" s="77">
        <f t="shared" si="122"/>
        <v>-0.46629518964951905</v>
      </c>
      <c r="G224" s="77">
        <f t="shared" si="123"/>
        <v>15.700647518323295</v>
      </c>
      <c r="H224" s="77">
        <f t="shared" si="124"/>
        <v>51.579550764535881</v>
      </c>
      <c r="I224" s="77">
        <f t="shared" si="125"/>
        <v>17.136959432434246</v>
      </c>
      <c r="J224" s="77">
        <f t="shared" si="126"/>
        <v>44.157172860577212</v>
      </c>
      <c r="K224" s="77">
        <f t="shared" si="127"/>
        <v>4.1087983550357379</v>
      </c>
      <c r="L224" s="78">
        <f t="shared" si="128"/>
        <v>139.42291313363671</v>
      </c>
    </row>
    <row r="225" spans="1:12">
      <c r="A225" s="75">
        <f t="shared" si="118"/>
        <v>2001</v>
      </c>
      <c r="B225" s="70"/>
      <c r="C225" s="77">
        <f t="shared" si="119"/>
        <v>-46.667044707558645</v>
      </c>
      <c r="D225" s="77">
        <f t="shared" si="120"/>
        <v>6.9254318818303435</v>
      </c>
      <c r="E225" s="77">
        <f t="shared" si="121"/>
        <v>4.3854706518364814</v>
      </c>
      <c r="F225" s="77">
        <f t="shared" si="122"/>
        <v>0.44759060059817041</v>
      </c>
      <c r="G225" s="77">
        <f t="shared" si="123"/>
        <v>7.6245812460086784</v>
      </c>
      <c r="H225" s="77">
        <f t="shared" si="124"/>
        <v>23.222049940500664</v>
      </c>
      <c r="I225" s="77">
        <f t="shared" si="125"/>
        <v>7.4343169759174437</v>
      </c>
      <c r="J225" s="77">
        <f t="shared" si="126"/>
        <v>-14.795733513903313</v>
      </c>
      <c r="K225" s="77">
        <f t="shared" si="127"/>
        <v>-32.13227665184327</v>
      </c>
      <c r="L225" s="78">
        <f t="shared" si="128"/>
        <v>-43.555613576613453</v>
      </c>
    </row>
    <row r="226" spans="1:12">
      <c r="A226" s="75">
        <f t="shared" si="118"/>
        <v>2002</v>
      </c>
      <c r="B226" s="70"/>
      <c r="C226" s="77">
        <f t="shared" si="119"/>
        <v>-27.167928146139896</v>
      </c>
      <c r="D226" s="77">
        <f t="shared" si="120"/>
        <v>-26.965148315536084</v>
      </c>
      <c r="E226" s="77">
        <f t="shared" si="121"/>
        <v>-52.782661178066377</v>
      </c>
      <c r="F226" s="77">
        <f t="shared" si="122"/>
        <v>16.237840287031283</v>
      </c>
      <c r="G226" s="77">
        <f t="shared" si="123"/>
        <v>-18.632607238015275</v>
      </c>
      <c r="H226" s="77">
        <f t="shared" si="124"/>
        <v>-70.454346619728739</v>
      </c>
      <c r="I226" s="77">
        <f t="shared" si="125"/>
        <v>5.869235857536081</v>
      </c>
      <c r="J226" s="77">
        <f t="shared" si="126"/>
        <v>-62.611050686585614</v>
      </c>
      <c r="K226" s="77">
        <f t="shared" si="127"/>
        <v>71.693616714774933</v>
      </c>
      <c r="L226" s="78">
        <f t="shared" si="128"/>
        <v>-164.81304932472972</v>
      </c>
    </row>
    <row r="227" spans="1:12">
      <c r="A227" s="75">
        <f t="shared" si="118"/>
        <v>2003</v>
      </c>
      <c r="B227" s="70"/>
      <c r="C227" s="77">
        <f t="shared" si="119"/>
        <v>-124.39514033060989</v>
      </c>
      <c r="D227" s="77">
        <f t="shared" si="120"/>
        <v>4.8557069353786266</v>
      </c>
      <c r="E227" s="77">
        <f t="shared" si="121"/>
        <v>31.504790331066086</v>
      </c>
      <c r="F227" s="77">
        <f t="shared" si="122"/>
        <v>-4.1993274525071245</v>
      </c>
      <c r="G227" s="77">
        <f t="shared" si="123"/>
        <v>12.504751596688282</v>
      </c>
      <c r="H227" s="77">
        <f t="shared" si="124"/>
        <v>62.164670669514479</v>
      </c>
      <c r="I227" s="77">
        <f t="shared" si="125"/>
        <v>-3.300292692775963</v>
      </c>
      <c r="J227" s="77">
        <f t="shared" si="126"/>
        <v>22.878697125674236</v>
      </c>
      <c r="K227" s="77">
        <f t="shared" si="127"/>
        <v>42.697715937468438</v>
      </c>
      <c r="L227" s="78">
        <f t="shared" si="128"/>
        <v>44.71157211989717</v>
      </c>
    </row>
    <row r="228" spans="1:12">
      <c r="A228" s="75">
        <f t="shared" si="118"/>
        <v>2004</v>
      </c>
      <c r="B228" s="70"/>
      <c r="C228" s="77">
        <f t="shared" si="119"/>
        <v>-44.554792599667401</v>
      </c>
      <c r="D228" s="77">
        <f t="shared" si="120"/>
        <v>77.771072075960163</v>
      </c>
      <c r="E228" s="77">
        <f t="shared" si="121"/>
        <v>90.854126384320921</v>
      </c>
      <c r="F228" s="77">
        <f t="shared" si="122"/>
        <v>-6.7416671994671029</v>
      </c>
      <c r="G228" s="77">
        <f t="shared" si="123"/>
        <v>18.608343802180645</v>
      </c>
      <c r="H228" s="77">
        <f t="shared" si="124"/>
        <v>88.39843315203818</v>
      </c>
      <c r="I228" s="77">
        <f t="shared" si="125"/>
        <v>-4.5940138752723252</v>
      </c>
      <c r="J228" s="77">
        <f t="shared" si="126"/>
        <v>36.965497617386305</v>
      </c>
      <c r="K228" s="77">
        <f t="shared" si="127"/>
        <v>28.891746710580197</v>
      </c>
      <c r="L228" s="78">
        <f t="shared" si="128"/>
        <v>285.5987460680596</v>
      </c>
    </row>
    <row r="229" spans="1:12">
      <c r="A229" s="75">
        <f t="shared" si="118"/>
        <v>2005</v>
      </c>
      <c r="B229" s="70"/>
      <c r="C229" s="77">
        <f t="shared" si="119"/>
        <v>-51.650512963918295</v>
      </c>
      <c r="D229" s="77">
        <f t="shared" si="120"/>
        <v>42.249213184150598</v>
      </c>
      <c r="E229" s="77">
        <f t="shared" si="121"/>
        <v>1.2795777559270372</v>
      </c>
      <c r="F229" s="77">
        <f t="shared" si="122"/>
        <v>-11.055376338399249</v>
      </c>
      <c r="G229" s="77">
        <f t="shared" si="123"/>
        <v>18.043260039350759</v>
      </c>
      <c r="H229" s="77">
        <f t="shared" si="124"/>
        <v>79.068356381489849</v>
      </c>
      <c r="I229" s="77">
        <f t="shared" si="125"/>
        <v>8.8179551098417708</v>
      </c>
      <c r="J229" s="77">
        <f t="shared" si="126"/>
        <v>32.284772832366059</v>
      </c>
      <c r="K229" s="77">
        <f t="shared" si="127"/>
        <v>19.406920384691784</v>
      </c>
      <c r="L229" s="78">
        <f t="shared" si="128"/>
        <v>138.44416638550032</v>
      </c>
    </row>
    <row r="230" spans="1:12">
      <c r="A230" s="75">
        <f t="shared" si="118"/>
        <v>2006</v>
      </c>
      <c r="B230" s="70"/>
      <c r="C230" s="77">
        <f t="shared" si="119"/>
        <v>-141.54480678035111</v>
      </c>
      <c r="D230" s="77">
        <f t="shared" si="120"/>
        <v>42.149618643793083</v>
      </c>
      <c r="E230" s="77">
        <f t="shared" si="121"/>
        <v>-9.7466717194145982</v>
      </c>
      <c r="F230" s="77">
        <f t="shared" si="122"/>
        <v>-14.430010715413273</v>
      </c>
      <c r="G230" s="77">
        <f t="shared" si="123"/>
        <v>26.881130736413713</v>
      </c>
      <c r="H230" s="77">
        <f t="shared" si="124"/>
        <v>120.52057413739152</v>
      </c>
      <c r="I230" s="77">
        <f t="shared" si="125"/>
        <v>26.465317293546423</v>
      </c>
      <c r="J230" s="77">
        <f t="shared" si="126"/>
        <v>61.527399690434748</v>
      </c>
      <c r="K230" s="77">
        <f t="shared" si="127"/>
        <v>-55.284611260347766</v>
      </c>
      <c r="L230" s="78">
        <f t="shared" si="128"/>
        <v>56.537940026052731</v>
      </c>
    </row>
    <row r="231" spans="1:12">
      <c r="A231" s="75">
        <f t="shared" si="118"/>
        <v>2007</v>
      </c>
      <c r="B231" s="70"/>
      <c r="C231" s="77">
        <f t="shared" si="119"/>
        <v>-113.97700669411934</v>
      </c>
      <c r="D231" s="77">
        <f t="shared" si="120"/>
        <v>-79.574617114915625</v>
      </c>
      <c r="E231" s="77">
        <f t="shared" si="121"/>
        <v>51.994482164937637</v>
      </c>
      <c r="F231" s="77">
        <f t="shared" si="122"/>
        <v>-8.3753072079732078</v>
      </c>
      <c r="G231" s="77">
        <f t="shared" si="123"/>
        <v>36.782523969204284</v>
      </c>
      <c r="H231" s="77">
        <f t="shared" si="124"/>
        <v>157.19737360226731</v>
      </c>
      <c r="I231" s="77">
        <f t="shared" si="125"/>
        <v>44.730449078531898</v>
      </c>
      <c r="J231" s="77">
        <f t="shared" si="126"/>
        <v>83.36574563197766</v>
      </c>
      <c r="K231" s="77">
        <f t="shared" si="127"/>
        <v>-19.780299160190769</v>
      </c>
      <c r="L231" s="78">
        <f t="shared" si="128"/>
        <v>152.36334426971985</v>
      </c>
    </row>
    <row r="232" spans="1:12">
      <c r="A232" s="75">
        <f t="shared" si="118"/>
        <v>2008</v>
      </c>
      <c r="B232" s="70"/>
      <c r="C232" s="77">
        <f t="shared" si="119"/>
        <v>-50.618702443457089</v>
      </c>
      <c r="D232" s="77">
        <f t="shared" si="120"/>
        <v>44.988773012775297</v>
      </c>
      <c r="E232" s="77">
        <f t="shared" si="121"/>
        <v>39.076924591692872</v>
      </c>
      <c r="F232" s="77">
        <f t="shared" si="122"/>
        <v>-3.2929441861943198</v>
      </c>
      <c r="G232" s="77">
        <f t="shared" si="123"/>
        <v>31.236987004084924</v>
      </c>
      <c r="H232" s="77">
        <f t="shared" si="124"/>
        <v>114.43985478882576</v>
      </c>
      <c r="I232" s="77">
        <f t="shared" si="125"/>
        <v>9.1308026734536956</v>
      </c>
      <c r="J232" s="77">
        <f t="shared" si="126"/>
        <v>69.13216468332773</v>
      </c>
      <c r="K232" s="77">
        <f t="shared" si="127"/>
        <v>-28.066684214379478</v>
      </c>
      <c r="L232" s="78">
        <f t="shared" si="128"/>
        <v>226.02717591012939</v>
      </c>
    </row>
    <row r="233" spans="1:12">
      <c r="A233" s="75">
        <f t="shared" si="118"/>
        <v>2009</v>
      </c>
      <c r="B233" s="70"/>
      <c r="C233" s="77">
        <f t="shared" si="119"/>
        <v>0.81586928728020913</v>
      </c>
      <c r="D233" s="77">
        <f t="shared" si="120"/>
        <v>-0.11178894325942434</v>
      </c>
      <c r="E233" s="77">
        <f t="shared" si="121"/>
        <v>271.04364563968147</v>
      </c>
      <c r="F233" s="77">
        <f t="shared" si="122"/>
        <v>-2.5491754836121219</v>
      </c>
      <c r="G233" s="77">
        <f t="shared" si="123"/>
        <v>31.110570069143012</v>
      </c>
      <c r="H233" s="77">
        <f t="shared" si="124"/>
        <v>106.42932476519648</v>
      </c>
      <c r="I233" s="77">
        <f t="shared" si="125"/>
        <v>39.693737439228599</v>
      </c>
      <c r="J233" s="77">
        <f t="shared" si="126"/>
        <v>67.224550102389259</v>
      </c>
      <c r="K233" s="77">
        <f t="shared" si="127"/>
        <v>1.8350908148762217</v>
      </c>
      <c r="L233" s="78">
        <f t="shared" si="128"/>
        <v>515.49182369092375</v>
      </c>
    </row>
    <row r="234" spans="1:12" ht="13.5" thickBot="1">
      <c r="A234" s="75">
        <f t="shared" si="118"/>
        <v>2010</v>
      </c>
      <c r="B234" s="70"/>
      <c r="C234" s="77">
        <f t="shared" si="119"/>
        <v>34.582611674265365</v>
      </c>
      <c r="D234" s="77">
        <f t="shared" si="120"/>
        <v>-61.335469939594752</v>
      </c>
      <c r="E234" s="77">
        <f t="shared" si="121"/>
        <v>-24.366372576756806</v>
      </c>
      <c r="F234" s="77">
        <f t="shared" si="122"/>
        <v>0.41392213162977248</v>
      </c>
      <c r="G234" s="77">
        <f t="shared" si="123"/>
        <v>-12.067396864469458</v>
      </c>
      <c r="H234" s="77">
        <f t="shared" si="124"/>
        <v>-55.628791549234094</v>
      </c>
      <c r="I234" s="77">
        <f t="shared" si="125"/>
        <v>-12.655636047941133</v>
      </c>
      <c r="J234" s="77">
        <f t="shared" si="126"/>
        <v>-36.439005569193114</v>
      </c>
      <c r="K234" s="77">
        <f t="shared" si="127"/>
        <v>15.856392853089535</v>
      </c>
      <c r="L234" s="80">
        <f t="shared" si="128"/>
        <v>-151.63974588820469</v>
      </c>
    </row>
    <row r="235" spans="1:12">
      <c r="A235" s="70"/>
      <c r="B235" s="70"/>
      <c r="C235" s="77"/>
      <c r="D235" s="77"/>
      <c r="E235" s="77"/>
      <c r="F235" s="77"/>
      <c r="G235" s="77"/>
      <c r="H235" s="77"/>
      <c r="I235" s="77"/>
      <c r="J235" s="77"/>
      <c r="K235" s="77"/>
      <c r="L235" s="77"/>
    </row>
    <row r="236" spans="1:12">
      <c r="A236" s="81" t="s">
        <v>32</v>
      </c>
      <c r="B236" s="70"/>
      <c r="C236" s="77">
        <f>AVERAGE(C220:C234)</f>
        <v>-57.717153639824538</v>
      </c>
      <c r="D236" s="77">
        <f t="shared" ref="D236:K236" si="129">AVERAGE(D220:D234)</f>
        <v>4.4699282713352151</v>
      </c>
      <c r="E236" s="77">
        <f t="shared" si="129"/>
        <v>36.598929937075113</v>
      </c>
      <c r="F236" s="77">
        <f t="shared" si="129"/>
        <v>-3.1178340862513489</v>
      </c>
      <c r="G236" s="77">
        <f t="shared" si="129"/>
        <v>13.020421292532316</v>
      </c>
      <c r="H236" s="77">
        <f t="shared" si="129"/>
        <v>52.17423942017183</v>
      </c>
      <c r="I236" s="77">
        <f t="shared" si="129"/>
        <v>13.482885531333725</v>
      </c>
      <c r="J236" s="77">
        <f t="shared" si="129"/>
        <v>22.483176591227771</v>
      </c>
      <c r="K236" s="77">
        <f t="shared" si="129"/>
        <v>0.66589503299744968</v>
      </c>
      <c r="L236" s="77">
        <f>AVERAGE(L220:L234)</f>
        <v>82.060488350597538</v>
      </c>
    </row>
    <row r="237" spans="1:12">
      <c r="A237" s="81" t="s">
        <v>33</v>
      </c>
      <c r="B237" s="70"/>
      <c r="C237" s="77">
        <f>C234-C220</f>
        <v>34.582611674265365</v>
      </c>
      <c r="D237" s="77">
        <f t="shared" ref="D237:K237" si="130">D234-D220</f>
        <v>-61.335469939594752</v>
      </c>
      <c r="E237" s="77">
        <f t="shared" si="130"/>
        <v>-24.366372576756806</v>
      </c>
      <c r="F237" s="77">
        <f t="shared" si="130"/>
        <v>0.41392213162977248</v>
      </c>
      <c r="G237" s="77">
        <f t="shared" si="130"/>
        <v>-12.067396864469458</v>
      </c>
      <c r="H237" s="77">
        <f t="shared" si="130"/>
        <v>-55.628791549234094</v>
      </c>
      <c r="I237" s="77">
        <f t="shared" si="130"/>
        <v>-12.655636047941133</v>
      </c>
      <c r="J237" s="77">
        <f t="shared" si="130"/>
        <v>-36.439005569193114</v>
      </c>
      <c r="K237" s="77">
        <f t="shared" si="130"/>
        <v>15.856392853089535</v>
      </c>
      <c r="L237" s="77">
        <f>L234-L220</f>
        <v>-151.63974588820469</v>
      </c>
    </row>
    <row r="238" spans="1:12">
      <c r="A238" s="81" t="s">
        <v>34</v>
      </c>
      <c r="B238" s="70"/>
      <c r="C238" s="77">
        <f>STDEV(C220:C234)</f>
        <v>46.819171096083849</v>
      </c>
      <c r="D238" s="77">
        <f t="shared" ref="D238:K238" si="131">STDEV(D220:D234)</f>
        <v>44.49675510619933</v>
      </c>
      <c r="E238" s="77">
        <f t="shared" si="131"/>
        <v>79.973332396366885</v>
      </c>
      <c r="F238" s="77">
        <f t="shared" si="131"/>
        <v>7.0675597420352156</v>
      </c>
      <c r="G238" s="77">
        <f t="shared" si="131"/>
        <v>17.230502924239893</v>
      </c>
      <c r="H238" s="77">
        <f t="shared" si="131"/>
        <v>69.364145126748127</v>
      </c>
      <c r="I238" s="77">
        <f t="shared" si="131"/>
        <v>17.357037641399923</v>
      </c>
      <c r="J238" s="77">
        <f t="shared" si="131"/>
        <v>45.194254814554377</v>
      </c>
      <c r="K238" s="77">
        <f t="shared" si="131"/>
        <v>34.204500634584917</v>
      </c>
      <c r="L238" s="77">
        <f>STDEV(L220:L234)</f>
        <v>188.94481334572123</v>
      </c>
    </row>
    <row r="239" spans="1:12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</row>
    <row r="240" spans="1:12" ht="13.5" thickBo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</row>
    <row r="241" spans="1:12" ht="13.5" thickBot="1">
      <c r="A241" s="293" t="s">
        <v>50</v>
      </c>
      <c r="B241" s="294"/>
      <c r="C241" s="295"/>
      <c r="D241" s="70"/>
      <c r="E241" s="70"/>
      <c r="F241" s="70"/>
      <c r="G241" s="70"/>
      <c r="H241" s="70"/>
      <c r="I241" s="70"/>
      <c r="J241" s="70"/>
      <c r="K241" s="70"/>
      <c r="L241" s="70"/>
    </row>
    <row r="242" spans="1:12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</row>
    <row r="243" spans="1:12">
      <c r="A243" s="75" t="str">
        <f>A220</f>
        <v>1996</v>
      </c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</row>
    <row r="244" spans="1:12">
      <c r="A244" s="75">
        <f t="shared" ref="A244:A257" si="132">A221</f>
        <v>1997</v>
      </c>
      <c r="B244" s="77">
        <f t="shared" ref="B244:B251" si="133">L177+L199+L221</f>
        <v>517.5452376913305</v>
      </c>
      <c r="C244" s="77">
        <f t="shared" ref="C244:C251" si="134">Z5-Z4</f>
        <v>517.54523769133084</v>
      </c>
      <c r="D244" s="70"/>
      <c r="E244" s="70"/>
      <c r="F244" s="70"/>
      <c r="G244" s="70"/>
      <c r="H244" s="70"/>
      <c r="I244" s="70"/>
      <c r="J244" s="70"/>
      <c r="K244" s="70"/>
      <c r="L244" s="70"/>
    </row>
    <row r="245" spans="1:12">
      <c r="A245" s="75">
        <f t="shared" si="132"/>
        <v>1998</v>
      </c>
      <c r="B245" s="77">
        <f t="shared" si="133"/>
        <v>183.28488563334056</v>
      </c>
      <c r="C245" s="77">
        <f t="shared" si="134"/>
        <v>183.28488563333667</v>
      </c>
      <c r="D245" s="70"/>
      <c r="E245" s="70"/>
      <c r="F245" s="70"/>
      <c r="G245" s="70"/>
      <c r="H245" s="70"/>
      <c r="I245" s="70"/>
      <c r="J245" s="70"/>
      <c r="K245" s="70"/>
      <c r="L245" s="70"/>
    </row>
    <row r="246" spans="1:12">
      <c r="A246" s="75">
        <f t="shared" si="132"/>
        <v>1999</v>
      </c>
      <c r="B246" s="77">
        <f t="shared" si="133"/>
        <v>406.17212221551648</v>
      </c>
      <c r="C246" s="77">
        <f t="shared" si="134"/>
        <v>406.17212221551745</v>
      </c>
      <c r="D246" s="70"/>
      <c r="E246" s="70"/>
      <c r="F246" s="70"/>
      <c r="G246" s="70"/>
      <c r="H246" s="70"/>
      <c r="I246" s="70"/>
      <c r="J246" s="70"/>
      <c r="K246" s="70"/>
      <c r="L246" s="70"/>
    </row>
    <row r="247" spans="1:12">
      <c r="A247" s="75">
        <f t="shared" si="132"/>
        <v>2000</v>
      </c>
      <c r="B247" s="77">
        <f t="shared" si="133"/>
        <v>318.09288759192953</v>
      </c>
      <c r="C247" s="77">
        <f t="shared" si="134"/>
        <v>318.09288759192714</v>
      </c>
      <c r="D247" s="70"/>
      <c r="E247" s="70"/>
      <c r="F247" s="70"/>
      <c r="G247" s="70"/>
      <c r="H247" s="70"/>
      <c r="I247" s="70"/>
      <c r="J247" s="70"/>
      <c r="K247" s="70"/>
      <c r="L247" s="70"/>
    </row>
    <row r="248" spans="1:12">
      <c r="A248" s="75">
        <f t="shared" si="132"/>
        <v>2001</v>
      </c>
      <c r="B248" s="77">
        <f t="shared" si="133"/>
        <v>411.64606366516068</v>
      </c>
      <c r="C248" s="77">
        <f t="shared" si="134"/>
        <v>411.64606366516091</v>
      </c>
      <c r="D248" s="70"/>
      <c r="E248" s="70"/>
      <c r="F248" s="70"/>
      <c r="G248" s="70"/>
      <c r="H248" s="70"/>
      <c r="I248" s="70"/>
      <c r="J248" s="70"/>
      <c r="K248" s="70"/>
      <c r="L248" s="70"/>
    </row>
    <row r="249" spans="1:12">
      <c r="A249" s="75">
        <f t="shared" si="132"/>
        <v>2002</v>
      </c>
      <c r="B249" s="77">
        <f t="shared" si="133"/>
        <v>410.27129983052612</v>
      </c>
      <c r="C249" s="77">
        <f t="shared" si="134"/>
        <v>410.27129983052509</v>
      </c>
      <c r="D249" s="70"/>
      <c r="E249" s="70"/>
      <c r="F249" s="70"/>
      <c r="G249" s="70"/>
      <c r="H249" s="70"/>
      <c r="I249" s="70"/>
      <c r="J249" s="70"/>
      <c r="K249" s="70"/>
      <c r="L249" s="70"/>
    </row>
    <row r="250" spans="1:12">
      <c r="A250" s="75">
        <f t="shared" si="132"/>
        <v>2003</v>
      </c>
      <c r="B250" s="77">
        <f t="shared" si="133"/>
        <v>533.5512072641028</v>
      </c>
      <c r="C250" s="77">
        <f t="shared" si="134"/>
        <v>533.55120726410314</v>
      </c>
      <c r="D250" s="70"/>
      <c r="E250" s="70"/>
      <c r="F250" s="70"/>
      <c r="G250" s="70"/>
      <c r="H250" s="70"/>
      <c r="I250" s="70"/>
      <c r="J250" s="70"/>
      <c r="K250" s="70"/>
      <c r="L250" s="70"/>
    </row>
    <row r="251" spans="1:12">
      <c r="A251" s="75">
        <f t="shared" si="132"/>
        <v>2004</v>
      </c>
      <c r="B251" s="77">
        <f t="shared" si="133"/>
        <v>621.43717599144395</v>
      </c>
      <c r="C251" s="77">
        <f t="shared" si="134"/>
        <v>621.43717599144293</v>
      </c>
      <c r="D251" s="70"/>
      <c r="E251" s="70"/>
      <c r="F251" s="70"/>
      <c r="G251" s="70"/>
      <c r="H251" s="70"/>
      <c r="I251" s="70"/>
      <c r="J251" s="70"/>
      <c r="K251" s="70"/>
      <c r="L251" s="70"/>
    </row>
    <row r="252" spans="1:12">
      <c r="A252" s="75">
        <f t="shared" si="132"/>
        <v>2005</v>
      </c>
      <c r="B252" s="77">
        <f t="shared" ref="B252:B257" si="135">L185+L207+L229</f>
        <v>866.32810424919717</v>
      </c>
      <c r="C252" s="77">
        <f t="shared" ref="C252:C257" si="136">Z13-Z12</f>
        <v>866.32810424919808</v>
      </c>
      <c r="D252" s="70"/>
      <c r="E252" s="70"/>
      <c r="F252" s="70"/>
      <c r="G252" s="70"/>
      <c r="H252" s="70"/>
      <c r="I252" s="70"/>
      <c r="J252" s="70"/>
      <c r="K252" s="70"/>
      <c r="L252" s="70"/>
    </row>
    <row r="253" spans="1:12">
      <c r="A253" s="75">
        <f t="shared" si="132"/>
        <v>2006</v>
      </c>
      <c r="B253" s="77">
        <f t="shared" si="135"/>
        <v>1009.5219810160227</v>
      </c>
      <c r="C253" s="77">
        <f t="shared" si="136"/>
        <v>1009.5219810160233</v>
      </c>
      <c r="D253" s="70"/>
      <c r="E253" s="70"/>
      <c r="F253" s="70"/>
      <c r="G253" s="70"/>
      <c r="H253" s="70"/>
      <c r="I253" s="70"/>
      <c r="J253" s="70"/>
      <c r="K253" s="70"/>
      <c r="L253" s="70"/>
    </row>
    <row r="254" spans="1:12">
      <c r="A254" s="75">
        <f t="shared" si="132"/>
        <v>2007</v>
      </c>
      <c r="B254" s="77">
        <f t="shared" si="135"/>
        <v>1531.8382207061566</v>
      </c>
      <c r="C254" s="77">
        <f t="shared" si="136"/>
        <v>1531.8382207061586</v>
      </c>
      <c r="D254" s="70"/>
      <c r="E254" s="70"/>
      <c r="F254" s="70"/>
      <c r="G254" s="70"/>
      <c r="H254" s="70"/>
      <c r="I254" s="70"/>
      <c r="J254" s="70"/>
      <c r="K254" s="70"/>
      <c r="L254" s="70"/>
    </row>
    <row r="255" spans="1:12">
      <c r="A255" s="75">
        <f t="shared" si="132"/>
        <v>2008</v>
      </c>
      <c r="B255" s="77">
        <f t="shared" si="135"/>
        <v>1287.7534519344433</v>
      </c>
      <c r="C255" s="77">
        <f t="shared" si="136"/>
        <v>1287.7534519344481</v>
      </c>
      <c r="D255" s="70"/>
      <c r="E255" s="70"/>
      <c r="F255" s="70"/>
      <c r="G255" s="70"/>
      <c r="H255" s="70"/>
      <c r="I255" s="70"/>
      <c r="J255" s="70"/>
      <c r="K255" s="70"/>
      <c r="L255" s="70"/>
    </row>
    <row r="256" spans="1:12">
      <c r="A256" s="75">
        <f t="shared" si="132"/>
        <v>2009</v>
      </c>
      <c r="B256" s="77">
        <f t="shared" si="135"/>
        <v>-454.24046493426761</v>
      </c>
      <c r="C256" s="77">
        <f t="shared" si="136"/>
        <v>-454.24046493426795</v>
      </c>
      <c r="D256" s="70"/>
      <c r="E256" s="70"/>
      <c r="F256" s="70"/>
      <c r="G256" s="70"/>
      <c r="H256" s="70"/>
      <c r="I256" s="70"/>
      <c r="J256" s="70"/>
      <c r="K256" s="70"/>
      <c r="L256" s="70"/>
    </row>
    <row r="257" spans="1:12">
      <c r="A257" s="75">
        <f t="shared" si="132"/>
        <v>2010</v>
      </c>
      <c r="B257" s="77">
        <f t="shared" si="135"/>
        <v>-475.12026702539492</v>
      </c>
      <c r="C257" s="77">
        <f t="shared" si="136"/>
        <v>-475.12026702539879</v>
      </c>
      <c r="D257" s="70"/>
      <c r="E257" s="70"/>
      <c r="F257" s="70"/>
      <c r="G257" s="70"/>
      <c r="H257" s="70"/>
      <c r="I257" s="70"/>
      <c r="J257" s="70"/>
      <c r="K257" s="70"/>
      <c r="L257" s="70"/>
    </row>
    <row r="259" spans="1:12" ht="13.5" thickBot="1"/>
    <row r="260" spans="1:12" ht="13.5" thickBot="1">
      <c r="A260" s="69" t="s">
        <v>51</v>
      </c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</row>
    <row r="261" spans="1:12" ht="51">
      <c r="A261" s="72" t="s">
        <v>52</v>
      </c>
      <c r="B261" s="70"/>
      <c r="C261" s="71" t="s">
        <v>22</v>
      </c>
      <c r="D261" s="71" t="s">
        <v>23</v>
      </c>
      <c r="E261" s="71" t="s">
        <v>3</v>
      </c>
      <c r="F261" s="71" t="s">
        <v>24</v>
      </c>
      <c r="G261" s="71" t="s">
        <v>25</v>
      </c>
      <c r="H261" s="71" t="s">
        <v>26</v>
      </c>
      <c r="I261" s="71" t="s">
        <v>27</v>
      </c>
      <c r="J261" s="71" t="s">
        <v>28</v>
      </c>
      <c r="K261" s="73" t="s">
        <v>29</v>
      </c>
      <c r="L261" s="74" t="s">
        <v>32</v>
      </c>
    </row>
    <row r="262" spans="1:12">
      <c r="A262" s="75" t="str">
        <f>A243</f>
        <v>1996</v>
      </c>
      <c r="B262" s="70"/>
      <c r="C262" s="71"/>
      <c r="D262" s="79"/>
      <c r="E262" s="79"/>
      <c r="F262" s="79"/>
      <c r="G262" s="79"/>
      <c r="H262" s="79"/>
      <c r="I262" s="79"/>
      <c r="J262" s="79"/>
      <c r="K262" s="79"/>
      <c r="L262" s="76"/>
    </row>
    <row r="263" spans="1:12">
      <c r="A263" s="75">
        <f t="shared" ref="A263:A276" si="137">A244</f>
        <v>1997</v>
      </c>
      <c r="B263" s="70"/>
      <c r="C263" s="79">
        <f>LOG(C5/C$4)-LOG(B5/B$4)</f>
        <v>-5.0151439784413016E-3</v>
      </c>
      <c r="D263" s="79">
        <f>LOG(E5/E$4)-LOG(D5/D$4)</f>
        <v>4.0468391523091583E-3</v>
      </c>
      <c r="E263" s="79">
        <f>LOG(G5/G$4)-LOG(F5/F$4)</f>
        <v>5.2338260472779355E-3</v>
      </c>
      <c r="F263" s="79">
        <f>LOG(I5/I$4)-LOG(H5/H$4)</f>
        <v>-1.0794814227439323E-3</v>
      </c>
      <c r="G263" s="79">
        <f>LOG(K5/K$4)-LOG(J5/J$4)</f>
        <v>8.519949207643724E-3</v>
      </c>
      <c r="H263" s="79">
        <f>LOG(M5/M$4)-LOG(L5/L$4)</f>
        <v>9.2731569165549459E-3</v>
      </c>
      <c r="I263" s="79">
        <f>LOG(O5/O$4)-LOG(N5/N$4)</f>
        <v>1.4741568350483375E-2</v>
      </c>
      <c r="J263" s="79">
        <f>LOG(Q5/Q$4)-LOG(P5/P$4)</f>
        <v>1.0443605778077892E-2</v>
      </c>
      <c r="K263" s="79">
        <f>LOG(S5/S$4)-LOG(R5/R$4)</f>
        <v>-2.4684260230963262E-3</v>
      </c>
      <c r="L263" s="83">
        <f t="shared" ref="L263:L276" si="138">AVERAGE(C263:K263)</f>
        <v>4.8550993364517188E-3</v>
      </c>
    </row>
    <row r="264" spans="1:12">
      <c r="A264" s="75">
        <f t="shared" si="137"/>
        <v>1998</v>
      </c>
      <c r="B264" s="70"/>
      <c r="C264" s="79">
        <f t="shared" ref="C264:C276" si="139">LOG(C6/C$4)-LOG(B6/B$4)</f>
        <v>-8.4644215534004884E-3</v>
      </c>
      <c r="D264" s="79">
        <f t="shared" ref="D264:D276" si="140">LOG(E6/E$4)-LOG(D6/D$4)</f>
        <v>7.4069970690972944E-2</v>
      </c>
      <c r="E264" s="79">
        <f t="shared" ref="E264:E276" si="141">LOG(G6/G$4)-LOG(F6/F$4)</f>
        <v>-1.654613760275439E-3</v>
      </c>
      <c r="F264" s="79">
        <f t="shared" ref="F264:F276" si="142">LOG(I6/I$4)-LOG(H6/H$4)</f>
        <v>-7.702850936036015E-3</v>
      </c>
      <c r="G264" s="79">
        <f t="shared" ref="G264:G276" si="143">LOG(K6/K$4)-LOG(J6/J$4)</f>
        <v>1.0440032106400959E-2</v>
      </c>
      <c r="H264" s="79">
        <f t="shared" ref="H264:H276" si="144">LOG(M6/M$4)-LOG(L6/L$4)</f>
        <v>1.123276523494636E-2</v>
      </c>
      <c r="I264" s="79">
        <f t="shared" ref="I264:I276" si="145">LOG(O6/O$4)-LOG(N6/N$4)</f>
        <v>2.2137265825562125E-2</v>
      </c>
      <c r="J264" s="79">
        <f t="shared" ref="J264:J276" si="146">LOG(Q6/Q$4)-LOG(P6/P$4)</f>
        <v>9.6402874547350109E-3</v>
      </c>
      <c r="K264" s="79">
        <f t="shared" ref="K264:K276" si="147">LOG(S6/S$4)-LOG(R6/R$4)</f>
        <v>-1.5936078351915864E-3</v>
      </c>
      <c r="L264" s="83">
        <f t="shared" si="138"/>
        <v>1.2011647469745985E-2</v>
      </c>
    </row>
    <row r="265" spans="1:12">
      <c r="A265" s="75">
        <f t="shared" si="137"/>
        <v>1999</v>
      </c>
      <c r="B265" s="70"/>
      <c r="C265" s="79">
        <f t="shared" si="139"/>
        <v>-1.401579849941096E-2</v>
      </c>
      <c r="D265" s="79">
        <f t="shared" si="140"/>
        <v>2.7667054760671592E-2</v>
      </c>
      <c r="E265" s="79">
        <f t="shared" si="141"/>
        <v>5.6373060591528856E-3</v>
      </c>
      <c r="F265" s="79">
        <f t="shared" si="142"/>
        <v>-1.2746313985740169E-2</v>
      </c>
      <c r="G265" s="79">
        <f t="shared" si="143"/>
        <v>5.644408244398302E-3</v>
      </c>
      <c r="H265" s="79">
        <f t="shared" si="144"/>
        <v>7.0759945423634618E-3</v>
      </c>
      <c r="I265" s="79">
        <f t="shared" si="145"/>
        <v>2.1771529270541573E-2</v>
      </c>
      <c r="J265" s="79">
        <f t="shared" si="146"/>
        <v>3.0842330944787222E-3</v>
      </c>
      <c r="K265" s="79">
        <f t="shared" si="147"/>
        <v>-3.1124406420984796E-3</v>
      </c>
      <c r="L265" s="83">
        <f t="shared" si="138"/>
        <v>4.5562192049285475E-3</v>
      </c>
    </row>
    <row r="266" spans="1:12">
      <c r="A266" s="75">
        <f t="shared" si="137"/>
        <v>2000</v>
      </c>
      <c r="B266" s="70"/>
      <c r="C266" s="79">
        <f t="shared" si="139"/>
        <v>-1.7909794899203225E-2</v>
      </c>
      <c r="D266" s="79">
        <f t="shared" si="140"/>
        <v>1.2228502297755142E-2</v>
      </c>
      <c r="E266" s="79">
        <f t="shared" si="141"/>
        <v>1.5053212625949872E-2</v>
      </c>
      <c r="F266" s="79">
        <f t="shared" si="142"/>
        <v>-1.3378179319498513E-2</v>
      </c>
      <c r="G266" s="79">
        <f t="shared" si="143"/>
        <v>1.2047396571695609E-2</v>
      </c>
      <c r="H266" s="79">
        <f t="shared" si="144"/>
        <v>1.2393498537403527E-2</v>
      </c>
      <c r="I266" s="79">
        <f t="shared" si="145"/>
        <v>2.9319663370437073E-2</v>
      </c>
      <c r="J266" s="79">
        <f t="shared" si="146"/>
        <v>1.1664558356798513E-2</v>
      </c>
      <c r="K266" s="79">
        <f t="shared" si="147"/>
        <v>-2.8179872023174207E-3</v>
      </c>
      <c r="L266" s="83">
        <f t="shared" si="138"/>
        <v>6.5112078154467307E-3</v>
      </c>
    </row>
    <row r="267" spans="1:12">
      <c r="A267" s="75">
        <f t="shared" si="137"/>
        <v>2001</v>
      </c>
      <c r="B267" s="70"/>
      <c r="C267" s="79">
        <f t="shared" si="139"/>
        <v>-2.1254720128067586E-2</v>
      </c>
      <c r="D267" s="79">
        <f t="shared" si="140"/>
        <v>2.4101233055874555E-2</v>
      </c>
      <c r="E267" s="79">
        <f t="shared" si="141"/>
        <v>1.5672080932755364E-2</v>
      </c>
      <c r="F267" s="79">
        <f t="shared" si="142"/>
        <v>-1.2770076317324977E-2</v>
      </c>
      <c r="G267" s="79">
        <f t="shared" si="143"/>
        <v>1.5251819991612511E-2</v>
      </c>
      <c r="H267" s="79">
        <f t="shared" si="144"/>
        <v>1.4732081583195014E-2</v>
      </c>
      <c r="I267" s="79">
        <f t="shared" si="145"/>
        <v>3.267528214912744E-2</v>
      </c>
      <c r="J267" s="79">
        <f t="shared" si="146"/>
        <v>9.0509505785436595E-3</v>
      </c>
      <c r="K267" s="79">
        <f t="shared" si="147"/>
        <v>-5.1427010003004814E-3</v>
      </c>
      <c r="L267" s="83">
        <f t="shared" si="138"/>
        <v>8.0351056494906113E-3</v>
      </c>
    </row>
    <row r="268" spans="1:12">
      <c r="A268" s="75">
        <f t="shared" si="137"/>
        <v>2002</v>
      </c>
      <c r="B268" s="70"/>
      <c r="C268" s="79">
        <f t="shared" si="139"/>
        <v>-2.3176807104567109E-2</v>
      </c>
      <c r="D268" s="79">
        <f t="shared" si="140"/>
        <v>-2.2915454444091737E-2</v>
      </c>
      <c r="E268" s="79">
        <f t="shared" si="141"/>
        <v>8.2121048674304933E-3</v>
      </c>
      <c r="F268" s="79">
        <f t="shared" si="142"/>
        <v>8.5414748616048745E-3</v>
      </c>
      <c r="G268" s="79">
        <f t="shared" si="143"/>
        <v>7.3684104841795061E-3</v>
      </c>
      <c r="H268" s="79">
        <f t="shared" si="144"/>
        <v>7.6036153857376859E-3</v>
      </c>
      <c r="I268" s="79">
        <f t="shared" si="145"/>
        <v>3.5269014670092164E-2</v>
      </c>
      <c r="J268" s="79">
        <f t="shared" si="146"/>
        <v>-1.3039733663196273E-3</v>
      </c>
      <c r="K268" s="79">
        <f t="shared" si="147"/>
        <v>-1.4526712337330216E-4</v>
      </c>
      <c r="L268" s="83">
        <f t="shared" si="138"/>
        <v>2.1614575811881049E-3</v>
      </c>
    </row>
    <row r="269" spans="1:12">
      <c r="A269" s="75">
        <f t="shared" si="137"/>
        <v>2003</v>
      </c>
      <c r="B269" s="70"/>
      <c r="C269" s="79">
        <f t="shared" si="139"/>
        <v>-3.2376521881570676E-2</v>
      </c>
      <c r="D269" s="79">
        <f t="shared" si="140"/>
        <v>-1.441913928382052E-2</v>
      </c>
      <c r="E269" s="79">
        <f t="shared" si="141"/>
        <v>1.2793676385808146E-2</v>
      </c>
      <c r="F269" s="79">
        <f t="shared" si="142"/>
        <v>2.8905815734553975E-3</v>
      </c>
      <c r="G269" s="79">
        <f t="shared" si="143"/>
        <v>1.2139848872952802E-2</v>
      </c>
      <c r="H269" s="79">
        <f t="shared" si="144"/>
        <v>1.3478861817227128E-2</v>
      </c>
      <c r="I269" s="79">
        <f t="shared" si="145"/>
        <v>3.3738243903292282E-2</v>
      </c>
      <c r="J269" s="79">
        <f t="shared" si="146"/>
        <v>2.4409374548617913E-3</v>
      </c>
      <c r="K269" s="79">
        <f t="shared" si="147"/>
        <v>2.6533686851347438E-3</v>
      </c>
      <c r="L269" s="83">
        <f t="shared" si="138"/>
        <v>3.7044286141490104E-3</v>
      </c>
    </row>
    <row r="270" spans="1:12">
      <c r="A270" s="75">
        <f t="shared" si="137"/>
        <v>2004</v>
      </c>
      <c r="B270" s="70"/>
      <c r="C270" s="79">
        <f t="shared" si="139"/>
        <v>-3.6050468780382212E-2</v>
      </c>
      <c r="D270" s="79">
        <f t="shared" si="140"/>
        <v>9.8027646673823909E-2</v>
      </c>
      <c r="E270" s="79">
        <f t="shared" si="141"/>
        <v>2.5193443488900791E-2</v>
      </c>
      <c r="F270" s="79">
        <f t="shared" si="142"/>
        <v>-6.2596623596665422E-3</v>
      </c>
      <c r="G270" s="79">
        <f t="shared" si="143"/>
        <v>1.8021832453543468E-2</v>
      </c>
      <c r="H270" s="79">
        <f t="shared" si="144"/>
        <v>2.1286866673525251E-2</v>
      </c>
      <c r="I270" s="79">
        <f t="shared" si="145"/>
        <v>3.1663807948986246E-2</v>
      </c>
      <c r="J270" s="79">
        <f t="shared" si="146"/>
        <v>7.9827085845395884E-3</v>
      </c>
      <c r="K270" s="79">
        <f t="shared" si="147"/>
        <v>4.5376745612205199E-3</v>
      </c>
      <c r="L270" s="83">
        <f t="shared" si="138"/>
        <v>1.8267094360499003E-2</v>
      </c>
    </row>
    <row r="271" spans="1:12">
      <c r="A271" s="75">
        <f t="shared" si="137"/>
        <v>2005</v>
      </c>
      <c r="B271" s="70"/>
      <c r="C271" s="79">
        <f t="shared" si="139"/>
        <v>-4.0618313947358875E-2</v>
      </c>
      <c r="D271" s="79">
        <f t="shared" si="140"/>
        <v>0.15006945596082213</v>
      </c>
      <c r="E271" s="79">
        <f t="shared" si="141"/>
        <v>2.5362965896326424E-2</v>
      </c>
      <c r="F271" s="79">
        <f t="shared" si="142"/>
        <v>-2.1339199339772887E-2</v>
      </c>
      <c r="G271" s="79">
        <f t="shared" si="143"/>
        <v>2.2795245431514011E-2</v>
      </c>
      <c r="H271" s="79">
        <f t="shared" si="144"/>
        <v>2.7520583641547997E-2</v>
      </c>
      <c r="I271" s="79">
        <f t="shared" si="145"/>
        <v>3.5532673269831436E-2</v>
      </c>
      <c r="J271" s="79">
        <f t="shared" si="146"/>
        <v>1.2379950905073656E-2</v>
      </c>
      <c r="K271" s="79">
        <f t="shared" si="147"/>
        <v>5.8087975932462066E-3</v>
      </c>
      <c r="L271" s="83">
        <f t="shared" si="138"/>
        <v>2.4168017712358898E-2</v>
      </c>
    </row>
    <row r="272" spans="1:12">
      <c r="A272" s="75">
        <f t="shared" si="137"/>
        <v>2006</v>
      </c>
      <c r="B272" s="70"/>
      <c r="C272" s="79">
        <f t="shared" si="139"/>
        <v>-5.3670495275391208E-2</v>
      </c>
      <c r="D272" s="79">
        <f t="shared" si="140"/>
        <v>0.19496038107770536</v>
      </c>
      <c r="E272" s="79">
        <f t="shared" si="141"/>
        <v>2.4123616800939177E-2</v>
      </c>
      <c r="F272" s="79">
        <f t="shared" si="142"/>
        <v>-4.150911224244247E-2</v>
      </c>
      <c r="G272" s="79">
        <f t="shared" si="143"/>
        <v>2.9724424004142352E-2</v>
      </c>
      <c r="H272" s="79">
        <f t="shared" si="144"/>
        <v>3.6051796599298275E-2</v>
      </c>
      <c r="I272" s="79">
        <f t="shared" si="145"/>
        <v>4.7091537400689304E-2</v>
      </c>
      <c r="J272" s="79">
        <f t="shared" si="146"/>
        <v>2.0034440668061038E-2</v>
      </c>
      <c r="K272" s="79">
        <f t="shared" si="147"/>
        <v>2.2359264741239754E-3</v>
      </c>
      <c r="L272" s="83">
        <f t="shared" si="138"/>
        <v>2.8782501723013974E-2</v>
      </c>
    </row>
    <row r="273" spans="1:12">
      <c r="A273" s="75">
        <f t="shared" si="137"/>
        <v>2007</v>
      </c>
      <c r="B273" s="70"/>
      <c r="C273" s="79">
        <f t="shared" si="139"/>
        <v>-6.3667004400782309E-2</v>
      </c>
      <c r="D273" s="79">
        <f t="shared" si="140"/>
        <v>0.11320069721031162</v>
      </c>
      <c r="E273" s="79">
        <f t="shared" si="141"/>
        <v>3.0569664446430968E-2</v>
      </c>
      <c r="F273" s="79">
        <f t="shared" si="142"/>
        <v>-5.3304365761381783E-2</v>
      </c>
      <c r="G273" s="79">
        <f t="shared" si="143"/>
        <v>3.8769531587990624E-2</v>
      </c>
      <c r="H273" s="79">
        <f t="shared" si="144"/>
        <v>4.6650173251743005E-2</v>
      </c>
      <c r="I273" s="79">
        <f t="shared" si="145"/>
        <v>6.5909488136589367E-2</v>
      </c>
      <c r="J273" s="79">
        <f t="shared" si="146"/>
        <v>2.9342060854767427E-2</v>
      </c>
      <c r="K273" s="79">
        <f t="shared" si="147"/>
        <v>1.0150420257341031E-3</v>
      </c>
      <c r="L273" s="83">
        <f t="shared" si="138"/>
        <v>2.316503192793367E-2</v>
      </c>
    </row>
    <row r="274" spans="1:12">
      <c r="A274" s="75">
        <f t="shared" si="137"/>
        <v>2008</v>
      </c>
      <c r="B274" s="70"/>
      <c r="C274" s="79">
        <f t="shared" si="139"/>
        <v>-6.8238066125104899E-2</v>
      </c>
      <c r="D274" s="79">
        <f t="shared" si="140"/>
        <v>0.1595063072804567</v>
      </c>
      <c r="E274" s="79">
        <f t="shared" si="141"/>
        <v>3.5120127177718952E-2</v>
      </c>
      <c r="F274" s="79">
        <f t="shared" si="142"/>
        <v>-5.8239707978469613E-2</v>
      </c>
      <c r="G274" s="79">
        <f t="shared" si="143"/>
        <v>4.595360782173491E-2</v>
      </c>
      <c r="H274" s="79">
        <f t="shared" si="144"/>
        <v>5.4163217383559892E-2</v>
      </c>
      <c r="I274" s="79">
        <f t="shared" si="145"/>
        <v>6.9226225555331256E-2</v>
      </c>
      <c r="J274" s="79">
        <f t="shared" si="146"/>
        <v>3.6399842666663462E-2</v>
      </c>
      <c r="K274" s="79">
        <f t="shared" si="147"/>
        <v>-6.3200568697696635E-4</v>
      </c>
      <c r="L274" s="83">
        <f t="shared" si="138"/>
        <v>3.0362172010545967E-2</v>
      </c>
    </row>
    <row r="275" spans="1:12">
      <c r="A275" s="75">
        <f t="shared" si="137"/>
        <v>2009</v>
      </c>
      <c r="B275" s="70"/>
      <c r="C275" s="79">
        <f t="shared" si="139"/>
        <v>-6.8154306490704669E-2</v>
      </c>
      <c r="D275" s="79">
        <f t="shared" si="140"/>
        <v>0.15939194091261422</v>
      </c>
      <c r="E275" s="79">
        <f t="shared" si="141"/>
        <v>6.6236670642749879E-2</v>
      </c>
      <c r="F275" s="79">
        <f t="shared" si="142"/>
        <v>-6.2287850811110657E-2</v>
      </c>
      <c r="G275" s="79">
        <f t="shared" si="143"/>
        <v>5.3239583718848876E-2</v>
      </c>
      <c r="H275" s="79">
        <f t="shared" si="144"/>
        <v>6.1428875184959209E-2</v>
      </c>
      <c r="I275" s="79">
        <f t="shared" si="145"/>
        <v>8.3693402941695472E-2</v>
      </c>
      <c r="J275" s="79">
        <f t="shared" si="146"/>
        <v>4.3012576621957788E-2</v>
      </c>
      <c r="K275" s="79">
        <f t="shared" si="147"/>
        <v>-5.2531902575342349E-4</v>
      </c>
      <c r="L275" s="83">
        <f t="shared" si="138"/>
        <v>3.7337285966139631E-2</v>
      </c>
    </row>
    <row r="276" spans="1:12" ht="13.5" thickBot="1">
      <c r="A276" s="75">
        <f t="shared" si="137"/>
        <v>2010</v>
      </c>
      <c r="B276" s="79"/>
      <c r="C276" s="79">
        <f t="shared" si="139"/>
        <v>-6.4550295731159918E-2</v>
      </c>
      <c r="D276" s="79">
        <f t="shared" si="140"/>
        <v>9.2467941645682838E-2</v>
      </c>
      <c r="E276" s="79">
        <f t="shared" si="141"/>
        <v>6.3463470140047107E-2</v>
      </c>
      <c r="F276" s="79">
        <f t="shared" si="142"/>
        <v>-6.1575080126752127E-2</v>
      </c>
      <c r="G276" s="79">
        <f t="shared" si="143"/>
        <v>5.0406357749124164E-2</v>
      </c>
      <c r="H276" s="79">
        <f t="shared" si="144"/>
        <v>5.7600421584624889E-2</v>
      </c>
      <c r="I276" s="79">
        <f t="shared" si="145"/>
        <v>7.9167201328538203E-2</v>
      </c>
      <c r="J276" s="79">
        <f t="shared" si="146"/>
        <v>3.9385431859745523E-2</v>
      </c>
      <c r="K276" s="79">
        <f t="shared" si="147"/>
        <v>3.9375971301142121E-4</v>
      </c>
      <c r="L276" s="84">
        <f t="shared" si="138"/>
        <v>2.8528800906984682E-2</v>
      </c>
    </row>
    <row r="277" spans="1:12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</row>
    <row r="278" spans="1:12" ht="13.5" thickBot="1">
      <c r="A278" s="72" t="s">
        <v>53</v>
      </c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</row>
    <row r="279" spans="1:12">
      <c r="A279" s="75" t="str">
        <f>A262</f>
        <v>1996</v>
      </c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85">
        <f>LOG(Z4/'[5]Land Use'!B$4)</f>
        <v>1.4343814890892863</v>
      </c>
    </row>
    <row r="280" spans="1:12">
      <c r="A280" s="75">
        <f t="shared" ref="A280:A293" si="148">A263</f>
        <v>1997</v>
      </c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83">
        <f>LOG(Z5/'[5]Land Use'!B$4)</f>
        <v>1.4442058961593773</v>
      </c>
    </row>
    <row r="281" spans="1:12">
      <c r="A281" s="75">
        <f t="shared" si="148"/>
        <v>1998</v>
      </c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83">
        <f>LOG(Z6/'[5]Land Use'!B$4)</f>
        <v>1.4476325268463015</v>
      </c>
    </row>
    <row r="282" spans="1:12">
      <c r="A282" s="75">
        <f t="shared" si="148"/>
        <v>1999</v>
      </c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83">
        <f>LOG(Z7/'[5]Land Use'!B$4)</f>
        <v>1.4551311899793846</v>
      </c>
    </row>
    <row r="283" spans="1:12">
      <c r="A283" s="75">
        <f t="shared" si="148"/>
        <v>2000</v>
      </c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83">
        <f>LOG(Z8/'[5]Land Use'!B$4)</f>
        <v>1.4609146642441797</v>
      </c>
    </row>
    <row r="284" spans="1:12">
      <c r="A284" s="75">
        <f t="shared" si="148"/>
        <v>2001</v>
      </c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83">
        <f>LOG(Z9/'[5]Land Use'!B$4)</f>
        <v>1.4682865589988727</v>
      </c>
    </row>
    <row r="285" spans="1:12">
      <c r="A285" s="75">
        <f t="shared" si="148"/>
        <v>2002</v>
      </c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83">
        <f>LOG(Z10/'[5]Land Use'!B$4)</f>
        <v>1.475511397376656</v>
      </c>
    </row>
    <row r="286" spans="1:12">
      <c r="A286" s="75">
        <f t="shared" si="148"/>
        <v>2003</v>
      </c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83">
        <f>LOG(Z11/'[5]Land Use'!B$4)</f>
        <v>1.4847309062201381</v>
      </c>
    </row>
    <row r="287" spans="1:12">
      <c r="A287" s="75">
        <f t="shared" si="148"/>
        <v>2004</v>
      </c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83">
        <f>LOG(Z12/'[5]Land Use'!B$4)</f>
        <v>1.4952279788291032</v>
      </c>
    </row>
    <row r="288" spans="1:12">
      <c r="A288" s="75">
        <f t="shared" si="148"/>
        <v>2005</v>
      </c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83">
        <f>LOG(Z13/'[5]Land Use'!B$4)</f>
        <v>1.5094507626871481</v>
      </c>
    </row>
    <row r="289" spans="1:13">
      <c r="A289" s="75">
        <f t="shared" si="148"/>
        <v>2006</v>
      </c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83">
        <f>LOG(Z14/'[5]Land Use'!B$4)</f>
        <v>1.5254573275440815</v>
      </c>
    </row>
    <row r="290" spans="1:13">
      <c r="A290" s="75">
        <f t="shared" si="148"/>
        <v>2007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83">
        <f>LOG(Z15/'[5]Land Use'!B$4)</f>
        <v>1.5486717376029377</v>
      </c>
    </row>
    <row r="291" spans="1:13">
      <c r="A291" s="75">
        <f t="shared" si="148"/>
        <v>2008</v>
      </c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83">
        <f>LOG(Z16/'[5]Land Use'!B$4)</f>
        <v>1.5672707245238908</v>
      </c>
    </row>
    <row r="292" spans="1:13">
      <c r="A292" s="75">
        <f t="shared" si="148"/>
        <v>2009</v>
      </c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83">
        <f>LOG(Z17/'[5]Land Use'!B$4)</f>
        <v>1.5608006827478067</v>
      </c>
    </row>
    <row r="293" spans="1:13" ht="13.5" thickBot="1">
      <c r="A293" s="75">
        <f t="shared" si="148"/>
        <v>2010</v>
      </c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84">
        <f>LOG(Z18/'[5]Land Use'!B$4)</f>
        <v>1.5539284885307669</v>
      </c>
    </row>
    <row r="295" spans="1:13" ht="13.5" thickBo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39" thickBot="1">
      <c r="A296" s="1"/>
      <c r="B296" s="102" t="str">
        <f>A39</f>
        <v>Location Quotients</v>
      </c>
      <c r="C296" s="103" t="str">
        <f>A92</f>
        <v>Diversity</v>
      </c>
      <c r="D296" s="103" t="str">
        <f>A133</f>
        <v>Competition</v>
      </c>
      <c r="E296" s="104" t="str">
        <f>L39</f>
        <v>Actual vs Necessary Employment</v>
      </c>
      <c r="F296" s="1"/>
      <c r="G296" s="1"/>
      <c r="H296" s="1"/>
      <c r="I296" s="1"/>
      <c r="J296" s="1"/>
      <c r="K296" s="1"/>
      <c r="L296" s="1"/>
      <c r="M296" s="1"/>
    </row>
    <row r="297" spans="1:13">
      <c r="A297" s="1">
        <v>1996</v>
      </c>
      <c r="B297" s="15">
        <f t="shared" ref="B297:B311" si="149">AVERAGE(C40:K40)</f>
        <v>0.90092910535958248</v>
      </c>
      <c r="C297" s="15">
        <f t="shared" ref="C297:C311" si="150">L93</f>
        <v>0.10301270495011344</v>
      </c>
      <c r="D297" s="15">
        <f t="shared" ref="D297:D311" si="151">L134</f>
        <v>1.0542862208893167</v>
      </c>
      <c r="E297" s="15">
        <f t="shared" ref="E297:E311" si="152">V40/1000</f>
        <v>-0.27399462225141363</v>
      </c>
      <c r="F297" s="1"/>
      <c r="G297" s="1"/>
      <c r="H297" s="1"/>
      <c r="I297" s="1"/>
      <c r="J297" s="1"/>
      <c r="K297" s="1"/>
      <c r="L297" s="1"/>
      <c r="M297" s="1"/>
    </row>
    <row r="298" spans="1:13">
      <c r="A298" s="1">
        <f>A297+1</f>
        <v>1997</v>
      </c>
      <c r="B298" s="15">
        <f t="shared" si="149"/>
        <v>0.90555760357379123</v>
      </c>
      <c r="C298" s="15">
        <f t="shared" si="150"/>
        <v>0.10390522898755057</v>
      </c>
      <c r="D298" s="15">
        <f t="shared" si="151"/>
        <v>1.0913481081676222</v>
      </c>
      <c r="E298" s="15">
        <f t="shared" si="152"/>
        <v>-0.26371223121947768</v>
      </c>
      <c r="F298" s="1"/>
      <c r="G298" s="1"/>
      <c r="H298" s="1"/>
      <c r="I298" s="1"/>
      <c r="J298" s="1"/>
      <c r="K298" s="1"/>
      <c r="L298" s="1"/>
      <c r="M298" s="1"/>
    </row>
    <row r="299" spans="1:13">
      <c r="A299" s="1">
        <f t="shared" ref="A299:A311" si="153">A298+1</f>
        <v>1998</v>
      </c>
      <c r="B299" s="15">
        <f t="shared" si="149"/>
        <v>0.90080252988746656</v>
      </c>
      <c r="C299" s="15">
        <f t="shared" si="150"/>
        <v>0.10466669169799496</v>
      </c>
      <c r="D299" s="15">
        <f t="shared" si="151"/>
        <v>1.0514123405906222</v>
      </c>
      <c r="E299" s="15">
        <f t="shared" si="152"/>
        <v>-0.25494820120092759</v>
      </c>
      <c r="F299" s="1"/>
      <c r="G299" s="1"/>
      <c r="H299" s="1"/>
      <c r="I299" s="1"/>
      <c r="J299" s="1"/>
      <c r="K299" s="1"/>
      <c r="L299" s="1"/>
      <c r="M299" s="1"/>
    </row>
    <row r="300" spans="1:13">
      <c r="A300" s="1">
        <f t="shared" si="153"/>
        <v>1999</v>
      </c>
      <c r="B300" s="15">
        <f t="shared" si="149"/>
        <v>0.89805189427928311</v>
      </c>
      <c r="C300" s="15">
        <f t="shared" si="150"/>
        <v>0.10557996767187054</v>
      </c>
      <c r="D300" s="15">
        <f t="shared" si="151"/>
        <v>1.016159118851452</v>
      </c>
      <c r="E300" s="15">
        <f t="shared" si="152"/>
        <v>-0.24894655120902229</v>
      </c>
      <c r="F300" s="1"/>
      <c r="G300" s="1"/>
      <c r="H300" s="1"/>
      <c r="I300" s="1"/>
      <c r="J300" s="1"/>
      <c r="K300" s="1"/>
      <c r="L300" s="1"/>
      <c r="M300" s="1"/>
    </row>
    <row r="301" spans="1:13">
      <c r="A301" s="1">
        <f t="shared" si="153"/>
        <v>2000</v>
      </c>
      <c r="B301" s="15">
        <f t="shared" si="149"/>
        <v>0.90044277619216651</v>
      </c>
      <c r="C301" s="15">
        <f t="shared" si="150"/>
        <v>0.1062727304578594</v>
      </c>
      <c r="D301" s="15">
        <f t="shared" si="151"/>
        <v>0.97603700550928552</v>
      </c>
      <c r="E301" s="15">
        <f t="shared" si="152"/>
        <v>-0.24096406258777836</v>
      </c>
      <c r="F301" s="1"/>
      <c r="G301" s="1"/>
      <c r="H301" s="1"/>
      <c r="I301" s="1"/>
      <c r="J301" s="1"/>
      <c r="K301" s="1"/>
      <c r="L301" s="1"/>
      <c r="M301" s="1"/>
    </row>
    <row r="302" spans="1:13">
      <c r="A302" s="1">
        <f t="shared" si="153"/>
        <v>2001</v>
      </c>
      <c r="B302" s="15">
        <f t="shared" si="149"/>
        <v>0.89765089743833171</v>
      </c>
      <c r="C302" s="15">
        <f t="shared" si="150"/>
        <v>0.10733297497926336</v>
      </c>
      <c r="D302" s="15">
        <f t="shared" si="151"/>
        <v>1.0456504941090605</v>
      </c>
      <c r="E302" s="15">
        <f t="shared" si="152"/>
        <v>-0.23098288020596067</v>
      </c>
      <c r="F302" s="1"/>
      <c r="G302" s="1"/>
      <c r="H302" s="1"/>
      <c r="I302" s="1"/>
      <c r="J302" s="1"/>
      <c r="K302" s="1"/>
      <c r="L302" s="1"/>
      <c r="M302" s="1"/>
    </row>
    <row r="303" spans="1:13">
      <c r="A303" s="1">
        <f t="shared" si="153"/>
        <v>2002</v>
      </c>
      <c r="B303" s="15">
        <f t="shared" si="149"/>
        <v>0.90189231008838888</v>
      </c>
      <c r="C303" s="15">
        <f t="shared" si="150"/>
        <v>0.10761780551884213</v>
      </c>
      <c r="D303" s="15">
        <f t="shared" si="151"/>
        <v>0.94123573706491748</v>
      </c>
      <c r="E303" s="15">
        <f t="shared" si="152"/>
        <v>-0.23962505018712785</v>
      </c>
      <c r="F303" s="1"/>
      <c r="G303" s="1"/>
      <c r="H303" s="1"/>
      <c r="I303" s="1"/>
      <c r="J303" s="1"/>
      <c r="K303" s="1"/>
      <c r="L303" s="1"/>
      <c r="M303" s="1"/>
    </row>
    <row r="304" spans="1:13">
      <c r="A304" s="1">
        <f t="shared" si="153"/>
        <v>2003</v>
      </c>
      <c r="B304" s="15">
        <f t="shared" si="149"/>
        <v>0.90048406390768276</v>
      </c>
      <c r="C304" s="15">
        <f t="shared" si="150"/>
        <v>0.10710025810969298</v>
      </c>
      <c r="D304" s="15">
        <f t="shared" si="151"/>
        <v>0.96543387950990278</v>
      </c>
      <c r="E304" s="15">
        <f t="shared" si="152"/>
        <v>-0.253087327369659</v>
      </c>
      <c r="F304" s="1"/>
      <c r="G304" s="1"/>
      <c r="H304" s="1"/>
      <c r="I304" s="1"/>
      <c r="J304" s="1"/>
      <c r="K304" s="1"/>
      <c r="L304" s="1"/>
      <c r="M304" s="1"/>
    </row>
    <row r="305" spans="1:13">
      <c r="A305" s="1">
        <f t="shared" si="153"/>
        <v>2004</v>
      </c>
      <c r="B305" s="15">
        <f t="shared" si="149"/>
        <v>0.91635154451035428</v>
      </c>
      <c r="C305" s="15">
        <f t="shared" si="150"/>
        <v>0.10763310607378621</v>
      </c>
      <c r="D305" s="15">
        <f t="shared" si="151"/>
        <v>0.96327674750715986</v>
      </c>
      <c r="E305" s="15">
        <f t="shared" si="152"/>
        <v>-0.24731460057410529</v>
      </c>
      <c r="F305" s="1"/>
      <c r="G305" s="1"/>
      <c r="H305" s="1"/>
      <c r="I305" s="1"/>
      <c r="J305" s="1"/>
      <c r="K305" s="1"/>
      <c r="L305" s="1"/>
      <c r="M305" s="1"/>
    </row>
    <row r="306" spans="1:13">
      <c r="A306" s="1">
        <f t="shared" si="153"/>
        <v>2005</v>
      </c>
      <c r="B306" s="15">
        <f t="shared" si="149"/>
        <v>0.92150704495590929</v>
      </c>
      <c r="C306" s="15">
        <f t="shared" si="150"/>
        <v>0.10802093854920421</v>
      </c>
      <c r="D306" s="15">
        <f t="shared" si="151"/>
        <v>0.9430599583718059</v>
      </c>
      <c r="E306" s="15">
        <f t="shared" si="152"/>
        <v>-0.24546068401785265</v>
      </c>
      <c r="F306" s="1"/>
      <c r="G306" s="1"/>
      <c r="H306" s="1"/>
      <c r="I306" s="1"/>
      <c r="J306" s="1"/>
      <c r="K306" s="1"/>
      <c r="L306" s="1"/>
      <c r="M306" s="1"/>
    </row>
    <row r="307" spans="1:13">
      <c r="A307" s="1">
        <f t="shared" si="153"/>
        <v>2006</v>
      </c>
      <c r="B307" s="15">
        <f t="shared" si="149"/>
        <v>0.92285965173454287</v>
      </c>
      <c r="C307" s="15">
        <f t="shared" si="150"/>
        <v>0.10839306619696511</v>
      </c>
      <c r="D307" s="15">
        <f t="shared" si="151"/>
        <v>0.95123354984339969</v>
      </c>
      <c r="E307" s="15">
        <f t="shared" si="152"/>
        <v>-0.24791533410445071</v>
      </c>
      <c r="F307" s="1"/>
      <c r="G307" s="1"/>
      <c r="H307" s="1"/>
      <c r="I307" s="1"/>
      <c r="J307" s="1"/>
      <c r="K307" s="1"/>
      <c r="L307" s="1"/>
      <c r="M307" s="1"/>
    </row>
    <row r="308" spans="1:13">
      <c r="A308" s="1">
        <f t="shared" si="153"/>
        <v>2007</v>
      </c>
      <c r="B308" s="15">
        <f t="shared" si="149"/>
        <v>0.91336419502238342</v>
      </c>
      <c r="C308" s="15">
        <f t="shared" si="150"/>
        <v>0.10754149759227477</v>
      </c>
      <c r="D308" s="15">
        <f t="shared" si="151"/>
        <v>0.97155811147592452</v>
      </c>
      <c r="E308" s="15">
        <f t="shared" si="152"/>
        <v>-0.2658498703510675</v>
      </c>
      <c r="F308" s="1"/>
      <c r="G308" s="1"/>
      <c r="H308" s="1"/>
      <c r="I308" s="1"/>
      <c r="J308" s="1"/>
      <c r="K308" s="1"/>
      <c r="L308" s="1"/>
      <c r="M308" s="1"/>
    </row>
    <row r="309" spans="1:13">
      <c r="A309" s="1">
        <f t="shared" si="153"/>
        <v>2008</v>
      </c>
      <c r="B309" s="15">
        <f t="shared" si="149"/>
        <v>0.9164637705418941</v>
      </c>
      <c r="C309" s="15">
        <f t="shared" si="150"/>
        <v>0.10649694097339042</v>
      </c>
      <c r="D309" s="15">
        <f t="shared" si="151"/>
        <v>0.95568978705076446</v>
      </c>
      <c r="E309" s="15">
        <f t="shared" si="152"/>
        <v>-0.28541595266926323</v>
      </c>
      <c r="F309" s="1"/>
      <c r="G309" s="1"/>
      <c r="H309" s="1"/>
      <c r="I309" s="1"/>
      <c r="J309" s="1"/>
      <c r="K309" s="1"/>
      <c r="L309" s="1"/>
      <c r="M309" s="1"/>
    </row>
    <row r="310" spans="1:13">
      <c r="A310" s="1">
        <f t="shared" si="153"/>
        <v>2009</v>
      </c>
      <c r="B310" s="15">
        <f t="shared" si="149"/>
        <v>0.92212846819568484</v>
      </c>
      <c r="C310" s="15">
        <f t="shared" si="150"/>
        <v>0.10680892468234207</v>
      </c>
      <c r="D310" s="15">
        <f t="shared" si="151"/>
        <v>0.96642654061302358</v>
      </c>
      <c r="E310" s="15">
        <f t="shared" si="152"/>
        <v>-0.2735862992735435</v>
      </c>
      <c r="F310" s="1"/>
      <c r="G310" s="1"/>
      <c r="H310" s="1"/>
      <c r="I310" s="1"/>
      <c r="J310" s="1"/>
      <c r="K310" s="1"/>
      <c r="L310" s="1"/>
      <c r="M310" s="1"/>
    </row>
    <row r="311" spans="1:13">
      <c r="A311" s="1">
        <f t="shared" si="153"/>
        <v>2010</v>
      </c>
      <c r="B311" s="15">
        <f t="shared" si="149"/>
        <v>0.92171512753289364</v>
      </c>
      <c r="C311" s="15">
        <f t="shared" si="150"/>
        <v>0.10711290196815851</v>
      </c>
      <c r="D311" s="15">
        <f t="shared" si="151"/>
        <v>0.93781965126721489</v>
      </c>
      <c r="E311" s="15">
        <f t="shared" si="152"/>
        <v>-0.27146178264787907</v>
      </c>
      <c r="F311" s="1"/>
      <c r="G311" s="1"/>
      <c r="H311" s="1"/>
      <c r="I311" s="1"/>
      <c r="J311" s="1"/>
      <c r="K311" s="1"/>
      <c r="L311" s="1"/>
      <c r="M311" s="1"/>
    </row>
    <row r="312" spans="1:13" ht="13.5" thickBot="1">
      <c r="A312" s="1"/>
      <c r="B312" s="15"/>
      <c r="C312" s="15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39" thickBot="1">
      <c r="A313" s="1"/>
      <c r="B313" s="102" t="str">
        <f>A175</f>
        <v>National Share</v>
      </c>
      <c r="C313" s="103" t="str">
        <f>A197</f>
        <v>Industry Mix</v>
      </c>
      <c r="D313" s="103" t="str">
        <f>A219</f>
        <v>Regional Shift</v>
      </c>
      <c r="E313" s="104" t="str">
        <f>A241</f>
        <v>Total Employment Change</v>
      </c>
      <c r="F313" s="1"/>
      <c r="G313" s="1"/>
      <c r="H313" s="1"/>
      <c r="I313" s="1"/>
      <c r="J313" s="1"/>
      <c r="K313" s="1"/>
      <c r="L313" s="1"/>
      <c r="M313" s="1"/>
    </row>
    <row r="314" spans="1:13">
      <c r="A314" s="1">
        <f t="shared" ref="A314:A327" si="154">A298</f>
        <v>1997</v>
      </c>
      <c r="B314" s="15">
        <f t="shared" ref="B314:B327" si="155">L177</f>
        <v>350.55823662616694</v>
      </c>
      <c r="C314" s="15">
        <f t="shared" ref="C314:C327" si="156">L199</f>
        <v>46.915016118834046</v>
      </c>
      <c r="D314" s="8">
        <f t="shared" ref="D314:D327" si="157">L221</f>
        <v>120.07198494632949</v>
      </c>
      <c r="E314" s="8">
        <f t="shared" ref="E314:E327" si="158">C244</f>
        <v>517.54523769133084</v>
      </c>
      <c r="F314" s="1"/>
      <c r="G314" s="1"/>
      <c r="H314" s="1"/>
      <c r="I314" s="1"/>
      <c r="J314" s="1"/>
      <c r="K314" s="1"/>
      <c r="L314" s="1"/>
      <c r="M314" s="1"/>
    </row>
    <row r="315" spans="1:13">
      <c r="A315" s="1">
        <f t="shared" si="154"/>
        <v>1998</v>
      </c>
      <c r="B315" s="15">
        <f t="shared" si="155"/>
        <v>-37.698235359557948</v>
      </c>
      <c r="C315" s="15">
        <f t="shared" si="156"/>
        <v>228.16178759486618</v>
      </c>
      <c r="D315" s="8">
        <f t="shared" si="157"/>
        <v>-7.1786666019676737</v>
      </c>
      <c r="E315" s="8">
        <f t="shared" si="158"/>
        <v>183.28488563333667</v>
      </c>
      <c r="F315" s="1"/>
      <c r="G315" s="1"/>
      <c r="H315" s="1"/>
      <c r="I315" s="1"/>
      <c r="J315" s="1"/>
      <c r="K315" s="1"/>
      <c r="L315" s="1"/>
      <c r="M315" s="1"/>
    </row>
    <row r="316" spans="1:13">
      <c r="A316" s="1">
        <f t="shared" si="154"/>
        <v>1999</v>
      </c>
      <c r="B316" s="15">
        <f t="shared" si="155"/>
        <v>487.10969979442939</v>
      </c>
      <c r="C316" s="15">
        <f t="shared" si="156"/>
        <v>81.698176671455059</v>
      </c>
      <c r="D316" s="8">
        <f t="shared" si="157"/>
        <v>-162.63575425036794</v>
      </c>
      <c r="E316" s="8">
        <f t="shared" si="158"/>
        <v>406.17212221551745</v>
      </c>
      <c r="F316" s="1"/>
      <c r="G316" s="1"/>
      <c r="H316" s="1"/>
      <c r="I316" s="1"/>
      <c r="J316" s="1"/>
      <c r="K316" s="1"/>
      <c r="L316" s="1"/>
      <c r="M316" s="1"/>
    </row>
    <row r="317" spans="1:13">
      <c r="A317" s="1">
        <f t="shared" si="154"/>
        <v>2000</v>
      </c>
      <c r="B317" s="15">
        <f t="shared" si="155"/>
        <v>170.21352672770385</v>
      </c>
      <c r="C317" s="15">
        <f t="shared" si="156"/>
        <v>8.4564477305889625</v>
      </c>
      <c r="D317" s="8">
        <f t="shared" si="157"/>
        <v>139.42291313363671</v>
      </c>
      <c r="E317" s="8">
        <f t="shared" si="158"/>
        <v>318.09288759192714</v>
      </c>
      <c r="F317" s="1"/>
      <c r="G317" s="1"/>
      <c r="H317" s="1"/>
      <c r="I317" s="1"/>
      <c r="J317" s="1"/>
      <c r="K317" s="1"/>
      <c r="L317" s="1"/>
      <c r="M317" s="1"/>
    </row>
    <row r="318" spans="1:13">
      <c r="A318" s="1">
        <f t="shared" si="154"/>
        <v>2001</v>
      </c>
      <c r="B318" s="15">
        <f t="shared" si="155"/>
        <v>219.94660672340547</v>
      </c>
      <c r="C318" s="15">
        <f t="shared" si="156"/>
        <v>235.25507051836865</v>
      </c>
      <c r="D318" s="8">
        <f t="shared" si="157"/>
        <v>-43.555613576613453</v>
      </c>
      <c r="E318" s="8">
        <f t="shared" si="158"/>
        <v>411.64606366516091</v>
      </c>
      <c r="F318" s="1"/>
      <c r="G318" s="1"/>
      <c r="H318" s="1"/>
      <c r="I318" s="1"/>
      <c r="J318" s="1"/>
      <c r="K318" s="1"/>
      <c r="L318" s="1"/>
      <c r="M318" s="1"/>
    </row>
    <row r="319" spans="1:13">
      <c r="A319" s="1">
        <f t="shared" si="154"/>
        <v>2002</v>
      </c>
      <c r="B319" s="15">
        <f t="shared" si="155"/>
        <v>602.61913988377023</v>
      </c>
      <c r="C319" s="15">
        <f t="shared" si="156"/>
        <v>-27.534790728514345</v>
      </c>
      <c r="D319" s="8">
        <f t="shared" si="157"/>
        <v>-164.81304932472972</v>
      </c>
      <c r="E319" s="8">
        <f t="shared" si="158"/>
        <v>410.27129983052509</v>
      </c>
      <c r="F319" s="1"/>
      <c r="G319" s="1"/>
      <c r="H319" s="1"/>
      <c r="I319" s="1"/>
      <c r="J319" s="1"/>
      <c r="K319" s="1"/>
      <c r="L319" s="1"/>
      <c r="M319" s="1"/>
    </row>
    <row r="320" spans="1:13">
      <c r="A320" s="1">
        <f t="shared" si="154"/>
        <v>2003</v>
      </c>
      <c r="B320" s="15">
        <f t="shared" si="155"/>
        <v>604.66878076647879</v>
      </c>
      <c r="C320" s="15">
        <f t="shared" si="156"/>
        <v>-115.8291456222731</v>
      </c>
      <c r="D320" s="8">
        <f t="shared" si="157"/>
        <v>44.71157211989717</v>
      </c>
      <c r="E320" s="8">
        <f t="shared" si="158"/>
        <v>533.55120726410314</v>
      </c>
      <c r="F320" s="1"/>
      <c r="G320" s="1"/>
      <c r="H320" s="1"/>
      <c r="I320" s="1"/>
      <c r="J320" s="1"/>
      <c r="K320" s="1"/>
      <c r="L320" s="1"/>
      <c r="M320" s="1"/>
    </row>
    <row r="321" spans="1:13">
      <c r="A321" s="1">
        <f t="shared" si="154"/>
        <v>2004</v>
      </c>
      <c r="B321" s="15">
        <f t="shared" si="155"/>
        <v>764.73583618062366</v>
      </c>
      <c r="C321" s="15">
        <f t="shared" si="156"/>
        <v>-428.89740625723931</v>
      </c>
      <c r="D321" s="8">
        <f t="shared" si="157"/>
        <v>285.5987460680596</v>
      </c>
      <c r="E321" s="8">
        <f t="shared" si="158"/>
        <v>621.43717599144293</v>
      </c>
      <c r="F321" s="1"/>
      <c r="G321" s="1"/>
      <c r="H321" s="1"/>
      <c r="I321" s="1"/>
      <c r="J321" s="1"/>
      <c r="K321" s="1"/>
      <c r="L321" s="1"/>
      <c r="M321" s="1"/>
    </row>
    <row r="322" spans="1:13">
      <c r="A322" s="1">
        <f t="shared" si="154"/>
        <v>2005</v>
      </c>
      <c r="B322" s="15">
        <f t="shared" si="155"/>
        <v>915.74955383825625</v>
      </c>
      <c r="C322" s="15">
        <f t="shared" si="156"/>
        <v>-187.8656159745594</v>
      </c>
      <c r="D322" s="8">
        <f t="shared" si="157"/>
        <v>138.44416638550032</v>
      </c>
      <c r="E322" s="8">
        <f t="shared" si="158"/>
        <v>866.32810424919808</v>
      </c>
      <c r="F322" s="1"/>
      <c r="G322" s="1"/>
      <c r="H322" s="1"/>
      <c r="I322" s="1"/>
      <c r="J322" s="1"/>
      <c r="K322" s="1"/>
      <c r="L322" s="1"/>
      <c r="M322" s="1"/>
    </row>
    <row r="323" spans="1:13">
      <c r="A323" s="1">
        <f t="shared" si="154"/>
        <v>2006</v>
      </c>
      <c r="B323" s="15">
        <f t="shared" si="155"/>
        <v>1088.3409797065851</v>
      </c>
      <c r="C323" s="15">
        <f t="shared" si="156"/>
        <v>-135.35693871661522</v>
      </c>
      <c r="D323" s="8">
        <f t="shared" si="157"/>
        <v>56.537940026052731</v>
      </c>
      <c r="E323" s="8">
        <f t="shared" si="158"/>
        <v>1009.5219810160233</v>
      </c>
      <c r="F323" s="1"/>
      <c r="G323" s="1"/>
      <c r="H323" s="1"/>
      <c r="I323" s="1"/>
      <c r="J323" s="1"/>
      <c r="K323" s="1"/>
      <c r="L323" s="1"/>
      <c r="M323" s="1"/>
    </row>
    <row r="324" spans="1:13">
      <c r="A324" s="1">
        <f t="shared" si="154"/>
        <v>2007</v>
      </c>
      <c r="B324" s="15">
        <f t="shared" si="155"/>
        <v>1335.3071153064336</v>
      </c>
      <c r="C324" s="15">
        <f t="shared" si="156"/>
        <v>44.167761130003051</v>
      </c>
      <c r="D324" s="8">
        <f t="shared" si="157"/>
        <v>152.36334426971985</v>
      </c>
      <c r="E324" s="8">
        <f t="shared" si="158"/>
        <v>1531.8382207061586</v>
      </c>
      <c r="F324" s="1"/>
      <c r="G324" s="1"/>
      <c r="H324" s="1"/>
      <c r="I324" s="1"/>
      <c r="J324" s="1"/>
      <c r="K324" s="1"/>
      <c r="L324" s="1"/>
      <c r="M324" s="1"/>
    </row>
    <row r="325" spans="1:13">
      <c r="A325" s="1">
        <f t="shared" si="154"/>
        <v>2008</v>
      </c>
      <c r="B325" s="15">
        <f t="shared" si="155"/>
        <v>1269.8463551059949</v>
      </c>
      <c r="C325" s="15">
        <f t="shared" si="156"/>
        <v>-208.12007908168107</v>
      </c>
      <c r="D325" s="8">
        <f t="shared" si="157"/>
        <v>226.02717591012939</v>
      </c>
      <c r="E325" s="8">
        <f t="shared" si="158"/>
        <v>1287.7534519344481</v>
      </c>
      <c r="F325" s="1"/>
      <c r="G325" s="1"/>
      <c r="H325" s="1"/>
      <c r="I325" s="1"/>
      <c r="J325" s="1"/>
      <c r="K325" s="1"/>
      <c r="L325" s="1"/>
      <c r="M325" s="1"/>
    </row>
    <row r="326" spans="1:13">
      <c r="A326" s="1">
        <f t="shared" si="154"/>
        <v>2009</v>
      </c>
      <c r="B326" s="15">
        <f t="shared" si="155"/>
        <v>-746.63370949461557</v>
      </c>
      <c r="C326" s="15">
        <f t="shared" si="156"/>
        <v>-223.09857913057573</v>
      </c>
      <c r="D326" s="8">
        <f t="shared" si="157"/>
        <v>515.49182369092375</v>
      </c>
      <c r="E326" s="8">
        <f t="shared" si="158"/>
        <v>-454.24046493426795</v>
      </c>
      <c r="F326" s="1"/>
      <c r="G326" s="1"/>
      <c r="H326" s="1"/>
      <c r="I326" s="1"/>
      <c r="J326" s="1"/>
      <c r="K326" s="1"/>
      <c r="L326" s="1"/>
      <c r="M326" s="1"/>
    </row>
    <row r="327" spans="1:13">
      <c r="A327" s="1">
        <f t="shared" si="154"/>
        <v>2010</v>
      </c>
      <c r="B327" s="15">
        <f t="shared" si="155"/>
        <v>-282.29840993095456</v>
      </c>
      <c r="C327" s="15">
        <f t="shared" si="156"/>
        <v>-41.182111206235689</v>
      </c>
      <c r="D327" s="8">
        <f t="shared" si="157"/>
        <v>-151.63974588820469</v>
      </c>
      <c r="E327" s="8">
        <f t="shared" si="158"/>
        <v>-475.12026702539879</v>
      </c>
      <c r="F327" s="1"/>
      <c r="G327" s="1"/>
      <c r="H327" s="1"/>
      <c r="I327" s="1"/>
      <c r="J327" s="1"/>
      <c r="K327" s="1"/>
      <c r="L327" s="1"/>
      <c r="M327" s="1"/>
    </row>
    <row r="328" spans="1:13">
      <c r="A328" s="1"/>
      <c r="B328" s="97">
        <f>SUM(B314:B327)</f>
        <v>6742.4654758747211</v>
      </c>
      <c r="C328" s="97">
        <f>SUM(C314:C327)</f>
        <v>-723.23040695357804</v>
      </c>
      <c r="D328" s="97">
        <f>SUM(D314:D327)</f>
        <v>1148.8468369083655</v>
      </c>
      <c r="E328" s="97">
        <f>SUM(E314:E327)</f>
        <v>7168.0819058295056</v>
      </c>
      <c r="F328" s="1"/>
      <c r="G328" s="1"/>
      <c r="H328" s="1"/>
      <c r="I328" s="1"/>
      <c r="J328" s="1"/>
      <c r="K328" s="1"/>
      <c r="L328" s="1"/>
      <c r="M328" s="1"/>
    </row>
    <row r="329" spans="1:1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</sheetData>
  <mergeCells count="34">
    <mergeCell ref="V2:W2"/>
    <mergeCell ref="Y2:Z2"/>
    <mergeCell ref="B2:C2"/>
    <mergeCell ref="D2:E2"/>
    <mergeCell ref="F2:G2"/>
    <mergeCell ref="H2:I2"/>
    <mergeCell ref="J2:K2"/>
    <mergeCell ref="L2:M2"/>
    <mergeCell ref="L20:M20"/>
    <mergeCell ref="N2:O2"/>
    <mergeCell ref="P2:Q2"/>
    <mergeCell ref="R2:S2"/>
    <mergeCell ref="T2:U2"/>
    <mergeCell ref="A241:C241"/>
    <mergeCell ref="N20:O20"/>
    <mergeCell ref="P20:Q20"/>
    <mergeCell ref="R20:S20"/>
    <mergeCell ref="V20:W20"/>
    <mergeCell ref="B114:C114"/>
    <mergeCell ref="D114:E114"/>
    <mergeCell ref="F114:G114"/>
    <mergeCell ref="H114:I114"/>
    <mergeCell ref="J114:K114"/>
    <mergeCell ref="L114:M114"/>
    <mergeCell ref="B20:C20"/>
    <mergeCell ref="D20:E20"/>
    <mergeCell ref="F20:G20"/>
    <mergeCell ref="H20:I20"/>
    <mergeCell ref="J20:K20"/>
    <mergeCell ref="N114:O114"/>
    <mergeCell ref="P114:Q114"/>
    <mergeCell ref="R114:S114"/>
    <mergeCell ref="T114:U114"/>
    <mergeCell ref="V114:W114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26"/>
  <sheetViews>
    <sheetView zoomScaleNormal="100" workbookViewId="0"/>
  </sheetViews>
  <sheetFormatPr defaultRowHeight="12.75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>
      <c r="A1" s="98" t="s">
        <v>142</v>
      </c>
    </row>
    <row r="2" spans="1:31" s="4" customFormat="1" ht="36" customHeight="1" thickBot="1">
      <c r="A2" s="2" t="s">
        <v>0</v>
      </c>
      <c r="B2" s="281" t="s">
        <v>1</v>
      </c>
      <c r="C2" s="281"/>
      <c r="D2" s="281" t="s">
        <v>2</v>
      </c>
      <c r="E2" s="281"/>
      <c r="F2" s="281" t="s">
        <v>3</v>
      </c>
      <c r="G2" s="281"/>
      <c r="H2" s="281" t="s">
        <v>4</v>
      </c>
      <c r="I2" s="281"/>
      <c r="J2" s="281" t="s">
        <v>5</v>
      </c>
      <c r="K2" s="281"/>
      <c r="L2" s="281" t="s">
        <v>6</v>
      </c>
      <c r="M2" s="281"/>
      <c r="N2" s="281" t="s">
        <v>7</v>
      </c>
      <c r="O2" s="281"/>
      <c r="P2" s="281" t="s">
        <v>8</v>
      </c>
      <c r="Q2" s="281"/>
      <c r="R2" s="281" t="s">
        <v>9</v>
      </c>
      <c r="S2" s="281"/>
      <c r="T2" s="281" t="s">
        <v>10</v>
      </c>
      <c r="U2" s="281"/>
      <c r="V2" s="287" t="s">
        <v>11</v>
      </c>
      <c r="W2" s="288"/>
      <c r="X2" s="3" t="s">
        <v>12</v>
      </c>
      <c r="Y2" s="289" t="s">
        <v>13</v>
      </c>
      <c r="Z2" s="281"/>
      <c r="AB2" s="3"/>
      <c r="AC2" s="3"/>
      <c r="AD2" s="3"/>
      <c r="AE2" s="3"/>
    </row>
    <row r="3" spans="1:31">
      <c r="A3" s="5"/>
      <c r="B3" s="6" t="s">
        <v>16</v>
      </c>
      <c r="C3" s="6" t="s">
        <v>142</v>
      </c>
      <c r="D3" s="6" t="s">
        <v>16</v>
      </c>
      <c r="E3" s="6" t="str">
        <f>C3</f>
        <v>Ilembe</v>
      </c>
      <c r="F3" s="6" t="s">
        <v>16</v>
      </c>
      <c r="G3" s="6" t="str">
        <f>E3</f>
        <v>Ilembe</v>
      </c>
      <c r="H3" s="6" t="s">
        <v>16</v>
      </c>
      <c r="I3" s="6" t="str">
        <f>G3</f>
        <v>Ilembe</v>
      </c>
      <c r="J3" s="6" t="s">
        <v>16</v>
      </c>
      <c r="K3" s="6" t="str">
        <f>I3</f>
        <v>Ilembe</v>
      </c>
      <c r="L3" s="6" t="s">
        <v>16</v>
      </c>
      <c r="M3" s="6" t="str">
        <f>K3</f>
        <v>Ilembe</v>
      </c>
      <c r="N3" s="6" t="s">
        <v>16</v>
      </c>
      <c r="O3" s="6" t="str">
        <f>M3</f>
        <v>Ilembe</v>
      </c>
      <c r="P3" s="6" t="s">
        <v>16</v>
      </c>
      <c r="Q3" s="6" t="str">
        <f>O3</f>
        <v>Ilembe</v>
      </c>
      <c r="R3" s="6" t="s">
        <v>16</v>
      </c>
      <c r="S3" s="6" t="str">
        <f>Q3</f>
        <v>Ilembe</v>
      </c>
      <c r="T3" s="6" t="s">
        <v>16</v>
      </c>
      <c r="U3" s="6" t="str">
        <f>S3</f>
        <v>Ilembe</v>
      </c>
      <c r="V3" s="88" t="s">
        <v>16</v>
      </c>
      <c r="W3" s="89" t="str">
        <f>U3</f>
        <v>Ilembe</v>
      </c>
      <c r="Y3" s="6" t="s">
        <v>16</v>
      </c>
      <c r="Z3" s="6" t="s">
        <v>17</v>
      </c>
    </row>
    <row r="4" spans="1:31">
      <c r="A4" s="5" t="s">
        <v>18</v>
      </c>
      <c r="B4" s="7">
        <v>887880</v>
      </c>
      <c r="C4" s="7">
        <v>20105.030282878382</v>
      </c>
      <c r="D4" s="7">
        <v>568517</v>
      </c>
      <c r="E4" s="7">
        <v>67.655377432131488</v>
      </c>
      <c r="F4" s="7">
        <v>1457136.5</v>
      </c>
      <c r="G4" s="7">
        <v>11365.327421891536</v>
      </c>
      <c r="H4" s="7">
        <v>76930.866666666596</v>
      </c>
      <c r="I4" s="7">
        <v>171.83993790605351</v>
      </c>
      <c r="J4" s="7">
        <v>345823.49999999901</v>
      </c>
      <c r="K4" s="7">
        <v>1089.8963798915599</v>
      </c>
      <c r="L4" s="7">
        <v>1085991.9999999991</v>
      </c>
      <c r="M4" s="7">
        <v>2496.1184941843617</v>
      </c>
      <c r="N4" s="7">
        <v>479493.15790226898</v>
      </c>
      <c r="O4" s="7">
        <v>1739.205602375197</v>
      </c>
      <c r="P4" s="7">
        <v>713126.49064154876</v>
      </c>
      <c r="Q4" s="7">
        <v>1899.0034468018348</v>
      </c>
      <c r="R4" s="7">
        <v>1578263.2700017761</v>
      </c>
      <c r="S4" s="7">
        <v>7307.1561435539888</v>
      </c>
      <c r="T4" s="7">
        <v>1015292.5724039701</v>
      </c>
      <c r="U4" s="7">
        <v>5624.0186542831598</v>
      </c>
      <c r="V4" s="90">
        <f>B4+D4+F4+H4+J4+L4+N4+P4+R4+T4</f>
        <v>8208455.3576162299</v>
      </c>
      <c r="W4" s="91">
        <f>C4+E4+G4+I4+K4+M4+O4+Q4+S4+U4</f>
        <v>51865.251741198204</v>
      </c>
      <c r="Y4" s="8">
        <f>V4-T4</f>
        <v>7193162.7852122597</v>
      </c>
      <c r="Z4" s="8">
        <f>W4-U4</f>
        <v>46241.233086915046</v>
      </c>
      <c r="AB4" s="9"/>
    </row>
    <row r="5" spans="1:31">
      <c r="A5" s="5">
        <f>A4+1</f>
        <v>1997</v>
      </c>
      <c r="B5" s="7">
        <v>881959.66835509939</v>
      </c>
      <c r="C5" s="7">
        <v>19772.873714487418</v>
      </c>
      <c r="D5" s="7">
        <v>552238</v>
      </c>
      <c r="E5" s="7">
        <v>60.573807461895015</v>
      </c>
      <c r="F5" s="7">
        <v>1396428.75</v>
      </c>
      <c r="G5" s="7">
        <v>10946.707700768671</v>
      </c>
      <c r="H5" s="7">
        <v>77385.041563400897</v>
      </c>
      <c r="I5" s="7">
        <v>172.04445545565738</v>
      </c>
      <c r="J5" s="7">
        <v>357720.373396435</v>
      </c>
      <c r="K5" s="7">
        <v>1134.8503043252499</v>
      </c>
      <c r="L5" s="7">
        <v>1120388.752448638</v>
      </c>
      <c r="M5" s="7">
        <v>2619.2600704869301</v>
      </c>
      <c r="N5" s="7">
        <v>486881.9562667124</v>
      </c>
      <c r="O5" s="7">
        <v>1787.442946569887</v>
      </c>
      <c r="P5" s="7">
        <v>747970.50304507464</v>
      </c>
      <c r="Q5" s="7">
        <v>2025.400335342001</v>
      </c>
      <c r="R5" s="7">
        <v>1683664.1672197913</v>
      </c>
      <c r="S5" s="7">
        <v>7693.9064989053441</v>
      </c>
      <c r="T5" s="7">
        <v>1003185.49764244</v>
      </c>
      <c r="U5" s="7">
        <v>5494.6592220273096</v>
      </c>
      <c r="V5" s="90">
        <f t="shared" ref="V5:W18" si="0">B5+D5+F5+H5+J5+L5+N5+P5+R5+T5</f>
        <v>8307822.709937592</v>
      </c>
      <c r="W5" s="91">
        <f t="shared" si="0"/>
        <v>51707.719055830356</v>
      </c>
      <c r="X5" s="13">
        <f>(W5-W4)/W4*100</f>
        <v>-0.30373454303069686</v>
      </c>
      <c r="Y5" s="8">
        <f t="shared" ref="Y5:Z18" si="1">V5-T5</f>
        <v>7304637.2122951522</v>
      </c>
      <c r="Z5" s="8">
        <f t="shared" si="1"/>
        <v>46213.059833803047</v>
      </c>
      <c r="AB5" s="9"/>
    </row>
    <row r="6" spans="1:31">
      <c r="A6" s="5">
        <f t="shared" ref="A6:A18" si="2">A5+1</f>
        <v>1998</v>
      </c>
      <c r="B6" s="7">
        <v>867918.28202358843</v>
      </c>
      <c r="C6" s="7">
        <v>19224.65349361824</v>
      </c>
      <c r="D6" s="7">
        <v>465851</v>
      </c>
      <c r="E6" s="7">
        <v>61.166147631087838</v>
      </c>
      <c r="F6" s="7">
        <v>1350784.25</v>
      </c>
      <c r="G6" s="7">
        <v>10433.319894595372</v>
      </c>
      <c r="H6" s="7">
        <v>75323.283563726494</v>
      </c>
      <c r="I6" s="7">
        <v>166.5636573112871</v>
      </c>
      <c r="J6" s="7">
        <v>336634.99303320103</v>
      </c>
      <c r="K6" s="7">
        <v>1050.47905086327</v>
      </c>
      <c r="L6" s="7">
        <v>1189534.573594999</v>
      </c>
      <c r="M6" s="7">
        <v>2757.360343742861</v>
      </c>
      <c r="N6" s="7">
        <v>461107.74657547672</v>
      </c>
      <c r="O6" s="7">
        <v>1680.4816456109802</v>
      </c>
      <c r="P6" s="7">
        <v>773497.71508581564</v>
      </c>
      <c r="Q6" s="7">
        <v>2059.5228731444372</v>
      </c>
      <c r="R6" s="7">
        <v>1772084.1767249089</v>
      </c>
      <c r="S6" s="7">
        <v>7975.5772822041454</v>
      </c>
      <c r="T6" s="7">
        <v>991531.26178995101</v>
      </c>
      <c r="U6" s="7">
        <v>5358.3667582768903</v>
      </c>
      <c r="V6" s="90">
        <f t="shared" si="0"/>
        <v>8284267.2823916674</v>
      </c>
      <c r="W6" s="91">
        <f t="shared" si="0"/>
        <v>50767.491146998575</v>
      </c>
      <c r="X6" s="13">
        <f t="shared" ref="X6:X18" si="3">(W6-W5)/W5*100</f>
        <v>-1.8183511591694637</v>
      </c>
      <c r="Y6" s="8">
        <f t="shared" si="1"/>
        <v>7292736.0206017159</v>
      </c>
      <c r="Z6" s="8">
        <f t="shared" si="1"/>
        <v>45409.124388721684</v>
      </c>
      <c r="AB6" s="9"/>
    </row>
    <row r="7" spans="1:31">
      <c r="A7" s="5">
        <f t="shared" si="2"/>
        <v>1999</v>
      </c>
      <c r="B7" s="7">
        <v>866463.02158686297</v>
      </c>
      <c r="C7" s="7">
        <v>18862.711322163846</v>
      </c>
      <c r="D7" s="7">
        <v>436254</v>
      </c>
      <c r="E7" s="7">
        <v>59.823013018207483</v>
      </c>
      <c r="F7" s="7">
        <v>1315722.5</v>
      </c>
      <c r="G7" s="7">
        <v>10183.704288642322</v>
      </c>
      <c r="H7" s="7">
        <v>74493.772782346598</v>
      </c>
      <c r="I7" s="7">
        <v>162.72150355149239</v>
      </c>
      <c r="J7" s="7">
        <v>332065.66316725098</v>
      </c>
      <c r="K7" s="7">
        <v>1006.66845032224</v>
      </c>
      <c r="L7" s="7">
        <v>1307911.2921040689</v>
      </c>
      <c r="M7" s="7">
        <v>2962.8981202388477</v>
      </c>
      <c r="N7" s="7">
        <v>462724.36584651581</v>
      </c>
      <c r="O7" s="7">
        <v>1643.0631179214304</v>
      </c>
      <c r="P7" s="7">
        <v>812416.76986082271</v>
      </c>
      <c r="Q7" s="7">
        <v>2099.8839424159628</v>
      </c>
      <c r="R7" s="7">
        <v>1837006.2089884591</v>
      </c>
      <c r="S7" s="7">
        <v>8157.7417433611263</v>
      </c>
      <c r="T7" s="7">
        <v>985259.982890905</v>
      </c>
      <c r="U7" s="7">
        <v>5230.6861449531798</v>
      </c>
      <c r="V7" s="90">
        <f t="shared" si="0"/>
        <v>8430317.5772272311</v>
      </c>
      <c r="W7" s="91">
        <f t="shared" si="0"/>
        <v>50369.901646588653</v>
      </c>
      <c r="X7" s="13">
        <f t="shared" si="3"/>
        <v>-0.78315766926258268</v>
      </c>
      <c r="Y7" s="8">
        <f t="shared" si="1"/>
        <v>7445057.5943363262</v>
      </c>
      <c r="Z7" s="8">
        <f t="shared" si="1"/>
        <v>45139.215501635474</v>
      </c>
      <c r="AB7" s="9"/>
    </row>
    <row r="8" spans="1:31">
      <c r="A8" s="5">
        <f t="shared" si="2"/>
        <v>2000</v>
      </c>
      <c r="B8" s="7">
        <v>856696.90770332317</v>
      </c>
      <c r="C8" s="7">
        <v>18426.604282780554</v>
      </c>
      <c r="D8" s="7">
        <v>417717</v>
      </c>
      <c r="E8" s="7">
        <v>58.036061938639968</v>
      </c>
      <c r="F8" s="7">
        <v>1296165.5</v>
      </c>
      <c r="G8" s="7">
        <v>10196.154579106518</v>
      </c>
      <c r="H8" s="7">
        <v>74502.363618444593</v>
      </c>
      <c r="I8" s="7">
        <v>161.42532073141371</v>
      </c>
      <c r="J8" s="7">
        <v>350824.83923509298</v>
      </c>
      <c r="K8" s="7">
        <v>1083.0170243372399</v>
      </c>
      <c r="L8" s="7">
        <v>1300427.180565225</v>
      </c>
      <c r="M8" s="7">
        <v>3010.7360561759342</v>
      </c>
      <c r="N8" s="7">
        <v>456984.3153306829</v>
      </c>
      <c r="O8" s="7">
        <v>1636.9132255100708</v>
      </c>
      <c r="P8" s="7">
        <v>852256.59036990581</v>
      </c>
      <c r="Q8" s="7">
        <v>2265.6804405761577</v>
      </c>
      <c r="R8" s="7">
        <v>1892891.0574619232</v>
      </c>
      <c r="S8" s="7">
        <v>8298.5779708797327</v>
      </c>
      <c r="T8" s="7">
        <v>968553.76550835103</v>
      </c>
      <c r="U8" s="7">
        <v>5086.4460252912604</v>
      </c>
      <c r="V8" s="90">
        <f t="shared" si="0"/>
        <v>8467019.5197929498</v>
      </c>
      <c r="W8" s="91">
        <f t="shared" si="0"/>
        <v>50223.590987327523</v>
      </c>
      <c r="X8" s="13">
        <f t="shared" si="3"/>
        <v>-0.29047239418431214</v>
      </c>
      <c r="Y8" s="8">
        <f t="shared" si="1"/>
        <v>7498465.7542845989</v>
      </c>
      <c r="Z8" s="8">
        <f t="shared" si="1"/>
        <v>45137.144962036262</v>
      </c>
      <c r="AB8" s="9"/>
    </row>
    <row r="9" spans="1:31">
      <c r="A9" s="5">
        <f t="shared" si="2"/>
        <v>2001</v>
      </c>
      <c r="B9" s="7">
        <v>916347.59960488614</v>
      </c>
      <c r="C9" s="7">
        <v>19491.994328007095</v>
      </c>
      <c r="D9" s="7">
        <v>406654</v>
      </c>
      <c r="E9" s="7">
        <v>61.862060606002544</v>
      </c>
      <c r="F9" s="7">
        <v>1262623.25</v>
      </c>
      <c r="G9" s="7">
        <v>9761.1578079256669</v>
      </c>
      <c r="H9" s="7">
        <v>74310.355559049596</v>
      </c>
      <c r="I9" s="7">
        <v>159.04331506738751</v>
      </c>
      <c r="J9" s="7">
        <v>336682.716803369</v>
      </c>
      <c r="K9" s="7">
        <v>1022.76263487117</v>
      </c>
      <c r="L9" s="7">
        <v>1319587.552519758</v>
      </c>
      <c r="M9" s="7">
        <v>3018.5057832978123</v>
      </c>
      <c r="N9" s="7">
        <v>440380.52045571251</v>
      </c>
      <c r="O9" s="7">
        <v>1540.4304046723064</v>
      </c>
      <c r="P9" s="7">
        <v>931090.71408812481</v>
      </c>
      <c r="Q9" s="7">
        <v>2413.804968662494</v>
      </c>
      <c r="R9" s="7">
        <v>1879377.605724518</v>
      </c>
      <c r="S9" s="7">
        <v>8011.6965451555116</v>
      </c>
      <c r="T9" s="7">
        <v>953808.48375985306</v>
      </c>
      <c r="U9" s="7">
        <v>4942.9284594728297</v>
      </c>
      <c r="V9" s="90">
        <f t="shared" si="0"/>
        <v>8520862.7985152714</v>
      </c>
      <c r="W9" s="91">
        <f t="shared" si="0"/>
        <v>50424.18630773828</v>
      </c>
      <c r="X9" s="13">
        <f t="shared" si="3"/>
        <v>0.39940457555369091</v>
      </c>
      <c r="Y9" s="8">
        <f t="shared" si="1"/>
        <v>7567054.3147554183</v>
      </c>
      <c r="Z9" s="8">
        <f t="shared" si="1"/>
        <v>45481.25784826545</v>
      </c>
      <c r="AB9" s="9"/>
    </row>
    <row r="10" spans="1:31">
      <c r="A10" s="5">
        <f t="shared" si="2"/>
        <v>2002</v>
      </c>
      <c r="B10" s="7">
        <v>934015.47237175959</v>
      </c>
      <c r="C10" s="7">
        <v>19557.244420453197</v>
      </c>
      <c r="D10" s="7">
        <v>416153</v>
      </c>
      <c r="E10" s="7">
        <v>69.897848844945045</v>
      </c>
      <c r="F10" s="7">
        <v>1270646.9999999991</v>
      </c>
      <c r="G10" s="7">
        <v>9881.2810693684678</v>
      </c>
      <c r="H10" s="7">
        <v>74998.981854684607</v>
      </c>
      <c r="I10" s="7">
        <v>159.632152608425</v>
      </c>
      <c r="J10" s="7">
        <v>336239.539290727</v>
      </c>
      <c r="K10" s="7">
        <v>1031.36218027685</v>
      </c>
      <c r="L10" s="7">
        <v>1320665.2193582621</v>
      </c>
      <c r="M10" s="7">
        <v>3074.1457253483732</v>
      </c>
      <c r="N10" s="7">
        <v>446726.56238499668</v>
      </c>
      <c r="O10" s="7">
        <v>1569.5536207585351</v>
      </c>
      <c r="P10" s="7">
        <v>1009426.3123742393</v>
      </c>
      <c r="Q10" s="7">
        <v>2640.441366808041</v>
      </c>
      <c r="R10" s="7">
        <v>1944631.1536259779</v>
      </c>
      <c r="S10" s="7">
        <v>8082.5808666334933</v>
      </c>
      <c r="T10" s="7">
        <v>954695.979880617</v>
      </c>
      <c r="U10" s="7">
        <v>4917.8356856693999</v>
      </c>
      <c r="V10" s="90">
        <f t="shared" si="0"/>
        <v>8708199.2211412638</v>
      </c>
      <c r="W10" s="91">
        <f t="shared" si="0"/>
        <v>50983.974936769722</v>
      </c>
      <c r="X10" s="13">
        <f t="shared" si="3"/>
        <v>1.110158973344771</v>
      </c>
      <c r="Y10" s="8">
        <f t="shared" si="1"/>
        <v>7753503.2412606468</v>
      </c>
      <c r="Z10" s="8">
        <f t="shared" si="1"/>
        <v>46066.139251100321</v>
      </c>
      <c r="AB10" s="9"/>
    </row>
    <row r="11" spans="1:31">
      <c r="A11" s="5">
        <f t="shared" si="2"/>
        <v>2003</v>
      </c>
      <c r="B11" s="7">
        <v>905008.7403747004</v>
      </c>
      <c r="C11" s="7">
        <v>18444.449153929116</v>
      </c>
      <c r="D11" s="7">
        <v>433700</v>
      </c>
      <c r="E11" s="7">
        <v>74.923849938451653</v>
      </c>
      <c r="F11" s="7">
        <v>1239012.58587329</v>
      </c>
      <c r="G11" s="7">
        <v>9780.1056825306714</v>
      </c>
      <c r="H11" s="7">
        <v>71848.049042602201</v>
      </c>
      <c r="I11" s="7">
        <v>152.737090121308</v>
      </c>
      <c r="J11" s="7">
        <v>374174.98659109703</v>
      </c>
      <c r="K11" s="7">
        <v>1159.5541988274499</v>
      </c>
      <c r="L11" s="7">
        <v>1415881.0414747309</v>
      </c>
      <c r="M11" s="7">
        <v>3365.149301922288</v>
      </c>
      <c r="N11" s="7">
        <v>425105.41721119673</v>
      </c>
      <c r="O11" s="7">
        <v>1519.9881674494031</v>
      </c>
      <c r="P11" s="7">
        <v>1027718.7970220367</v>
      </c>
      <c r="Q11" s="7">
        <v>2724.505410466933</v>
      </c>
      <c r="R11" s="7">
        <v>2049583.7660616389</v>
      </c>
      <c r="S11" s="7">
        <v>8219.7621407654788</v>
      </c>
      <c r="T11" s="7">
        <v>987319.80539700505</v>
      </c>
      <c r="U11" s="7">
        <v>5060.8389752755202</v>
      </c>
      <c r="V11" s="90">
        <f t="shared" si="0"/>
        <v>8929353.1890482977</v>
      </c>
      <c r="W11" s="91">
        <f t="shared" si="0"/>
        <v>50502.013971226617</v>
      </c>
      <c r="X11" s="13">
        <f t="shared" si="3"/>
        <v>-0.94531853614951078</v>
      </c>
      <c r="Y11" s="8">
        <f t="shared" si="1"/>
        <v>7942033.3836512929</v>
      </c>
      <c r="Z11" s="8">
        <f t="shared" si="1"/>
        <v>45441.1749959511</v>
      </c>
      <c r="AB11" s="9"/>
      <c r="AC11" s="8"/>
      <c r="AD11" s="8"/>
      <c r="AE11" s="8"/>
    </row>
    <row r="12" spans="1:31">
      <c r="A12" s="5">
        <f t="shared" si="2"/>
        <v>2004</v>
      </c>
      <c r="B12" s="7">
        <v>823813.54690817627</v>
      </c>
      <c r="C12" s="7">
        <v>16536.77016690822</v>
      </c>
      <c r="D12" s="7">
        <v>455367.00000000012</v>
      </c>
      <c r="E12" s="7">
        <v>95.191699225753638</v>
      </c>
      <c r="F12" s="7">
        <v>1294617.0325513086</v>
      </c>
      <c r="G12" s="7">
        <v>10541.43915595603</v>
      </c>
      <c r="H12" s="7">
        <v>72457.372659326007</v>
      </c>
      <c r="I12" s="7">
        <v>153.3838897714013</v>
      </c>
      <c r="J12" s="7">
        <v>446174.83381021197</v>
      </c>
      <c r="K12" s="7">
        <v>1406.2259819184001</v>
      </c>
      <c r="L12" s="7">
        <v>1491315.5502779069</v>
      </c>
      <c r="M12" s="7">
        <v>3639.4644717468432</v>
      </c>
      <c r="N12" s="7">
        <v>438479.23179689492</v>
      </c>
      <c r="O12" s="7">
        <v>1605.5097798503641</v>
      </c>
      <c r="P12" s="7">
        <v>1110164.9715072466</v>
      </c>
      <c r="Q12" s="7">
        <v>3003.1852435382725</v>
      </c>
      <c r="R12" s="7">
        <v>2048748.9872529139</v>
      </c>
      <c r="S12" s="7">
        <v>8057.6831098486991</v>
      </c>
      <c r="T12" s="7">
        <v>952845.05814080301</v>
      </c>
      <c r="U12" s="7">
        <v>4846.4669608568302</v>
      </c>
      <c r="V12" s="90">
        <f t="shared" si="0"/>
        <v>9133983.5849047881</v>
      </c>
      <c r="W12" s="91">
        <f t="shared" si="0"/>
        <v>49885.320459620816</v>
      </c>
      <c r="X12" s="13">
        <f t="shared" si="3"/>
        <v>-1.2211265712237942</v>
      </c>
      <c r="Y12" s="8">
        <f t="shared" si="1"/>
        <v>8181138.5267639849</v>
      </c>
      <c r="Z12" s="8">
        <f t="shared" si="1"/>
        <v>45038.853498763987</v>
      </c>
      <c r="AB12" s="9"/>
      <c r="AC12" s="8"/>
      <c r="AD12" s="8"/>
      <c r="AE12" s="8"/>
    </row>
    <row r="13" spans="1:31">
      <c r="A13" s="5">
        <f t="shared" si="2"/>
        <v>2005</v>
      </c>
      <c r="B13" s="7">
        <v>775444.69924861589</v>
      </c>
      <c r="C13" s="7">
        <v>15347.78036595561</v>
      </c>
      <c r="D13" s="7">
        <v>443266.66666666674</v>
      </c>
      <c r="E13" s="7">
        <v>96.275982417227496</v>
      </c>
      <c r="F13" s="7">
        <v>1314558.3317961043</v>
      </c>
      <c r="G13" s="7">
        <v>10651.253840269839</v>
      </c>
      <c r="H13" s="7">
        <v>74136.926236269894</v>
      </c>
      <c r="I13" s="7">
        <v>155.95569184998999</v>
      </c>
      <c r="J13" s="7">
        <v>526599.67983608495</v>
      </c>
      <c r="K13" s="7">
        <v>1679.9880041142401</v>
      </c>
      <c r="L13" s="7">
        <v>1644000.498604794</v>
      </c>
      <c r="M13" s="7">
        <v>4093.6237185692539</v>
      </c>
      <c r="N13" s="7">
        <v>450342.35095331748</v>
      </c>
      <c r="O13" s="7">
        <v>1677.0293194817318</v>
      </c>
      <c r="P13" s="7">
        <v>1208059.9021526647</v>
      </c>
      <c r="Q13" s="7">
        <v>3316.9964180370357</v>
      </c>
      <c r="R13" s="7">
        <v>2032627.8087794201</v>
      </c>
      <c r="S13" s="7">
        <v>7948.1458379652104</v>
      </c>
      <c r="T13" s="7">
        <v>951818.87543682801</v>
      </c>
      <c r="U13" s="7">
        <v>4791.6730553155903</v>
      </c>
      <c r="V13" s="90">
        <f t="shared" si="0"/>
        <v>9420855.739710765</v>
      </c>
      <c r="W13" s="91">
        <f t="shared" si="0"/>
        <v>49758.722233975728</v>
      </c>
      <c r="X13" s="13">
        <f t="shared" si="3"/>
        <v>-0.25377851536016821</v>
      </c>
      <c r="Y13" s="8">
        <f t="shared" si="1"/>
        <v>8469036.8642739374</v>
      </c>
      <c r="Z13" s="8">
        <f t="shared" si="1"/>
        <v>44967.049178660134</v>
      </c>
      <c r="AB13" s="9"/>
      <c r="AC13" s="8"/>
      <c r="AD13" s="8"/>
      <c r="AE13" s="8"/>
    </row>
    <row r="14" spans="1:31">
      <c r="A14" s="5">
        <f t="shared" si="2"/>
        <v>2006</v>
      </c>
      <c r="B14" s="7">
        <v>758916.64668319304</v>
      </c>
      <c r="C14" s="7">
        <v>14638.658565323194</v>
      </c>
      <c r="D14" s="7">
        <v>458600</v>
      </c>
      <c r="E14" s="7">
        <v>114.53840966658491</v>
      </c>
      <c r="F14" s="7">
        <v>1371316.6370261621</v>
      </c>
      <c r="G14" s="7">
        <v>11017.328015231302</v>
      </c>
      <c r="H14" s="7">
        <v>75338.885736405995</v>
      </c>
      <c r="I14" s="7">
        <v>157.97181143742799</v>
      </c>
      <c r="J14" s="7">
        <v>533220.27583588404</v>
      </c>
      <c r="K14" s="7">
        <v>1729.9247828907601</v>
      </c>
      <c r="L14" s="7">
        <v>1800159.5681665491</v>
      </c>
      <c r="M14" s="7">
        <v>4596.2287589228135</v>
      </c>
      <c r="N14" s="7">
        <v>444421.6609000006</v>
      </c>
      <c r="O14" s="7">
        <v>1689.6166983300479</v>
      </c>
      <c r="P14" s="7">
        <v>1304349.0191725667</v>
      </c>
      <c r="Q14" s="7">
        <v>3660.0506465990402</v>
      </c>
      <c r="R14" s="7">
        <v>2065501.6232089917</v>
      </c>
      <c r="S14" s="7">
        <v>7874.1520322215929</v>
      </c>
      <c r="T14" s="7">
        <v>978273.98649788101</v>
      </c>
      <c r="U14" s="7">
        <v>4881.2133810246296</v>
      </c>
      <c r="V14" s="90">
        <f t="shared" si="0"/>
        <v>9790098.3032276351</v>
      </c>
      <c r="W14" s="91">
        <f t="shared" si="0"/>
        <v>50359.683101647395</v>
      </c>
      <c r="X14" s="13">
        <f t="shared" si="3"/>
        <v>1.2077497988108008</v>
      </c>
      <c r="Y14" s="8">
        <f t="shared" si="1"/>
        <v>8811824.3167297542</v>
      </c>
      <c r="Z14" s="8">
        <f t="shared" si="1"/>
        <v>45478.469720622765</v>
      </c>
      <c r="AB14" s="9"/>
      <c r="AC14" s="8"/>
      <c r="AD14" s="8"/>
      <c r="AE14" s="8"/>
    </row>
    <row r="15" spans="1:31">
      <c r="A15" s="5">
        <f t="shared" si="2"/>
        <v>2007</v>
      </c>
      <c r="B15" s="7">
        <v>819375.96480315551</v>
      </c>
      <c r="C15" s="7">
        <v>15463.153433611727</v>
      </c>
      <c r="D15" s="7">
        <v>495474.00000000012</v>
      </c>
      <c r="E15" s="7">
        <v>120.0985512304068</v>
      </c>
      <c r="F15" s="7">
        <v>1398078.6960342545</v>
      </c>
      <c r="G15" s="7">
        <v>11351.000878382212</v>
      </c>
      <c r="H15" s="7">
        <v>77581.521751776512</v>
      </c>
      <c r="I15" s="7">
        <v>161.77081614966201</v>
      </c>
      <c r="J15" s="7">
        <v>548754.73398113903</v>
      </c>
      <c r="K15" s="7">
        <v>1814.71843968238</v>
      </c>
      <c r="L15" s="7">
        <v>1848834.095497292</v>
      </c>
      <c r="M15" s="7">
        <v>4839.6402468684792</v>
      </c>
      <c r="N15" s="7">
        <v>445507.1107078871</v>
      </c>
      <c r="O15" s="7">
        <v>1725.1415522780471</v>
      </c>
      <c r="P15" s="7">
        <v>1425301.5004084941</v>
      </c>
      <c r="Q15" s="7">
        <v>4087.8395549703691</v>
      </c>
      <c r="R15" s="7">
        <v>2174677.6168220369</v>
      </c>
      <c r="S15" s="7">
        <v>8196.955331296509</v>
      </c>
      <c r="T15" s="7">
        <v>1084152.9422521901</v>
      </c>
      <c r="U15" s="7">
        <v>5361.7367366852704</v>
      </c>
      <c r="V15" s="90">
        <f t="shared" si="0"/>
        <v>10317738.182258228</v>
      </c>
      <c r="W15" s="91">
        <f t="shared" si="0"/>
        <v>53122.055541155067</v>
      </c>
      <c r="X15" s="13">
        <f t="shared" si="3"/>
        <v>5.4852855883386349</v>
      </c>
      <c r="Y15" s="8">
        <f t="shared" si="1"/>
        <v>9233585.2400060371</v>
      </c>
      <c r="Z15" s="8">
        <f t="shared" si="1"/>
        <v>47760.318804469796</v>
      </c>
      <c r="AB15" s="9"/>
      <c r="AC15" s="8"/>
      <c r="AD15" s="8"/>
      <c r="AE15" s="8"/>
    </row>
    <row r="16" spans="1:31">
      <c r="A16" s="5">
        <f t="shared" si="2"/>
        <v>2008</v>
      </c>
      <c r="B16" s="7">
        <v>809281.53367207909</v>
      </c>
      <c r="C16" s="7">
        <v>15095.976592660765</v>
      </c>
      <c r="D16" s="7">
        <v>515725.41666666657</v>
      </c>
      <c r="E16" s="7">
        <v>129.18493194599711</v>
      </c>
      <c r="F16" s="7">
        <v>1469726.184722096</v>
      </c>
      <c r="G16" s="7">
        <v>12729.343779710123</v>
      </c>
      <c r="H16" s="7">
        <v>74320.433525565735</v>
      </c>
      <c r="I16" s="7">
        <v>154.65390697856779</v>
      </c>
      <c r="J16" s="7">
        <v>575886.63603546098</v>
      </c>
      <c r="K16" s="7">
        <v>1946.1429331079401</v>
      </c>
      <c r="L16" s="7">
        <v>1859529.2517269491</v>
      </c>
      <c r="M16" s="7">
        <v>4985.4165524634645</v>
      </c>
      <c r="N16" s="7">
        <v>503022.19744721439</v>
      </c>
      <c r="O16" s="7">
        <v>1993.2854965074591</v>
      </c>
      <c r="P16" s="7">
        <v>1529644.5206875345</v>
      </c>
      <c r="Q16" s="7">
        <v>4489.3749764017548</v>
      </c>
      <c r="R16" s="7">
        <v>2294855.6207987503</v>
      </c>
      <c r="S16" s="7">
        <v>8522.05820608455</v>
      </c>
      <c r="T16" s="7">
        <v>1180526.3202275001</v>
      </c>
      <c r="U16" s="7">
        <v>5805.9724954020403</v>
      </c>
      <c r="V16" s="90">
        <f t="shared" si="0"/>
        <v>10812518.115509817</v>
      </c>
      <c r="W16" s="91">
        <f t="shared" si="0"/>
        <v>55851.409871262666</v>
      </c>
      <c r="X16" s="13">
        <f t="shared" si="3"/>
        <v>5.1378929190590066</v>
      </c>
      <c r="Y16" s="8">
        <f t="shared" si="1"/>
        <v>9631991.7952823173</v>
      </c>
      <c r="Z16" s="8">
        <f t="shared" si="1"/>
        <v>50045.437375860623</v>
      </c>
      <c r="AB16" s="9"/>
      <c r="AC16" s="8"/>
      <c r="AD16" s="8"/>
      <c r="AE16" s="8"/>
    </row>
    <row r="17" spans="1:31">
      <c r="A17" s="5">
        <f t="shared" si="2"/>
        <v>2009</v>
      </c>
      <c r="B17" s="7">
        <v>715545.36832130945</v>
      </c>
      <c r="C17" s="7">
        <v>13329.844615780898</v>
      </c>
      <c r="D17" s="7">
        <v>492219.24999999988</v>
      </c>
      <c r="E17" s="7">
        <v>125.92449299668456</v>
      </c>
      <c r="F17" s="7">
        <v>1430523.8153625994</v>
      </c>
      <c r="G17" s="7">
        <v>13611.362008862523</v>
      </c>
      <c r="H17" s="7">
        <v>70872.466840029592</v>
      </c>
      <c r="I17" s="7">
        <v>147.76547005727321</v>
      </c>
      <c r="J17" s="7">
        <v>556190.88491454499</v>
      </c>
      <c r="K17" s="7">
        <v>1914.80730143492</v>
      </c>
      <c r="L17" s="7">
        <v>1758081.5786923319</v>
      </c>
      <c r="M17" s="7">
        <v>4806.8100876451253</v>
      </c>
      <c r="N17" s="7">
        <v>491152.64498197287</v>
      </c>
      <c r="O17" s="7">
        <v>1973.2734317545151</v>
      </c>
      <c r="P17" s="7">
        <v>1562754.5338151853</v>
      </c>
      <c r="Q17" s="7">
        <v>4669.8501700285597</v>
      </c>
      <c r="R17" s="7">
        <v>2320536.033118404</v>
      </c>
      <c r="S17" s="7">
        <v>8574.4998235018738</v>
      </c>
      <c r="T17" s="7">
        <v>1150308.14548106</v>
      </c>
      <c r="U17" s="7">
        <v>5643.24483843897</v>
      </c>
      <c r="V17" s="90">
        <f t="shared" si="0"/>
        <v>10548184.721527437</v>
      </c>
      <c r="W17" s="91">
        <f t="shared" si="0"/>
        <v>54797.382240501349</v>
      </c>
      <c r="X17" s="13">
        <f t="shared" si="3"/>
        <v>-1.887199684288807</v>
      </c>
      <c r="Y17" s="8">
        <f t="shared" si="1"/>
        <v>9397876.5760463774</v>
      </c>
      <c r="Z17" s="8">
        <f t="shared" si="1"/>
        <v>49154.137402062377</v>
      </c>
      <c r="AB17" s="9"/>
      <c r="AC17" s="8"/>
      <c r="AD17" s="8"/>
      <c r="AE17" s="8"/>
    </row>
    <row r="18" spans="1:31" ht="13.5" thickBot="1">
      <c r="A18" s="5">
        <f t="shared" si="2"/>
        <v>2010</v>
      </c>
      <c r="B18" s="7">
        <v>701904.3624606739</v>
      </c>
      <c r="C18" s="7">
        <v>13176.44765152018</v>
      </c>
      <c r="D18" s="7">
        <v>498055.1666666668</v>
      </c>
      <c r="E18" s="7">
        <v>131.13832699108664</v>
      </c>
      <c r="F18" s="7">
        <v>1396938.546191273</v>
      </c>
      <c r="G18" s="7">
        <v>13335.561062927591</v>
      </c>
      <c r="H18" s="7">
        <v>65610.246908456349</v>
      </c>
      <c r="I18" s="7">
        <v>137.79216165866958</v>
      </c>
      <c r="J18" s="7">
        <v>551968.07305737096</v>
      </c>
      <c r="K18" s="7">
        <v>1888.0171141619401</v>
      </c>
      <c r="L18" s="7">
        <v>1737056.5223069198</v>
      </c>
      <c r="M18" s="7">
        <v>4714.5400762538484</v>
      </c>
      <c r="N18" s="7">
        <v>494852.774556686</v>
      </c>
      <c r="O18" s="7">
        <v>1971.086818339458</v>
      </c>
      <c r="P18" s="7">
        <v>1539060.4554035207</v>
      </c>
      <c r="Q18" s="7">
        <v>4565.5136220845616</v>
      </c>
      <c r="R18" s="7">
        <v>2324767.8663111199</v>
      </c>
      <c r="S18" s="7">
        <v>8536.3672536633512</v>
      </c>
      <c r="T18" s="7">
        <v>1121504.2432126901</v>
      </c>
      <c r="U18" s="7">
        <v>5518.4381967756399</v>
      </c>
      <c r="V18" s="92">
        <f t="shared" si="0"/>
        <v>10431718.257075379</v>
      </c>
      <c r="W18" s="93">
        <f t="shared" si="0"/>
        <v>53974.902284376323</v>
      </c>
      <c r="X18" s="13">
        <f t="shared" si="3"/>
        <v>-1.5009475316087666</v>
      </c>
      <c r="Y18" s="8">
        <f t="shared" si="1"/>
        <v>9310214.0138626881</v>
      </c>
      <c r="Z18" s="8">
        <f t="shared" si="1"/>
        <v>48456.464087600682</v>
      </c>
      <c r="AB18" s="9"/>
      <c r="AC18" s="8"/>
      <c r="AD18" s="8"/>
      <c r="AE18" s="8"/>
    </row>
    <row r="19" spans="1:31" ht="13.5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AC19" s="8"/>
      <c r="AD19" s="8"/>
      <c r="AE19" s="8"/>
    </row>
    <row r="20" spans="1:31" s="4" customFormat="1" ht="31.5" customHeight="1" thickBot="1">
      <c r="A20" s="2" t="s">
        <v>19</v>
      </c>
      <c r="B20" s="281" t="s">
        <v>1</v>
      </c>
      <c r="C20" s="281"/>
      <c r="D20" s="281" t="s">
        <v>2</v>
      </c>
      <c r="E20" s="281"/>
      <c r="F20" s="281" t="s">
        <v>3</v>
      </c>
      <c r="G20" s="281"/>
      <c r="H20" s="281" t="s">
        <v>4</v>
      </c>
      <c r="I20" s="281"/>
      <c r="J20" s="281" t="s">
        <v>5</v>
      </c>
      <c r="K20" s="281"/>
      <c r="L20" s="281" t="s">
        <v>6</v>
      </c>
      <c r="M20" s="281"/>
      <c r="N20" s="281" t="s">
        <v>7</v>
      </c>
      <c r="O20" s="281"/>
      <c r="P20" s="281" t="s">
        <v>8</v>
      </c>
      <c r="Q20" s="281"/>
      <c r="R20" s="281" t="s">
        <v>9</v>
      </c>
      <c r="S20" s="281"/>
      <c r="T20" s="268"/>
      <c r="U20" s="268"/>
      <c r="V20" s="282" t="s">
        <v>11</v>
      </c>
      <c r="W20" s="283"/>
      <c r="X20" s="3" t="s">
        <v>12</v>
      </c>
      <c r="Y20" s="3"/>
      <c r="Z20" s="3"/>
      <c r="AB20" s="1"/>
    </row>
    <row r="21" spans="1:31" s="4" customFormat="1">
      <c r="A21" s="11" t="s">
        <v>64</v>
      </c>
      <c r="B21" s="267" t="s">
        <v>16</v>
      </c>
      <c r="C21" s="267" t="str">
        <f>C3</f>
        <v>Ilembe</v>
      </c>
      <c r="D21" s="267" t="s">
        <v>16</v>
      </c>
      <c r="E21" s="267" t="str">
        <f>E3</f>
        <v>Ilembe</v>
      </c>
      <c r="F21" s="267" t="s">
        <v>16</v>
      </c>
      <c r="G21" s="267" t="str">
        <f>G3</f>
        <v>Ilembe</v>
      </c>
      <c r="H21" s="267" t="s">
        <v>16</v>
      </c>
      <c r="I21" s="267" t="str">
        <f>I3</f>
        <v>Ilembe</v>
      </c>
      <c r="J21" s="267" t="s">
        <v>16</v>
      </c>
      <c r="K21" s="267" t="str">
        <f>K3</f>
        <v>Ilembe</v>
      </c>
      <c r="L21" s="267" t="s">
        <v>16</v>
      </c>
      <c r="M21" s="267" t="str">
        <f>M3</f>
        <v>Ilembe</v>
      </c>
      <c r="N21" s="267" t="s">
        <v>16</v>
      </c>
      <c r="O21" s="267" t="str">
        <f>O3</f>
        <v>Ilembe</v>
      </c>
      <c r="P21" s="267" t="s">
        <v>16</v>
      </c>
      <c r="Q21" s="267" t="str">
        <f>Q3</f>
        <v>Ilembe</v>
      </c>
      <c r="R21" s="267" t="s">
        <v>16</v>
      </c>
      <c r="S21" s="267" t="str">
        <f>S3</f>
        <v>Ilembe</v>
      </c>
      <c r="T21" s="268"/>
      <c r="U21" s="268"/>
      <c r="V21" s="105" t="s">
        <v>16</v>
      </c>
      <c r="W21" s="106" t="str">
        <f>W3</f>
        <v>Ilembe</v>
      </c>
      <c r="AB21" s="1"/>
    </row>
    <row r="22" spans="1:31">
      <c r="A22" s="5" t="str">
        <f>A4</f>
        <v>1996</v>
      </c>
      <c r="B22" s="7">
        <v>32582298.79907142</v>
      </c>
      <c r="C22" s="7">
        <v>1026700.3821045546</v>
      </c>
      <c r="D22" s="7">
        <v>99506343.617210805</v>
      </c>
      <c r="E22" s="7">
        <v>62159.56375429553</v>
      </c>
      <c r="F22" s="7">
        <v>198715198.56222853</v>
      </c>
      <c r="G22" s="7">
        <v>2048764.2339731781</v>
      </c>
      <c r="H22" s="7">
        <v>28494359.62816406</v>
      </c>
      <c r="I22" s="7">
        <v>123136.94851466839</v>
      </c>
      <c r="J22" s="7">
        <v>26033135.473959699</v>
      </c>
      <c r="K22" s="7">
        <v>115880.62203450099</v>
      </c>
      <c r="L22" s="7">
        <v>135854065.85326171</v>
      </c>
      <c r="M22" s="7">
        <v>527872.57831979857</v>
      </c>
      <c r="N22" s="7">
        <v>79153560.827163801</v>
      </c>
      <c r="O22" s="7">
        <v>240719.23663760244</v>
      </c>
      <c r="P22" s="7">
        <v>185663381.8695446</v>
      </c>
      <c r="Q22" s="7">
        <v>457378.59813909314</v>
      </c>
      <c r="R22" s="7">
        <v>258967986.64178059</v>
      </c>
      <c r="S22" s="7">
        <v>1106059.662399577</v>
      </c>
      <c r="T22" s="5"/>
      <c r="U22" s="5"/>
      <c r="V22" s="107">
        <f>B22+D22+F22+H22+J22+L22+N22+P22+R22+T22</f>
        <v>1044970331.2723852</v>
      </c>
      <c r="W22" s="108">
        <f>C22+E22+G22+I22+K22+M22+O22+Q22+S22+U22</f>
        <v>5708671.8258772688</v>
      </c>
    </row>
    <row r="23" spans="1:31">
      <c r="A23" s="5">
        <f t="shared" ref="A23:A36" si="4">A5</f>
        <v>1997</v>
      </c>
      <c r="B23" s="7">
        <v>32906507.210283224</v>
      </c>
      <c r="C23" s="7">
        <v>1030370.7392765139</v>
      </c>
      <c r="D23" s="7">
        <v>101293282.8750097</v>
      </c>
      <c r="E23" s="7">
        <v>65313.386889566071</v>
      </c>
      <c r="F23" s="7">
        <v>204272757.51502198</v>
      </c>
      <c r="G23" s="7">
        <v>2139204.6884525209</v>
      </c>
      <c r="H23" s="7">
        <v>29633529.390161321</v>
      </c>
      <c r="I23" s="7">
        <v>128727.66367762251</v>
      </c>
      <c r="J23" s="7">
        <v>26929349.194446001</v>
      </c>
      <c r="K23" s="7">
        <v>124816.940481964</v>
      </c>
      <c r="L23" s="7">
        <v>136525963.38049811</v>
      </c>
      <c r="M23" s="7">
        <v>546358.31030928495</v>
      </c>
      <c r="N23" s="7">
        <v>85249460.272634387</v>
      </c>
      <c r="O23" s="7">
        <v>259689.09755128471</v>
      </c>
      <c r="P23" s="7">
        <v>194583987.7637502</v>
      </c>
      <c r="Q23" s="7">
        <v>483203.76965355373</v>
      </c>
      <c r="R23" s="7">
        <v>260720520.01828128</v>
      </c>
      <c r="S23" s="7">
        <v>1091841.36413563</v>
      </c>
      <c r="T23" s="5"/>
      <c r="U23" s="5"/>
      <c r="V23" s="107">
        <f t="shared" ref="V23:W36" si="5">B23+D23+F23+H23+J23+L23+N23+P23+R23+T23</f>
        <v>1072115357.6200862</v>
      </c>
      <c r="W23" s="108">
        <f t="shared" si="5"/>
        <v>5869525.9604279399</v>
      </c>
      <c r="X23" s="13">
        <f>(W23-W22)/W22*100</f>
        <v>2.8177155642670377</v>
      </c>
      <c r="Y23" s="13"/>
      <c r="Z23" s="13"/>
    </row>
    <row r="24" spans="1:31">
      <c r="A24" s="5">
        <f t="shared" si="4"/>
        <v>1998</v>
      </c>
      <c r="B24" s="7">
        <v>31153061.967605509</v>
      </c>
      <c r="C24" s="7">
        <v>1030467.3227856525</v>
      </c>
      <c r="D24" s="7">
        <v>101161451.07318529</v>
      </c>
      <c r="E24" s="7">
        <v>68906.990171058133</v>
      </c>
      <c r="F24" s="7">
        <v>203802694.17268372</v>
      </c>
      <c r="G24" s="7">
        <v>2042278.0848496433</v>
      </c>
      <c r="H24" s="7">
        <v>27758236.180045828</v>
      </c>
      <c r="I24" s="7">
        <v>120954.00380080219</v>
      </c>
      <c r="J24" s="7">
        <v>25342082.170791902</v>
      </c>
      <c r="K24" s="7">
        <v>110667.760122908</v>
      </c>
      <c r="L24" s="7">
        <v>138259072.73661989</v>
      </c>
      <c r="M24" s="7">
        <v>553435.38359944569</v>
      </c>
      <c r="N24" s="7">
        <v>89911044.695609793</v>
      </c>
      <c r="O24" s="7">
        <v>271542.6221558472</v>
      </c>
      <c r="P24" s="7">
        <v>199003354.95675409</v>
      </c>
      <c r="Q24" s="7">
        <v>497415.5605262873</v>
      </c>
      <c r="R24" s="7">
        <v>263229818.97668725</v>
      </c>
      <c r="S24" s="7">
        <v>1120208.7347981408</v>
      </c>
      <c r="T24" s="5"/>
      <c r="U24" s="5"/>
      <c r="V24" s="107">
        <f t="shared" si="5"/>
        <v>1079620816.9299834</v>
      </c>
      <c r="W24" s="108">
        <f t="shared" si="5"/>
        <v>5815876.4628097853</v>
      </c>
      <c r="X24" s="13">
        <f t="shared" ref="X24:X36" si="6">(W24-W23)/W23*100</f>
        <v>-0.91403459120646091</v>
      </c>
      <c r="Y24" s="13"/>
      <c r="Z24" s="13"/>
    </row>
    <row r="25" spans="1:31">
      <c r="A25" s="5">
        <f t="shared" si="4"/>
        <v>1999</v>
      </c>
      <c r="B25" s="7">
        <v>33129731.186482083</v>
      </c>
      <c r="C25" s="7">
        <v>1006831.1106361137</v>
      </c>
      <c r="D25" s="7">
        <v>99881396.133456811</v>
      </c>
      <c r="E25" s="7">
        <v>56839.804267106614</v>
      </c>
      <c r="F25" s="7">
        <v>205305468.07324803</v>
      </c>
      <c r="G25" s="7">
        <v>2021313.5495419025</v>
      </c>
      <c r="H25" s="7">
        <v>27657162.065273762</v>
      </c>
      <c r="I25" s="7">
        <v>119923.60669713089</v>
      </c>
      <c r="J25" s="7">
        <v>24998101.836826</v>
      </c>
      <c r="K25" s="7">
        <v>104604.12302471101</v>
      </c>
      <c r="L25" s="7">
        <v>148969895.64270389</v>
      </c>
      <c r="M25" s="7">
        <v>599456.82257517625</v>
      </c>
      <c r="N25" s="7">
        <v>94715567.440996394</v>
      </c>
      <c r="O25" s="7">
        <v>282695.15348743508</v>
      </c>
      <c r="P25" s="7">
        <v>209459152.06456262</v>
      </c>
      <c r="Q25" s="7">
        <v>521233.39024138782</v>
      </c>
      <c r="R25" s="7">
        <v>264615745.7210024</v>
      </c>
      <c r="S25" s="7">
        <v>1096614.359742553</v>
      </c>
      <c r="T25" s="5"/>
      <c r="U25" s="5"/>
      <c r="V25" s="107">
        <f t="shared" si="5"/>
        <v>1108732220.164552</v>
      </c>
      <c r="W25" s="108">
        <f t="shared" si="5"/>
        <v>5809511.9202135168</v>
      </c>
      <c r="X25" s="13">
        <f t="shared" si="6"/>
        <v>-0.1094339372056333</v>
      </c>
      <c r="Y25" s="13"/>
      <c r="Z25" s="13"/>
    </row>
    <row r="26" spans="1:31">
      <c r="A26" s="5">
        <f t="shared" si="4"/>
        <v>2000</v>
      </c>
      <c r="B26" s="7">
        <v>34721348.550511241</v>
      </c>
      <c r="C26" s="7">
        <v>1041469.1264287659</v>
      </c>
      <c r="D26" s="7">
        <v>98881008.772132099</v>
      </c>
      <c r="E26" s="7">
        <v>59643.120497349031</v>
      </c>
      <c r="F26" s="7">
        <v>222156097.91149962</v>
      </c>
      <c r="G26" s="7">
        <v>2232393.5336209573</v>
      </c>
      <c r="H26" s="7">
        <v>28542915.525472559</v>
      </c>
      <c r="I26" s="7">
        <v>130524.9206316401</v>
      </c>
      <c r="J26" s="7">
        <v>26410337.532674301</v>
      </c>
      <c r="K26" s="7">
        <v>112220.225094225</v>
      </c>
      <c r="L26" s="7">
        <v>161196737.82075551</v>
      </c>
      <c r="M26" s="7">
        <v>671397.16444278893</v>
      </c>
      <c r="N26" s="7">
        <v>102679051.4553436</v>
      </c>
      <c r="O26" s="7">
        <v>312635.13439287589</v>
      </c>
      <c r="P26" s="7">
        <v>216335533.8955102</v>
      </c>
      <c r="Q26" s="7">
        <v>547305.07090931537</v>
      </c>
      <c r="R26" s="7">
        <v>266568132.92041209</v>
      </c>
      <c r="S26" s="7">
        <v>1111470.177834328</v>
      </c>
      <c r="T26" s="5"/>
      <c r="U26" s="5"/>
      <c r="V26" s="107">
        <f t="shared" si="5"/>
        <v>1157491164.3843112</v>
      </c>
      <c r="W26" s="108">
        <f t="shared" si="5"/>
        <v>6219058.4738522461</v>
      </c>
      <c r="X26" s="13">
        <f t="shared" si="6"/>
        <v>7.0495862520526034</v>
      </c>
      <c r="Y26" s="13"/>
      <c r="Z26" s="13"/>
    </row>
    <row r="27" spans="1:31">
      <c r="A27" s="5">
        <f t="shared" si="4"/>
        <v>2001</v>
      </c>
      <c r="B27" s="7">
        <v>33596823.722863659</v>
      </c>
      <c r="C27" s="7">
        <v>1033621.866721331</v>
      </c>
      <c r="D27" s="7">
        <v>98844719.279934108</v>
      </c>
      <c r="E27" s="7">
        <v>60150.166826840192</v>
      </c>
      <c r="F27" s="7">
        <v>229410361.79026872</v>
      </c>
      <c r="G27" s="7">
        <v>2250267.4640237466</v>
      </c>
      <c r="H27" s="7">
        <v>27504241.928255223</v>
      </c>
      <c r="I27" s="7">
        <v>128263.7185089288</v>
      </c>
      <c r="J27" s="7">
        <v>27711128.400341</v>
      </c>
      <c r="K27" s="7">
        <v>147416.51459742701</v>
      </c>
      <c r="L27" s="7">
        <v>164363551.16470608</v>
      </c>
      <c r="M27" s="7">
        <v>710308.06817666395</v>
      </c>
      <c r="N27" s="7">
        <v>108806023.748808</v>
      </c>
      <c r="O27" s="7">
        <v>322377.78619778017</v>
      </c>
      <c r="P27" s="7">
        <v>234153085.8274619</v>
      </c>
      <c r="Q27" s="7">
        <v>563447.18816192192</v>
      </c>
      <c r="R27" s="7">
        <v>266651877.29072738</v>
      </c>
      <c r="S27" s="7">
        <v>1128507.155990317</v>
      </c>
      <c r="T27" s="5"/>
      <c r="U27" s="5"/>
      <c r="V27" s="107">
        <f t="shared" si="5"/>
        <v>1191041813.1533661</v>
      </c>
      <c r="W27" s="108">
        <f t="shared" si="5"/>
        <v>6344359.9292049557</v>
      </c>
      <c r="X27" s="13">
        <f t="shared" si="6"/>
        <v>2.0147978328155944</v>
      </c>
      <c r="Y27" s="13"/>
      <c r="Z27" s="13"/>
    </row>
    <row r="28" spans="1:31">
      <c r="A28" s="5">
        <f t="shared" si="4"/>
        <v>2002</v>
      </c>
      <c r="B28" s="7">
        <v>35825999.873451464</v>
      </c>
      <c r="C28" s="7">
        <v>1100322.5348078776</v>
      </c>
      <c r="D28" s="7">
        <v>99959809.646910906</v>
      </c>
      <c r="E28" s="7">
        <v>58108.747494846793</v>
      </c>
      <c r="F28" s="7">
        <v>236132999.16590485</v>
      </c>
      <c r="G28" s="7">
        <v>2327291.8263704483</v>
      </c>
      <c r="H28" s="7">
        <v>28502999.899318554</v>
      </c>
      <c r="I28" s="7">
        <v>143082.64981754019</v>
      </c>
      <c r="J28" s="7">
        <v>29321000</v>
      </c>
      <c r="K28" s="7">
        <v>117980.192144029</v>
      </c>
      <c r="L28" s="7">
        <v>168357199.40531</v>
      </c>
      <c r="M28" s="7">
        <v>738383.05143048149</v>
      </c>
      <c r="N28" s="7">
        <v>118748999.58054161</v>
      </c>
      <c r="O28" s="7">
        <v>360434.4035634051</v>
      </c>
      <c r="P28" s="7">
        <v>249164999.11987221</v>
      </c>
      <c r="Q28" s="7">
        <v>595485.85176920204</v>
      </c>
      <c r="R28" s="7">
        <v>270255999.04537189</v>
      </c>
      <c r="S28" s="7">
        <v>1139859.7590703089</v>
      </c>
      <c r="T28" s="5"/>
      <c r="U28" s="5"/>
      <c r="V28" s="107">
        <f t="shared" si="5"/>
        <v>1236270005.7366815</v>
      </c>
      <c r="W28" s="108">
        <f t="shared" si="5"/>
        <v>6580949.0164681403</v>
      </c>
      <c r="X28" s="13">
        <f t="shared" si="6"/>
        <v>3.7291246067880763</v>
      </c>
      <c r="Y28" s="13"/>
      <c r="Z28" s="13"/>
    </row>
    <row r="29" spans="1:31">
      <c r="A29" s="5">
        <f t="shared" si="4"/>
        <v>2003</v>
      </c>
      <c r="B29" s="7">
        <v>36070000.007048324</v>
      </c>
      <c r="C29" s="7">
        <v>1159184.0332259873</v>
      </c>
      <c r="D29" s="7">
        <v>103354820.02019641</v>
      </c>
      <c r="E29" s="7">
        <v>61623.142804942763</v>
      </c>
      <c r="F29" s="7">
        <v>232581000.04544804</v>
      </c>
      <c r="G29" s="7">
        <v>2350445.3607505327</v>
      </c>
      <c r="H29" s="7">
        <v>29344000.00573409</v>
      </c>
      <c r="I29" s="7">
        <v>127541.19553646589</v>
      </c>
      <c r="J29" s="7">
        <v>31574999.999999899</v>
      </c>
      <c r="K29" s="7">
        <v>125455.480141817</v>
      </c>
      <c r="L29" s="7">
        <v>172845200.03377551</v>
      </c>
      <c r="M29" s="7">
        <v>773956.68756053015</v>
      </c>
      <c r="N29" s="7">
        <v>126287000.0246776</v>
      </c>
      <c r="O29" s="7">
        <v>391329.75868444063</v>
      </c>
      <c r="P29" s="7">
        <v>261123000.0510256</v>
      </c>
      <c r="Q29" s="7">
        <v>647745.66469163098</v>
      </c>
      <c r="R29" s="7">
        <v>279949000.05470431</v>
      </c>
      <c r="S29" s="7">
        <v>1173744.504470251</v>
      </c>
      <c r="T29" s="5"/>
      <c r="U29" s="5"/>
      <c r="V29" s="107">
        <f t="shared" si="5"/>
        <v>1273129020.2426097</v>
      </c>
      <c r="W29" s="108">
        <f t="shared" si="5"/>
        <v>6811025.827866599</v>
      </c>
      <c r="X29" s="13">
        <f t="shared" si="6"/>
        <v>3.4961038419035821</v>
      </c>
      <c r="Y29" s="13"/>
      <c r="Z29" s="13"/>
    </row>
    <row r="30" spans="1:31">
      <c r="A30" s="5">
        <f t="shared" si="4"/>
        <v>2004</v>
      </c>
      <c r="B30" s="7">
        <v>36379999.91041711</v>
      </c>
      <c r="C30" s="7">
        <v>1154975.515841248</v>
      </c>
      <c r="D30" s="7">
        <v>104915259.74165459</v>
      </c>
      <c r="E30" s="7">
        <v>62035.4315753751</v>
      </c>
      <c r="F30" s="7">
        <v>243964999.39925554</v>
      </c>
      <c r="G30" s="7">
        <v>2524488.9211249687</v>
      </c>
      <c r="H30" s="7">
        <v>31334999.92284001</v>
      </c>
      <c r="I30" s="7">
        <v>141911.7574913089</v>
      </c>
      <c r="J30" s="7">
        <v>34451000</v>
      </c>
      <c r="K30" s="7">
        <v>140834.93410356101</v>
      </c>
      <c r="L30" s="7">
        <v>182174999.5514085</v>
      </c>
      <c r="M30" s="7">
        <v>836712.30543587916</v>
      </c>
      <c r="N30" s="7">
        <v>132458999.6738303</v>
      </c>
      <c r="O30" s="7">
        <v>417859.77548819687</v>
      </c>
      <c r="P30" s="7">
        <v>279543999.31164521</v>
      </c>
      <c r="Q30" s="7">
        <v>705480.81885778706</v>
      </c>
      <c r="R30" s="7">
        <v>285165999.29780143</v>
      </c>
      <c r="S30" s="7">
        <v>1192154.9899131281</v>
      </c>
      <c r="T30" s="5"/>
      <c r="U30" s="5"/>
      <c r="V30" s="107">
        <f t="shared" si="5"/>
        <v>1330390256.8088527</v>
      </c>
      <c r="W30" s="108">
        <f t="shared" si="5"/>
        <v>7176454.4498314532</v>
      </c>
      <c r="X30" s="13">
        <f t="shared" si="6"/>
        <v>5.365250862355289</v>
      </c>
      <c r="Y30" s="13"/>
      <c r="Z30" s="13"/>
    </row>
    <row r="31" spans="1:31">
      <c r="A31" s="5">
        <f t="shared" si="4"/>
        <v>2005</v>
      </c>
      <c r="B31" s="7">
        <v>37402391.991304971</v>
      </c>
      <c r="C31" s="7">
        <v>1065767.7357867644</v>
      </c>
      <c r="D31" s="7">
        <v>105991877.30475019</v>
      </c>
      <c r="E31" s="7">
        <v>62199.899668660721</v>
      </c>
      <c r="F31" s="7">
        <v>259100944.52064836</v>
      </c>
      <c r="G31" s="7">
        <v>2751152.9224054478</v>
      </c>
      <c r="H31" s="7">
        <v>33010192.931773737</v>
      </c>
      <c r="I31" s="7">
        <v>156413.84452450971</v>
      </c>
      <c r="J31" s="7">
        <v>38558200</v>
      </c>
      <c r="K31" s="7">
        <v>164547.672735912</v>
      </c>
      <c r="L31" s="7">
        <v>195012158.24350181</v>
      </c>
      <c r="M31" s="7">
        <v>916361.59324907069</v>
      </c>
      <c r="N31" s="7">
        <v>139472270.1358436</v>
      </c>
      <c r="O31" s="7">
        <v>455357.33358039858</v>
      </c>
      <c r="P31" s="7">
        <v>295503636.72601181</v>
      </c>
      <c r="Q31" s="7">
        <v>784005.99647935899</v>
      </c>
      <c r="R31" s="7">
        <v>297015436.40230113</v>
      </c>
      <c r="S31" s="7">
        <v>1223640.901260809</v>
      </c>
      <c r="T31" s="5"/>
      <c r="U31" s="5"/>
      <c r="V31" s="107">
        <f t="shared" si="5"/>
        <v>1401067108.2561357</v>
      </c>
      <c r="W31" s="108">
        <f t="shared" si="5"/>
        <v>7579447.8996909326</v>
      </c>
      <c r="X31" s="13">
        <f t="shared" si="6"/>
        <v>5.6154951261335491</v>
      </c>
      <c r="Y31" s="13"/>
      <c r="Z31" s="13"/>
    </row>
    <row r="32" spans="1:31">
      <c r="A32" s="5">
        <f t="shared" si="4"/>
        <v>2006</v>
      </c>
      <c r="B32" s="7">
        <v>35358999.888728589</v>
      </c>
      <c r="C32" s="7">
        <v>1059505.2515547764</v>
      </c>
      <c r="D32" s="7">
        <v>105364259.66842881</v>
      </c>
      <c r="E32" s="7">
        <v>59822.478956766026</v>
      </c>
      <c r="F32" s="7">
        <v>275782399.13213938</v>
      </c>
      <c r="G32" s="7">
        <v>2991597.3330191025</v>
      </c>
      <c r="H32" s="7">
        <v>34138999.892567828</v>
      </c>
      <c r="I32" s="7">
        <v>166327.35816785588</v>
      </c>
      <c r="J32" s="7">
        <v>42582000</v>
      </c>
      <c r="K32" s="7">
        <v>182182.976309402</v>
      </c>
      <c r="L32" s="7">
        <v>206635999.3497366</v>
      </c>
      <c r="M32" s="7">
        <v>1002139.0670053317</v>
      </c>
      <c r="N32" s="7">
        <v>146606999.53864211</v>
      </c>
      <c r="O32" s="7">
        <v>493418.78221588588</v>
      </c>
      <c r="P32" s="7">
        <v>324001998.98039687</v>
      </c>
      <c r="Q32" s="7">
        <v>872315.92511084001</v>
      </c>
      <c r="R32" s="7">
        <v>308019999.03069079</v>
      </c>
      <c r="S32" s="7">
        <v>1270226.2001299541</v>
      </c>
      <c r="T32" s="5"/>
      <c r="U32" s="5"/>
      <c r="V32" s="107">
        <f t="shared" si="5"/>
        <v>1478491655.4813309</v>
      </c>
      <c r="W32" s="108">
        <f t="shared" si="5"/>
        <v>8097535.3724699141</v>
      </c>
      <c r="X32" s="13">
        <f t="shared" si="6"/>
        <v>6.835424949620772</v>
      </c>
      <c r="Y32" s="13"/>
      <c r="Z32" s="13"/>
    </row>
    <row r="33" spans="1:26">
      <c r="A33" s="5">
        <f t="shared" si="4"/>
        <v>2007</v>
      </c>
      <c r="B33" s="7">
        <v>36301000.035048641</v>
      </c>
      <c r="C33" s="7">
        <v>1105123.8746625527</v>
      </c>
      <c r="D33" s="7">
        <v>105335680.10170151</v>
      </c>
      <c r="E33" s="7">
        <v>60721.921928752621</v>
      </c>
      <c r="F33" s="7">
        <v>290246000.28023225</v>
      </c>
      <c r="G33" s="7">
        <v>3242167.0550625422</v>
      </c>
      <c r="H33" s="7">
        <v>35294000.034076363</v>
      </c>
      <c r="I33" s="7">
        <v>172364.5067931255</v>
      </c>
      <c r="J33" s="7">
        <v>48971000</v>
      </c>
      <c r="K33" s="7">
        <v>214829.74179110501</v>
      </c>
      <c r="L33" s="7">
        <v>217607000.21009913</v>
      </c>
      <c r="M33" s="7">
        <v>1088716.0486022574</v>
      </c>
      <c r="N33" s="7">
        <v>156289000.15089691</v>
      </c>
      <c r="O33" s="7">
        <v>544899.60419991089</v>
      </c>
      <c r="P33" s="7">
        <v>349501000.33744317</v>
      </c>
      <c r="Q33" s="7">
        <v>946073.41829483607</v>
      </c>
      <c r="R33" s="7">
        <v>321865000.31076032</v>
      </c>
      <c r="S33" s="7">
        <v>1315249.3266123468</v>
      </c>
      <c r="T33" s="5"/>
      <c r="U33" s="5"/>
      <c r="V33" s="107">
        <f t="shared" si="5"/>
        <v>1561409681.4602582</v>
      </c>
      <c r="W33" s="108">
        <f t="shared" si="5"/>
        <v>8690145.4979474284</v>
      </c>
      <c r="X33" s="13">
        <f t="shared" si="6"/>
        <v>7.3184011951621279</v>
      </c>
      <c r="Y33" s="13"/>
      <c r="Z33" s="13"/>
    </row>
    <row r="34" spans="1:26">
      <c r="A34" s="5">
        <f t="shared" si="4"/>
        <v>2008</v>
      </c>
      <c r="B34" s="7">
        <v>42153999.925069243</v>
      </c>
      <c r="C34" s="7">
        <v>1302443.160611145</v>
      </c>
      <c r="D34" s="7">
        <v>99397869.823315501</v>
      </c>
      <c r="E34" s="7">
        <v>55775.3120631532</v>
      </c>
      <c r="F34" s="7">
        <v>297899999.47046888</v>
      </c>
      <c r="G34" s="7">
        <v>3391038.2450228841</v>
      </c>
      <c r="H34" s="7">
        <v>34197999.939211428</v>
      </c>
      <c r="I34" s="7">
        <v>178358.40303300842</v>
      </c>
      <c r="J34" s="7">
        <v>53644000.000000097</v>
      </c>
      <c r="K34" s="7">
        <v>240838.623677333</v>
      </c>
      <c r="L34" s="7">
        <v>219358999.61007902</v>
      </c>
      <c r="M34" s="7">
        <v>1122919.4290046804</v>
      </c>
      <c r="N34" s="7">
        <v>161671999.71262032</v>
      </c>
      <c r="O34" s="7">
        <v>580045.93468846602</v>
      </c>
      <c r="P34" s="7">
        <v>375089999.3332594</v>
      </c>
      <c r="Q34" s="7">
        <v>1021454.030778512</v>
      </c>
      <c r="R34" s="7">
        <v>335759999.40317047</v>
      </c>
      <c r="S34" s="7">
        <v>1371933.9076890151</v>
      </c>
      <c r="T34" s="5"/>
      <c r="U34" s="5"/>
      <c r="V34" s="107">
        <f t="shared" si="5"/>
        <v>1619174867.2171941</v>
      </c>
      <c r="W34" s="108">
        <f t="shared" si="5"/>
        <v>9264807.0465681981</v>
      </c>
      <c r="X34" s="13">
        <f t="shared" si="6"/>
        <v>6.6127954791608738</v>
      </c>
      <c r="Y34" s="13"/>
      <c r="Z34" s="13"/>
    </row>
    <row r="35" spans="1:26">
      <c r="A35" s="5">
        <f t="shared" si="4"/>
        <v>2009</v>
      </c>
      <c r="B35" s="7">
        <v>40891000.076902673</v>
      </c>
      <c r="C35" s="7">
        <v>1238083.0923767532</v>
      </c>
      <c r="D35" s="7">
        <v>95185496.179012999</v>
      </c>
      <c r="E35" s="7">
        <v>57304.501226407519</v>
      </c>
      <c r="F35" s="7">
        <v>266932000.50201261</v>
      </c>
      <c r="G35" s="7">
        <v>3114604.4780088104</v>
      </c>
      <c r="H35" s="7">
        <v>33635000.063256517</v>
      </c>
      <c r="I35" s="7">
        <v>176006.11217920031</v>
      </c>
      <c r="J35" s="7">
        <v>57630003.745240502</v>
      </c>
      <c r="K35" s="7">
        <v>254315.61212000399</v>
      </c>
      <c r="L35" s="7">
        <v>213939000.40234989</v>
      </c>
      <c r="M35" s="7">
        <v>1128574.7497175776</v>
      </c>
      <c r="N35" s="7">
        <v>162722000.30602729</v>
      </c>
      <c r="O35" s="7">
        <v>598497.68293707655</v>
      </c>
      <c r="P35" s="7">
        <v>378421000.71168739</v>
      </c>
      <c r="Q35" s="7">
        <v>1061593.1466506561</v>
      </c>
      <c r="R35" s="7">
        <v>344981000.64879739</v>
      </c>
      <c r="S35" s="7">
        <v>1420464.4812582291</v>
      </c>
      <c r="T35" s="5"/>
      <c r="U35" s="5"/>
      <c r="V35" s="107">
        <f t="shared" si="5"/>
        <v>1594336502.6352873</v>
      </c>
      <c r="W35" s="108">
        <f t="shared" si="5"/>
        <v>9049443.8564747144</v>
      </c>
      <c r="X35" s="13">
        <f t="shared" si="6"/>
        <v>-2.3245296854105235</v>
      </c>
      <c r="Y35" s="13"/>
      <c r="Z35" s="13"/>
    </row>
    <row r="36" spans="1:26" ht="13.5" thickBot="1">
      <c r="A36" s="5">
        <f t="shared" si="4"/>
        <v>2010</v>
      </c>
      <c r="B36" s="7">
        <v>41246961.667548493</v>
      </c>
      <c r="C36" s="7">
        <v>1249222.3061093516</v>
      </c>
      <c r="D36" s="7">
        <v>100659255.9205301</v>
      </c>
      <c r="E36" s="7">
        <v>63544.198127017422</v>
      </c>
      <c r="F36" s="7">
        <v>280189982.59378433</v>
      </c>
      <c r="G36" s="7">
        <v>3310791.4862663462</v>
      </c>
      <c r="H36" s="7">
        <v>34310971.672552869</v>
      </c>
      <c r="I36" s="7">
        <v>183532.0602735123</v>
      </c>
      <c r="J36" s="7">
        <v>58523000</v>
      </c>
      <c r="K36" s="7">
        <v>264221.908159143</v>
      </c>
      <c r="L36" s="7">
        <v>218569823.92360398</v>
      </c>
      <c r="M36" s="7">
        <v>1177179.50727598</v>
      </c>
      <c r="N36" s="7">
        <v>167462285.9692319</v>
      </c>
      <c r="O36" s="7">
        <v>634412.3257727637</v>
      </c>
      <c r="P36" s="7">
        <v>385490863.71355462</v>
      </c>
      <c r="Q36" s="7">
        <v>1102739.9106699061</v>
      </c>
      <c r="R36" s="7">
        <v>352917875.22940868</v>
      </c>
      <c r="S36" s="7">
        <v>1446089.0674806419</v>
      </c>
      <c r="T36" s="5"/>
      <c r="U36" s="5"/>
      <c r="V36" s="109">
        <f t="shared" si="5"/>
        <v>1639371020.6902151</v>
      </c>
      <c r="W36" s="110">
        <f t="shared" si="5"/>
        <v>9431732.7701346632</v>
      </c>
      <c r="X36" s="13">
        <f t="shared" si="6"/>
        <v>4.2244464933215538</v>
      </c>
      <c r="Y36" s="13"/>
      <c r="Z36" s="13"/>
    </row>
    <row r="38" spans="1:26" ht="13.5" thickBot="1"/>
    <row r="39" spans="1:26" ht="58.5" customHeight="1" thickBot="1">
      <c r="A39" s="2" t="s">
        <v>21</v>
      </c>
      <c r="C39" s="3" t="s">
        <v>22</v>
      </c>
      <c r="D39" s="3" t="s">
        <v>23</v>
      </c>
      <c r="E39" s="3" t="s">
        <v>3</v>
      </c>
      <c r="F39" s="3" t="s">
        <v>24</v>
      </c>
      <c r="G39" s="3" t="s">
        <v>25</v>
      </c>
      <c r="H39" s="3" t="s">
        <v>26</v>
      </c>
      <c r="I39" s="3" t="s">
        <v>27</v>
      </c>
      <c r="J39" s="3" t="s">
        <v>28</v>
      </c>
      <c r="K39" s="14" t="s">
        <v>29</v>
      </c>
      <c r="L39" s="2" t="s">
        <v>30</v>
      </c>
      <c r="M39" s="3" t="s">
        <v>22</v>
      </c>
      <c r="N39" s="3" t="s">
        <v>23</v>
      </c>
      <c r="O39" s="3" t="s">
        <v>3</v>
      </c>
      <c r="P39" s="3" t="s">
        <v>24</v>
      </c>
      <c r="Q39" s="3" t="s">
        <v>25</v>
      </c>
      <c r="R39" s="3" t="s">
        <v>26</v>
      </c>
      <c r="S39" s="3" t="s">
        <v>27</v>
      </c>
      <c r="T39" s="3" t="s">
        <v>28</v>
      </c>
      <c r="U39" s="14" t="s">
        <v>29</v>
      </c>
    </row>
    <row r="40" spans="1:26">
      <c r="A40" s="5" t="s">
        <v>18</v>
      </c>
      <c r="B40" s="5"/>
      <c r="C40" s="15">
        <f>(C4/$W4)/(B4/$V4)</f>
        <v>3.5837310425770572</v>
      </c>
      <c r="D40" s="15">
        <f>(E4/$W4)/(D4/$V4)</f>
        <v>1.8834054202544952E-2</v>
      </c>
      <c r="E40" s="15">
        <f>(G4/$W4)/(F4/$V4)</f>
        <v>1.2344305610902209</v>
      </c>
      <c r="F40" s="15">
        <f>(I4/$W4)/(H4/$V4)</f>
        <v>0.3535154773077413</v>
      </c>
      <c r="G40" s="15">
        <f>(K4/$W4)/(J4/$V4)</f>
        <v>0.49878761185493259</v>
      </c>
      <c r="H40" s="15">
        <f>(M4/$W4)/(L4/$V4)</f>
        <v>0.36376718760745141</v>
      </c>
      <c r="I40" s="15">
        <f>(O4/$W4)/(N4/$V4)</f>
        <v>0.57405494407588797</v>
      </c>
      <c r="J40" s="15">
        <f>(Q4/$W4)/(P4/$V4)</f>
        <v>0.42144813257340374</v>
      </c>
      <c r="K40" s="15">
        <f>(S4/$W4)/(R4/$V4)</f>
        <v>0.73274672920379391</v>
      </c>
      <c r="L40" s="5" t="str">
        <f>A40</f>
        <v>1996</v>
      </c>
      <c r="M40" s="15">
        <f>(1-1/C40)*C4</f>
        <v>14494.946812880902</v>
      </c>
      <c r="N40" s="15">
        <f>(1-1/D40)*E4</f>
        <v>-3524.528052887908</v>
      </c>
      <c r="O40" s="15">
        <f>(1-1/E40)*G4</f>
        <v>2158.3879794218528</v>
      </c>
      <c r="P40" s="15">
        <f>(1-1/F40)*I4</f>
        <v>-314.24892930488301</v>
      </c>
      <c r="Q40" s="15">
        <f>(1-1/G40)*K4</f>
        <v>-1095.1947370236401</v>
      </c>
      <c r="R40" s="15">
        <f>(1-1/H40)*M4</f>
        <v>-4365.738702452004</v>
      </c>
      <c r="S40" s="15">
        <f>(1-1/I40)*O4</f>
        <v>-1290.4793090141916</v>
      </c>
      <c r="T40" s="15">
        <f>(1-1/J40)*Q4</f>
        <v>-2606.8972798340455</v>
      </c>
      <c r="U40" s="15">
        <f>(1-1/K40)*S4</f>
        <v>-2665.1246627949922</v>
      </c>
      <c r="V40" s="100">
        <f>AVERAGE(M40:U40)</f>
        <v>87.902568776787732</v>
      </c>
      <c r="W40" s="101">
        <f>V40/1000</f>
        <v>8.7902568776787732E-2</v>
      </c>
    </row>
    <row r="41" spans="1:26">
      <c r="A41" s="5">
        <f>A40+1</f>
        <v>1997</v>
      </c>
      <c r="B41" s="5"/>
      <c r="C41" s="15">
        <f>(C5/$W5)/(B5/$V5)</f>
        <v>3.6020762900517198</v>
      </c>
      <c r="D41" s="15">
        <f>(E5/$W5)/(D5/$V5)</f>
        <v>1.7623429471523976E-2</v>
      </c>
      <c r="E41" s="15">
        <f t="shared" ref="E41:E54" si="7">(G5/$W5)/(F5/$V5)</f>
        <v>1.2594953825989448</v>
      </c>
      <c r="F41" s="15">
        <f t="shared" ref="F41:F54" si="8">(I5/$W5)/(H5/$V5)</f>
        <v>0.35720333121532333</v>
      </c>
      <c r="G41" s="15">
        <f t="shared" ref="G41:G54" si="9">(K5/$W5)/(J5/$V5)</f>
        <v>0.50971421169019271</v>
      </c>
      <c r="H41" s="15">
        <f t="shared" ref="H41:H54" si="10">(M5/$W5)/(L5/$V5)</f>
        <v>0.37561395725066948</v>
      </c>
      <c r="I41" s="15">
        <f t="shared" ref="I41:I54" si="11">(O5/$W5)/(N5/$V5)</f>
        <v>0.58984832165874912</v>
      </c>
      <c r="J41" s="15">
        <f t="shared" ref="J41:J54" si="12">(Q5/$W5)/(P5/$V5)</f>
        <v>0.43506910635939983</v>
      </c>
      <c r="K41" s="15">
        <f t="shared" ref="K41:K54" si="13">(S5/$W5)/(R5/$V5)</f>
        <v>0.73421503686199852</v>
      </c>
      <c r="L41" s="5">
        <f t="shared" ref="L41:L54" si="14">A41</f>
        <v>1997</v>
      </c>
      <c r="M41" s="15">
        <f>(1-1/C41)*C5</f>
        <v>14283.574731815535</v>
      </c>
      <c r="N41" s="15">
        <f>(1-1/D41)*E5</f>
        <v>-3376.5442381358966</v>
      </c>
      <c r="O41" s="15">
        <f>(1-1/E41)*G5</f>
        <v>2255.3636498041105</v>
      </c>
      <c r="P41" s="15">
        <f>(1-1/F41)*I5</f>
        <v>-309.59846447542367</v>
      </c>
      <c r="Q41" s="15">
        <f>(1-1/G41)*K5</f>
        <v>-1091.5940017146581</v>
      </c>
      <c r="R41" s="15">
        <f>(1-1/H41)*M5</f>
        <v>-4354.0166673072999</v>
      </c>
      <c r="S41" s="15">
        <f>(1-1/I41)*O5</f>
        <v>-1242.9004161836215</v>
      </c>
      <c r="T41" s="15">
        <f>(1-1/J41)*Q5</f>
        <v>-2629.9528160005075</v>
      </c>
      <c r="U41" s="15">
        <f>(1-1/K41)*S5</f>
        <v>-2785.1849288441454</v>
      </c>
      <c r="V41" s="100">
        <f t="shared" ref="V41:V54" si="15">AVERAGE(M41:U41)</f>
        <v>83.238538773121235</v>
      </c>
      <c r="W41" s="101">
        <f t="shared" ref="W41:W54" si="16">V41/1000</f>
        <v>8.3238538773121235E-2</v>
      </c>
    </row>
    <row r="42" spans="1:26">
      <c r="A42" s="5">
        <f t="shared" ref="A42:A54" si="17">A41+1</f>
        <v>1998</v>
      </c>
      <c r="B42" s="5"/>
      <c r="C42" s="15">
        <f t="shared" ref="C42:C54" si="18">(C6/$W6)/(B6/$V6)</f>
        <v>3.6144988005011398</v>
      </c>
      <c r="D42" s="15">
        <f t="shared" ref="D42:D54" si="19">(E6/$W6)/(D6/$V6)</f>
        <v>2.1425575556251505E-2</v>
      </c>
      <c r="E42" s="15">
        <f t="shared" si="7"/>
        <v>1.260389962764729</v>
      </c>
      <c r="F42" s="15">
        <f t="shared" si="8"/>
        <v>0.36084393075216104</v>
      </c>
      <c r="G42" s="15">
        <f t="shared" si="9"/>
        <v>0.50920954754015824</v>
      </c>
      <c r="H42" s="15">
        <f t="shared" si="10"/>
        <v>0.37825515612691951</v>
      </c>
      <c r="I42" s="15">
        <f t="shared" si="11"/>
        <v>0.59470248843105988</v>
      </c>
      <c r="J42" s="15">
        <f t="shared" si="12"/>
        <v>0.43448619809319416</v>
      </c>
      <c r="K42" s="15">
        <f t="shared" si="13"/>
        <v>0.7344228501708987</v>
      </c>
      <c r="L42" s="5">
        <f t="shared" si="14"/>
        <v>1998</v>
      </c>
      <c r="M42" s="15">
        <f t="shared" ref="M42:M54" si="20">(1-1/C42)*C6</f>
        <v>13905.892980832125</v>
      </c>
      <c r="N42" s="15">
        <f t="shared" ref="N42:N54" si="21">(1-1/D42)*E6</f>
        <v>-2793.6531999518957</v>
      </c>
      <c r="O42" s="15">
        <f t="shared" ref="O42:O54" si="22">(1-1/E42)*G6</f>
        <v>2155.4692270850101</v>
      </c>
      <c r="P42" s="15">
        <f t="shared" ref="P42:P54" si="23">(1-1/F42)*I6</f>
        <v>-295.03107413976852</v>
      </c>
      <c r="Q42" s="15">
        <f t="shared" ref="Q42:Q54" si="24">(1-1/G42)*K6</f>
        <v>-1012.4811900391754</v>
      </c>
      <c r="R42" s="15">
        <f t="shared" ref="R42:R54" si="25">(1-1/H42)*M6</f>
        <v>-4532.3230857611588</v>
      </c>
      <c r="S42" s="15">
        <f t="shared" ref="S42:S54" si="26">(1-1/I42)*O6</f>
        <v>-1145.2701854338429</v>
      </c>
      <c r="T42" s="15">
        <f t="shared" ref="T42:T54" si="27">(1-1/J42)*Q6</f>
        <v>-2680.6112949441062</v>
      </c>
      <c r="U42" s="15">
        <f t="shared" ref="U42:U54" si="28">(1-1/K42)*S6</f>
        <v>-2884.0756824990149</v>
      </c>
      <c r="V42" s="100">
        <f t="shared" si="15"/>
        <v>79.768499460908004</v>
      </c>
      <c r="W42" s="101">
        <f t="shared" si="16"/>
        <v>7.9768499460907999E-2</v>
      </c>
    </row>
    <row r="43" spans="1:26">
      <c r="A43" s="5">
        <f t="shared" si="17"/>
        <v>1999</v>
      </c>
      <c r="B43" s="5"/>
      <c r="C43" s="15">
        <f t="shared" si="18"/>
        <v>3.6435683234749687</v>
      </c>
      <c r="D43" s="15">
        <f t="shared" si="19"/>
        <v>2.2951004231134546E-2</v>
      </c>
      <c r="E43" s="15">
        <f t="shared" si="7"/>
        <v>1.295431074737867</v>
      </c>
      <c r="F43" s="15">
        <f t="shared" si="8"/>
        <v>0.36559294878945936</v>
      </c>
      <c r="G43" s="15">
        <f t="shared" si="9"/>
        <v>0.50738230818938024</v>
      </c>
      <c r="H43" s="15">
        <f t="shared" si="10"/>
        <v>0.37915017556141178</v>
      </c>
      <c r="I43" s="15">
        <f t="shared" si="11"/>
        <v>0.59429860455144778</v>
      </c>
      <c r="J43" s="15">
        <f t="shared" si="12"/>
        <v>0.43260271963718872</v>
      </c>
      <c r="K43" s="15">
        <f t="shared" si="13"/>
        <v>0.74324528103842724</v>
      </c>
      <c r="L43" s="5">
        <f t="shared" si="14"/>
        <v>1999</v>
      </c>
      <c r="M43" s="15">
        <f t="shared" si="20"/>
        <v>13685.722818714026</v>
      </c>
      <c r="N43" s="15">
        <f t="shared" si="21"/>
        <v>-2546.7301650363556</v>
      </c>
      <c r="O43" s="15">
        <f t="shared" si="22"/>
        <v>2322.4567956384853</v>
      </c>
      <c r="P43" s="15">
        <f t="shared" si="23"/>
        <v>-282.36777973553774</v>
      </c>
      <c r="Q43" s="15">
        <f t="shared" si="24"/>
        <v>-977.37481266536383</v>
      </c>
      <c r="R43" s="15">
        <f t="shared" si="25"/>
        <v>-4851.6785599688101</v>
      </c>
      <c r="S43" s="15">
        <f t="shared" si="26"/>
        <v>-1121.646584134066</v>
      </c>
      <c r="T43" s="15">
        <f t="shared" si="27"/>
        <v>-2754.1861942144174</v>
      </c>
      <c r="U43" s="15">
        <f t="shared" si="28"/>
        <v>-2818.098872758917</v>
      </c>
      <c r="V43" s="100">
        <f t="shared" si="15"/>
        <v>72.899627315449322</v>
      </c>
      <c r="W43" s="101">
        <f t="shared" si="16"/>
        <v>7.2899627315449328E-2</v>
      </c>
    </row>
    <row r="44" spans="1:26">
      <c r="A44" s="5">
        <f t="shared" si="17"/>
        <v>2000</v>
      </c>
      <c r="B44" s="5"/>
      <c r="C44" s="15">
        <f t="shared" si="18"/>
        <v>3.6261094569978649</v>
      </c>
      <c r="D44" s="15">
        <f t="shared" si="19"/>
        <v>2.3422787842105469E-2</v>
      </c>
      <c r="E44" s="15">
        <f t="shared" si="7"/>
        <v>1.3261686364951291</v>
      </c>
      <c r="F44" s="15">
        <f t="shared" si="8"/>
        <v>0.36527874856733489</v>
      </c>
      <c r="G44" s="15">
        <f t="shared" si="9"/>
        <v>0.52043650067833147</v>
      </c>
      <c r="H44" s="15">
        <f t="shared" si="10"/>
        <v>0.39030979018536416</v>
      </c>
      <c r="I44" s="15">
        <f t="shared" si="11"/>
        <v>0.60387515593520225</v>
      </c>
      <c r="J44" s="15">
        <f t="shared" si="12"/>
        <v>0.44817857007325057</v>
      </c>
      <c r="K44" s="15">
        <f t="shared" si="13"/>
        <v>0.73909601175075124</v>
      </c>
      <c r="L44" s="5">
        <f t="shared" si="14"/>
        <v>2000</v>
      </c>
      <c r="M44" s="15">
        <f t="shared" si="20"/>
        <v>13344.958375148097</v>
      </c>
      <c r="N44" s="15">
        <f t="shared" si="21"/>
        <v>-2419.7245842263178</v>
      </c>
      <c r="O44" s="15">
        <f t="shared" si="22"/>
        <v>2507.7246928037684</v>
      </c>
      <c r="P44" s="15">
        <f t="shared" si="23"/>
        <v>-280.49833719980268</v>
      </c>
      <c r="Q44" s="15">
        <f t="shared" si="24"/>
        <v>-997.96119860762826</v>
      </c>
      <c r="R44" s="15">
        <f t="shared" si="25"/>
        <v>-4702.9727256255392</v>
      </c>
      <c r="S44" s="15">
        <f t="shared" si="26"/>
        <v>-1073.7682943730172</v>
      </c>
      <c r="T44" s="15">
        <f t="shared" si="27"/>
        <v>-2789.6269566647538</v>
      </c>
      <c r="U44" s="15">
        <f t="shared" si="28"/>
        <v>-2929.4327867785032</v>
      </c>
      <c r="V44" s="100">
        <f t="shared" si="15"/>
        <v>73.188687164033524</v>
      </c>
      <c r="W44" s="101">
        <f t="shared" si="16"/>
        <v>7.3188687164033525E-2</v>
      </c>
    </row>
    <row r="45" spans="1:26">
      <c r="A45" s="5">
        <f t="shared" si="17"/>
        <v>2001</v>
      </c>
      <c r="B45" s="5"/>
      <c r="C45" s="15">
        <f t="shared" si="18"/>
        <v>3.5945183370535729</v>
      </c>
      <c r="D45" s="15">
        <f t="shared" si="19"/>
        <v>2.5706562553189437E-2</v>
      </c>
      <c r="E45" s="15">
        <f t="shared" si="7"/>
        <v>1.3063881294898723</v>
      </c>
      <c r="F45" s="15">
        <f t="shared" si="8"/>
        <v>0.36166855737689707</v>
      </c>
      <c r="G45" s="15">
        <f t="shared" si="9"/>
        <v>0.51333243254296279</v>
      </c>
      <c r="H45" s="15">
        <f t="shared" si="10"/>
        <v>0.38654358988587895</v>
      </c>
      <c r="I45" s="15">
        <f t="shared" si="11"/>
        <v>0.59109686410120732</v>
      </c>
      <c r="J45" s="15">
        <f t="shared" si="12"/>
        <v>0.43808144121246456</v>
      </c>
      <c r="K45" s="15">
        <f t="shared" si="13"/>
        <v>0.72036916941138729</v>
      </c>
      <c r="L45" s="5">
        <f t="shared" si="14"/>
        <v>2001</v>
      </c>
      <c r="M45" s="15">
        <f t="shared" si="20"/>
        <v>14069.294399875784</v>
      </c>
      <c r="N45" s="15">
        <f t="shared" si="21"/>
        <v>-2344.6075122123693</v>
      </c>
      <c r="O45" s="15">
        <f t="shared" si="22"/>
        <v>2289.2912258730012</v>
      </c>
      <c r="P45" s="15">
        <f t="shared" si="23"/>
        <v>-280.70548759573006</v>
      </c>
      <c r="Q45" s="15">
        <f t="shared" si="24"/>
        <v>-969.63560461776206</v>
      </c>
      <c r="R45" s="15">
        <f t="shared" si="25"/>
        <v>-4790.4603004211804</v>
      </c>
      <c r="S45" s="15">
        <f t="shared" si="26"/>
        <v>-1065.6236927633292</v>
      </c>
      <c r="T45" s="15">
        <f t="shared" si="27"/>
        <v>-3096.140766500082</v>
      </c>
      <c r="U45" s="15">
        <f t="shared" si="28"/>
        <v>-3109.9573031093414</v>
      </c>
      <c r="V45" s="100">
        <f t="shared" si="15"/>
        <v>77.939439836554556</v>
      </c>
      <c r="W45" s="101">
        <f t="shared" si="16"/>
        <v>7.7939439836554561E-2</v>
      </c>
    </row>
    <row r="46" spans="1:26">
      <c r="A46" s="5">
        <f t="shared" si="17"/>
        <v>2002</v>
      </c>
      <c r="B46" s="5"/>
      <c r="C46" s="15">
        <f t="shared" si="18"/>
        <v>3.5764178760320946</v>
      </c>
      <c r="D46" s="15">
        <f t="shared" si="19"/>
        <v>2.8688341666456695E-2</v>
      </c>
      <c r="E46" s="15">
        <f t="shared" si="7"/>
        <v>1.3282597161389995</v>
      </c>
      <c r="F46" s="15">
        <f t="shared" si="8"/>
        <v>0.36354624764470761</v>
      </c>
      <c r="G46" s="15">
        <f t="shared" si="9"/>
        <v>0.52391047773411492</v>
      </c>
      <c r="H46" s="15">
        <f t="shared" si="10"/>
        <v>0.3975816889076409</v>
      </c>
      <c r="I46" s="15">
        <f t="shared" si="11"/>
        <v>0.60010748651593637</v>
      </c>
      <c r="J46" s="15">
        <f t="shared" si="12"/>
        <v>0.44678292902588185</v>
      </c>
      <c r="K46" s="15">
        <f t="shared" si="13"/>
        <v>0.7099168485693037</v>
      </c>
      <c r="L46" s="5">
        <f t="shared" si="14"/>
        <v>2002</v>
      </c>
      <c r="M46" s="15">
        <f t="shared" si="20"/>
        <v>14088.855351178314</v>
      </c>
      <c r="N46" s="15">
        <f t="shared" si="21"/>
        <v>-2366.5569890682482</v>
      </c>
      <c r="O46" s="15">
        <f t="shared" si="22"/>
        <v>2442.0122657556562</v>
      </c>
      <c r="P46" s="15">
        <f t="shared" si="23"/>
        <v>-279.46508369267116</v>
      </c>
      <c r="Q46" s="15">
        <f t="shared" si="24"/>
        <v>-937.22257629728233</v>
      </c>
      <c r="R46" s="15">
        <f t="shared" si="25"/>
        <v>-4657.9652121412655</v>
      </c>
      <c r="S46" s="15">
        <f t="shared" si="26"/>
        <v>-1045.900537080661</v>
      </c>
      <c r="T46" s="15">
        <f t="shared" si="27"/>
        <v>-3269.4562484947178</v>
      </c>
      <c r="U46" s="15">
        <f t="shared" si="28"/>
        <v>-3302.6692269828618</v>
      </c>
      <c r="V46" s="100">
        <f t="shared" si="15"/>
        <v>74.625749241806915</v>
      </c>
      <c r="W46" s="101">
        <f t="shared" si="16"/>
        <v>7.4625749241806913E-2</v>
      </c>
    </row>
    <row r="47" spans="1:26">
      <c r="A47" s="5">
        <f t="shared" si="17"/>
        <v>2003</v>
      </c>
      <c r="B47" s="5"/>
      <c r="C47" s="15">
        <f t="shared" si="18"/>
        <v>3.6034974535904483</v>
      </c>
      <c r="D47" s="15">
        <f t="shared" si="19"/>
        <v>3.054512922222824E-2</v>
      </c>
      <c r="E47" s="15">
        <f t="shared" si="7"/>
        <v>1.3956583985413584</v>
      </c>
      <c r="F47" s="15">
        <f t="shared" si="8"/>
        <v>0.37587274540667259</v>
      </c>
      <c r="G47" s="15">
        <f t="shared" si="9"/>
        <v>0.54793318602579066</v>
      </c>
      <c r="H47" s="15">
        <f t="shared" si="10"/>
        <v>0.42023176209835067</v>
      </c>
      <c r="I47" s="15">
        <f t="shared" si="11"/>
        <v>0.63220055298342137</v>
      </c>
      <c r="J47" s="15">
        <f t="shared" si="12"/>
        <v>0.46873208080640816</v>
      </c>
      <c r="K47" s="15">
        <f t="shared" si="13"/>
        <v>0.70909574825552069</v>
      </c>
      <c r="L47" s="5">
        <f t="shared" si="14"/>
        <v>2003</v>
      </c>
      <c r="M47" s="15">
        <f t="shared" si="20"/>
        <v>13325.963740389705</v>
      </c>
      <c r="N47" s="15">
        <f t="shared" si="21"/>
        <v>-2377.9664093677106</v>
      </c>
      <c r="O47" s="15">
        <f t="shared" si="22"/>
        <v>2772.5845779737588</v>
      </c>
      <c r="P47" s="15">
        <f t="shared" si="23"/>
        <v>-253.61610251588439</v>
      </c>
      <c r="Q47" s="15">
        <f t="shared" si="24"/>
        <v>-956.67863466416998</v>
      </c>
      <c r="R47" s="15">
        <f t="shared" si="25"/>
        <v>-4642.6920975926569</v>
      </c>
      <c r="S47" s="15">
        <f t="shared" si="26"/>
        <v>-884.29344900350577</v>
      </c>
      <c r="T47" s="15">
        <f t="shared" si="27"/>
        <v>-3087.9949965452884</v>
      </c>
      <c r="U47" s="15">
        <f t="shared" si="28"/>
        <v>-3372.1310005871474</v>
      </c>
      <c r="V47" s="100">
        <f t="shared" si="15"/>
        <v>58.13062534301131</v>
      </c>
      <c r="W47" s="101">
        <f t="shared" si="16"/>
        <v>5.8130625343011312E-2</v>
      </c>
    </row>
    <row r="48" spans="1:26">
      <c r="A48" s="5">
        <f t="shared" si="17"/>
        <v>2004</v>
      </c>
      <c r="B48" s="5"/>
      <c r="C48" s="15">
        <f t="shared" si="18"/>
        <v>3.6754390189434609</v>
      </c>
      <c r="D48" s="15">
        <f t="shared" si="19"/>
        <v>3.8275862441088271E-2</v>
      </c>
      <c r="E48" s="15">
        <f t="shared" si="7"/>
        <v>1.4908915396163727</v>
      </c>
      <c r="F48" s="15">
        <f t="shared" si="8"/>
        <v>0.38760076474356975</v>
      </c>
      <c r="G48" s="15">
        <f t="shared" si="9"/>
        <v>0.57708197259451344</v>
      </c>
      <c r="H48" s="15">
        <f t="shared" si="10"/>
        <v>0.44684345194263941</v>
      </c>
      <c r="I48" s="15">
        <f t="shared" si="11"/>
        <v>0.67042683217819543</v>
      </c>
      <c r="J48" s="15">
        <f t="shared" si="12"/>
        <v>0.49531566296744789</v>
      </c>
      <c r="K48" s="15">
        <f t="shared" si="13"/>
        <v>0.72012666444596085</v>
      </c>
      <c r="L48" s="5">
        <f t="shared" si="14"/>
        <v>2004</v>
      </c>
      <c r="M48" s="15">
        <f t="shared" si="20"/>
        <v>12037.506247230436</v>
      </c>
      <c r="N48" s="15">
        <f t="shared" si="21"/>
        <v>-2391.7986167277154</v>
      </c>
      <c r="O48" s="15">
        <f t="shared" si="22"/>
        <v>3470.8784371873862</v>
      </c>
      <c r="P48" s="15">
        <f t="shared" si="23"/>
        <v>-242.34259924333929</v>
      </c>
      <c r="Q48" s="15">
        <f t="shared" si="24"/>
        <v>-1030.5612488386498</v>
      </c>
      <c r="R48" s="15">
        <f t="shared" si="25"/>
        <v>-4505.3666898699903</v>
      </c>
      <c r="S48" s="15">
        <f t="shared" si="26"/>
        <v>-789.24786228354913</v>
      </c>
      <c r="T48" s="15">
        <f t="shared" si="27"/>
        <v>-3059.9891482144908</v>
      </c>
      <c r="U48" s="15">
        <f t="shared" si="28"/>
        <v>-3131.574985528156</v>
      </c>
      <c r="V48" s="100">
        <f t="shared" si="15"/>
        <v>39.722614856881286</v>
      </c>
      <c r="W48" s="101">
        <f t="shared" si="16"/>
        <v>3.9722614856881285E-2</v>
      </c>
    </row>
    <row r="49" spans="1:23">
      <c r="A49" s="5">
        <f t="shared" si="17"/>
        <v>2005</v>
      </c>
      <c r="B49" s="5"/>
      <c r="C49" s="15">
        <f t="shared" si="18"/>
        <v>3.7472776956075884</v>
      </c>
      <c r="D49" s="15">
        <f t="shared" si="19"/>
        <v>4.11219801508955E-2</v>
      </c>
      <c r="E49" s="15">
        <f t="shared" si="7"/>
        <v>1.5340588019554013</v>
      </c>
      <c r="F49" s="15">
        <f t="shared" si="8"/>
        <v>0.398279348259229</v>
      </c>
      <c r="G49" s="15">
        <f t="shared" si="9"/>
        <v>0.60401360931676629</v>
      </c>
      <c r="H49" s="15">
        <f t="shared" si="10"/>
        <v>0.47144073963322658</v>
      </c>
      <c r="I49" s="15">
        <f t="shared" si="11"/>
        <v>0.70504850955627696</v>
      </c>
      <c r="J49" s="15">
        <f t="shared" si="12"/>
        <v>0.51984954371735048</v>
      </c>
      <c r="K49" s="15">
        <f t="shared" si="13"/>
        <v>0.74033639245303107</v>
      </c>
      <c r="L49" s="5">
        <f t="shared" si="14"/>
        <v>2005</v>
      </c>
      <c r="M49" s="15">
        <f t="shared" si="20"/>
        <v>11252.065659798212</v>
      </c>
      <c r="N49" s="15">
        <f t="shared" si="21"/>
        <v>-2244.9532595586343</v>
      </c>
      <c r="O49" s="15">
        <f t="shared" si="22"/>
        <v>3708.0689853652379</v>
      </c>
      <c r="P49" s="15">
        <f t="shared" si="23"/>
        <v>-235.61794241357404</v>
      </c>
      <c r="Q49" s="15">
        <f t="shared" si="24"/>
        <v>-1101.3864189133617</v>
      </c>
      <c r="R49" s="15">
        <f t="shared" si="25"/>
        <v>-4589.5964073664654</v>
      </c>
      <c r="S49" s="15">
        <f t="shared" si="26"/>
        <v>-701.57200617339527</v>
      </c>
      <c r="T49" s="15">
        <f t="shared" si="27"/>
        <v>-3063.689028597757</v>
      </c>
      <c r="U49" s="15">
        <f t="shared" si="28"/>
        <v>-2787.7114277161636</v>
      </c>
      <c r="V49" s="100">
        <f t="shared" si="15"/>
        <v>26.178683824899863</v>
      </c>
      <c r="W49" s="101">
        <f t="shared" si="16"/>
        <v>2.6178683824899865E-2</v>
      </c>
    </row>
    <row r="50" spans="1:23">
      <c r="A50" s="5">
        <f t="shared" si="17"/>
        <v>2006</v>
      </c>
      <c r="B50" s="5"/>
      <c r="C50" s="15">
        <f t="shared" si="18"/>
        <v>3.7498272977952092</v>
      </c>
      <c r="D50" s="15">
        <f t="shared" si="19"/>
        <v>4.8553569398511763E-2</v>
      </c>
      <c r="E50" s="15">
        <f t="shared" si="7"/>
        <v>1.5618617847055869</v>
      </c>
      <c r="F50" s="15">
        <f t="shared" si="8"/>
        <v>0.40762843310908475</v>
      </c>
      <c r="G50" s="15">
        <f t="shared" si="9"/>
        <v>0.63070261152224238</v>
      </c>
      <c r="H50" s="15">
        <f t="shared" si="10"/>
        <v>0.49635762369920733</v>
      </c>
      <c r="I50" s="15">
        <f t="shared" si="11"/>
        <v>0.7390895110397262</v>
      </c>
      <c r="J50" s="15">
        <f t="shared" si="12"/>
        <v>0.545503250997041</v>
      </c>
      <c r="K50" s="15">
        <f t="shared" si="13"/>
        <v>0.74110939568999368</v>
      </c>
      <c r="L50" s="5">
        <f t="shared" si="14"/>
        <v>2006</v>
      </c>
      <c r="M50" s="15">
        <f t="shared" si="20"/>
        <v>10734.836494922698</v>
      </c>
      <c r="N50" s="15">
        <f t="shared" si="21"/>
        <v>-2244.4727008553054</v>
      </c>
      <c r="O50" s="15">
        <f t="shared" si="22"/>
        <v>3963.3568360157974</v>
      </c>
      <c r="P50" s="15">
        <f t="shared" si="23"/>
        <v>-229.56693367055476</v>
      </c>
      <c r="Q50" s="15">
        <f t="shared" si="24"/>
        <v>-1012.9285861724697</v>
      </c>
      <c r="R50" s="15">
        <f t="shared" si="25"/>
        <v>-4663.6849393265911</v>
      </c>
      <c r="S50" s="15">
        <f t="shared" si="26"/>
        <v>-596.46187955851144</v>
      </c>
      <c r="T50" s="15">
        <f t="shared" si="27"/>
        <v>-3049.4430913565075</v>
      </c>
      <c r="U50" s="15">
        <f t="shared" si="28"/>
        <v>-2750.6654077064713</v>
      </c>
      <c r="V50" s="100">
        <f t="shared" si="15"/>
        <v>16.774421365787223</v>
      </c>
      <c r="W50" s="101">
        <f t="shared" si="16"/>
        <v>1.6774421365787225E-2</v>
      </c>
    </row>
    <row r="51" spans="1:23">
      <c r="A51" s="5">
        <f t="shared" si="17"/>
        <v>2007</v>
      </c>
      <c r="B51" s="5"/>
      <c r="C51" s="15">
        <f t="shared" si="18"/>
        <v>3.665426171765553</v>
      </c>
      <c r="D51" s="15">
        <f t="shared" si="19"/>
        <v>4.7078924209741246E-2</v>
      </c>
      <c r="E51" s="15">
        <f t="shared" si="7"/>
        <v>1.5769291124856097</v>
      </c>
      <c r="F51" s="15">
        <f t="shared" si="8"/>
        <v>0.40499672773299966</v>
      </c>
      <c r="G51" s="15">
        <f t="shared" si="9"/>
        <v>0.64230396658769484</v>
      </c>
      <c r="H51" s="15">
        <f t="shared" si="10"/>
        <v>0.5084225092729614</v>
      </c>
      <c r="I51" s="15">
        <f t="shared" si="11"/>
        <v>0.7521071672595222</v>
      </c>
      <c r="J51" s="15">
        <f t="shared" si="12"/>
        <v>0.55705327394465887</v>
      </c>
      <c r="K51" s="15">
        <f t="shared" si="13"/>
        <v>0.73209478909983816</v>
      </c>
      <c r="L51" s="5">
        <f t="shared" si="14"/>
        <v>2007</v>
      </c>
      <c r="M51" s="15">
        <f t="shared" si="20"/>
        <v>11244.502529462297</v>
      </c>
      <c r="N51" s="15">
        <f t="shared" si="21"/>
        <v>-2430.906027705083</v>
      </c>
      <c r="O51" s="15">
        <f t="shared" si="22"/>
        <v>4152.8327498920389</v>
      </c>
      <c r="P51" s="15">
        <f t="shared" si="23"/>
        <v>-237.66652512266529</v>
      </c>
      <c r="Q51" s="15">
        <f t="shared" si="24"/>
        <v>-1010.6080943000525</v>
      </c>
      <c r="R51" s="15">
        <f t="shared" si="25"/>
        <v>-4679.29362918888</v>
      </c>
      <c r="S51" s="15">
        <f t="shared" si="26"/>
        <v>-568.60278014734706</v>
      </c>
      <c r="T51" s="15">
        <f t="shared" si="27"/>
        <v>-3250.4882965530037</v>
      </c>
      <c r="U51" s="15">
        <f t="shared" si="28"/>
        <v>-2999.6211958704716</v>
      </c>
      <c r="V51" s="100">
        <f t="shared" si="15"/>
        <v>24.460970051870238</v>
      </c>
      <c r="W51" s="101">
        <f t="shared" si="16"/>
        <v>2.4460970051870236E-2</v>
      </c>
    </row>
    <row r="52" spans="1:23">
      <c r="A52" s="5">
        <f t="shared" si="17"/>
        <v>2008</v>
      </c>
      <c r="B52" s="5"/>
      <c r="C52" s="15">
        <f t="shared" si="18"/>
        <v>3.6112228568250613</v>
      </c>
      <c r="D52" s="15">
        <f t="shared" si="19"/>
        <v>4.8493779438339969E-2</v>
      </c>
      <c r="E52" s="15">
        <f t="shared" si="7"/>
        <v>1.6767267439278069</v>
      </c>
      <c r="F52" s="15">
        <f t="shared" si="8"/>
        <v>0.40285185625888958</v>
      </c>
      <c r="G52" s="15">
        <f t="shared" si="9"/>
        <v>0.65422997830781959</v>
      </c>
      <c r="H52" s="15">
        <f t="shared" si="10"/>
        <v>0.51902842655640957</v>
      </c>
      <c r="I52" s="15">
        <f t="shared" si="11"/>
        <v>0.76714077010938853</v>
      </c>
      <c r="J52" s="15">
        <f t="shared" si="12"/>
        <v>0.5681827882075583</v>
      </c>
      <c r="K52" s="15">
        <f t="shared" si="13"/>
        <v>0.71892210330130557</v>
      </c>
      <c r="L52" s="5">
        <f t="shared" si="14"/>
        <v>2008</v>
      </c>
      <c r="M52" s="15">
        <f t="shared" si="20"/>
        <v>10915.681664550748</v>
      </c>
      <c r="N52" s="15">
        <f t="shared" si="21"/>
        <v>-2534.7635876833347</v>
      </c>
      <c r="O52" s="15">
        <f t="shared" si="22"/>
        <v>5137.5618594843681</v>
      </c>
      <c r="P52" s="15">
        <f t="shared" si="23"/>
        <v>-229.24380771678332</v>
      </c>
      <c r="Q52" s="15">
        <f t="shared" si="24"/>
        <v>-1028.5647348923587</v>
      </c>
      <c r="R52" s="15">
        <f t="shared" si="25"/>
        <v>-4619.8695886832465</v>
      </c>
      <c r="S52" s="15">
        <f t="shared" si="26"/>
        <v>-605.04531078783225</v>
      </c>
      <c r="T52" s="15">
        <f t="shared" si="27"/>
        <v>-3411.9114926311245</v>
      </c>
      <c r="U52" s="15">
        <f t="shared" si="28"/>
        <v>-3331.8800258199603</v>
      </c>
      <c r="V52" s="100">
        <f t="shared" si="15"/>
        <v>32.440552868941772</v>
      </c>
      <c r="W52" s="101">
        <f t="shared" si="16"/>
        <v>3.244055286894177E-2</v>
      </c>
    </row>
    <row r="53" spans="1:23">
      <c r="A53" s="5">
        <f t="shared" si="17"/>
        <v>2009</v>
      </c>
      <c r="B53" s="5"/>
      <c r="C53" s="15">
        <f t="shared" si="18"/>
        <v>3.5859631851529929</v>
      </c>
      <c r="D53" s="15">
        <f t="shared" si="19"/>
        <v>4.9245837899463178E-2</v>
      </c>
      <c r="E53" s="15">
        <f t="shared" si="7"/>
        <v>1.8315737344252834</v>
      </c>
      <c r="F53" s="15">
        <f t="shared" si="8"/>
        <v>0.40134081185594761</v>
      </c>
      <c r="G53" s="15">
        <f t="shared" si="9"/>
        <v>0.66270328326454742</v>
      </c>
      <c r="H53" s="15">
        <f t="shared" si="10"/>
        <v>0.52630301158919524</v>
      </c>
      <c r="I53" s="15">
        <f t="shared" si="11"/>
        <v>0.77337244808990335</v>
      </c>
      <c r="J53" s="15">
        <f t="shared" si="12"/>
        <v>0.5752148556295531</v>
      </c>
      <c r="K53" s="15">
        <f t="shared" si="13"/>
        <v>0.71127639131499842</v>
      </c>
      <c r="L53" s="5">
        <f t="shared" si="14"/>
        <v>2009</v>
      </c>
      <c r="M53" s="15">
        <f t="shared" si="20"/>
        <v>9612.6160979392716</v>
      </c>
      <c r="N53" s="15">
        <f t="shared" si="21"/>
        <v>-2431.1341005389377</v>
      </c>
      <c r="O53" s="15">
        <f t="shared" si="22"/>
        <v>6179.850105721187</v>
      </c>
      <c r="P53" s="15">
        <f t="shared" si="23"/>
        <v>-220.41405640043061</v>
      </c>
      <c r="Q53" s="15">
        <f t="shared" si="24"/>
        <v>-974.58128285332123</v>
      </c>
      <c r="R53" s="15">
        <f t="shared" si="25"/>
        <v>-4326.3508135831407</v>
      </c>
      <c r="S53" s="15">
        <f t="shared" si="26"/>
        <v>-578.24419293997767</v>
      </c>
      <c r="T53" s="15">
        <f t="shared" si="27"/>
        <v>-3448.5948324350279</v>
      </c>
      <c r="U53" s="15">
        <f t="shared" si="28"/>
        <v>-3480.588645903742</v>
      </c>
      <c r="V53" s="100">
        <f t="shared" si="15"/>
        <v>36.950919889542241</v>
      </c>
      <c r="W53" s="101">
        <f t="shared" si="16"/>
        <v>3.6950919889542244E-2</v>
      </c>
    </row>
    <row r="54" spans="1:23">
      <c r="A54" s="5">
        <f t="shared" si="17"/>
        <v>2010</v>
      </c>
      <c r="B54" s="5"/>
      <c r="C54" s="15">
        <f t="shared" si="18"/>
        <v>3.6281428955895598</v>
      </c>
      <c r="D54" s="15">
        <f t="shared" si="19"/>
        <v>5.0888092659304947E-2</v>
      </c>
      <c r="E54" s="15">
        <f t="shared" si="7"/>
        <v>1.8450068181961949</v>
      </c>
      <c r="F54" s="15">
        <f t="shared" si="8"/>
        <v>0.40589791964745886</v>
      </c>
      <c r="G54" s="15">
        <f t="shared" si="9"/>
        <v>0.66108294470779416</v>
      </c>
      <c r="H54" s="15">
        <f t="shared" si="10"/>
        <v>0.52455298871237277</v>
      </c>
      <c r="I54" s="15">
        <f t="shared" si="11"/>
        <v>0.76982804450133668</v>
      </c>
      <c r="J54" s="15">
        <f t="shared" si="12"/>
        <v>0.57332112920654144</v>
      </c>
      <c r="K54" s="15">
        <f t="shared" si="13"/>
        <v>0.70967169081071413</v>
      </c>
      <c r="L54" s="5">
        <f t="shared" si="14"/>
        <v>2010</v>
      </c>
      <c r="M54" s="15">
        <f t="shared" si="20"/>
        <v>9544.7142742219148</v>
      </c>
      <c r="N54" s="15">
        <f t="shared" si="21"/>
        <v>-2445.8560176202523</v>
      </c>
      <c r="O54" s="15">
        <f t="shared" si="22"/>
        <v>6107.6413981290889</v>
      </c>
      <c r="P54" s="15">
        <f t="shared" si="23"/>
        <v>-201.68275306459003</v>
      </c>
      <c r="Q54" s="15">
        <f t="shared" si="24"/>
        <v>-967.92876869011866</v>
      </c>
      <c r="R54" s="15">
        <f t="shared" si="25"/>
        <v>-4273.188861916331</v>
      </c>
      <c r="S54" s="15">
        <f t="shared" si="26"/>
        <v>-589.33798356061834</v>
      </c>
      <c r="T54" s="15">
        <f t="shared" si="27"/>
        <v>-3397.7610411100259</v>
      </c>
      <c r="U54" s="15">
        <f t="shared" si="28"/>
        <v>-3492.247335586479</v>
      </c>
      <c r="V54" s="100">
        <f t="shared" si="15"/>
        <v>31.594767866954449</v>
      </c>
      <c r="W54" s="101">
        <f t="shared" si="16"/>
        <v>3.1594767866954448E-2</v>
      </c>
    </row>
    <row r="56" spans="1:23" ht="13.5" thickBot="1"/>
    <row r="57" spans="1:23" ht="51.75" thickBot="1">
      <c r="A57" s="2" t="s">
        <v>31</v>
      </c>
      <c r="C57" s="3" t="s">
        <v>22</v>
      </c>
      <c r="D57" s="3" t="s">
        <v>23</v>
      </c>
      <c r="E57" s="3" t="s">
        <v>3</v>
      </c>
      <c r="F57" s="3" t="s">
        <v>24</v>
      </c>
      <c r="G57" s="3" t="s">
        <v>25</v>
      </c>
      <c r="H57" s="3" t="s">
        <v>26</v>
      </c>
      <c r="I57" s="3" t="s">
        <v>27</v>
      </c>
      <c r="J57" s="3" t="s">
        <v>28</v>
      </c>
      <c r="K57" s="14" t="s">
        <v>29</v>
      </c>
      <c r="L57" s="18" t="s">
        <v>32</v>
      </c>
    </row>
    <row r="58" spans="1:23">
      <c r="A58" s="1" t="str">
        <f t="shared" ref="A58:A72" si="29">A40</f>
        <v>1996</v>
      </c>
      <c r="C58" s="15">
        <f t="shared" ref="C58:C72" si="30">C22/$W22*100</f>
        <v>17.984925625791746</v>
      </c>
      <c r="D58" s="15">
        <f t="shared" ref="D58:D72" si="31">E22/$W22*100</f>
        <v>1.0888620970035054</v>
      </c>
      <c r="E58" s="15">
        <f t="shared" ref="E58:E72" si="32">G22/$W22*100</f>
        <v>35.888632180364269</v>
      </c>
      <c r="F58" s="15">
        <f t="shared" ref="F58:F72" si="33">I22/$W22*100</f>
        <v>2.1570157169745094</v>
      </c>
      <c r="G58" s="15">
        <f t="shared" ref="G58:G72" si="34">K22/$W22*100</f>
        <v>2.0299051262540084</v>
      </c>
      <c r="H58" s="15">
        <f t="shared" ref="H58:H72" si="35">M22/$W22*100</f>
        <v>9.2468545122346182</v>
      </c>
      <c r="I58" s="15">
        <f t="shared" ref="I58:I72" si="36">O22/$W22*100</f>
        <v>4.2167292844971058</v>
      </c>
      <c r="J58" s="15">
        <f t="shared" ref="J58:J72" si="37">Q22/$W22*100</f>
        <v>8.0119966971267687</v>
      </c>
      <c r="K58" s="15">
        <f t="shared" ref="K58:K72" si="38">S22/$W22*100</f>
        <v>19.375078759753464</v>
      </c>
      <c r="L58" s="19">
        <f>AVERAGE(C58:K58)</f>
        <v>11.111111111111109</v>
      </c>
    </row>
    <row r="59" spans="1:23">
      <c r="A59" s="1">
        <f t="shared" si="29"/>
        <v>1997</v>
      </c>
      <c r="C59" s="15">
        <f t="shared" si="30"/>
        <v>17.554581855898135</v>
      </c>
      <c r="D59" s="15">
        <f t="shared" si="31"/>
        <v>1.1127540337994204</v>
      </c>
      <c r="E59" s="15">
        <f t="shared" si="32"/>
        <v>36.445953265645905</v>
      </c>
      <c r="F59" s="15">
        <f t="shared" si="33"/>
        <v>2.1931526420616962</v>
      </c>
      <c r="G59" s="15">
        <f t="shared" si="34"/>
        <v>2.126525060515513</v>
      </c>
      <c r="H59" s="15">
        <f t="shared" si="35"/>
        <v>9.3083890248174423</v>
      </c>
      <c r="I59" s="15">
        <f t="shared" si="36"/>
        <v>4.4243623642198031</v>
      </c>
      <c r="J59" s="15">
        <f t="shared" si="37"/>
        <v>8.232415580257932</v>
      </c>
      <c r="K59" s="15">
        <f t="shared" si="38"/>
        <v>18.601866172784167</v>
      </c>
      <c r="L59" s="19">
        <f t="shared" ref="L59:L72" si="39">AVERAGE(C59:K59)</f>
        <v>11.111111111111112</v>
      </c>
    </row>
    <row r="60" spans="1:23">
      <c r="A60" s="1">
        <f t="shared" si="29"/>
        <v>1998</v>
      </c>
      <c r="C60" s="15">
        <f t="shared" si="30"/>
        <v>17.718177636252776</v>
      </c>
      <c r="D60" s="15">
        <f t="shared" si="31"/>
        <v>1.1848083536796372</v>
      </c>
      <c r="E60" s="15">
        <f t="shared" si="32"/>
        <v>35.115568528822763</v>
      </c>
      <c r="F60" s="15">
        <f t="shared" si="33"/>
        <v>2.079720994320545</v>
      </c>
      <c r="G60" s="15">
        <f t="shared" si="34"/>
        <v>1.9028561014076599</v>
      </c>
      <c r="H60" s="15">
        <f t="shared" si="35"/>
        <v>9.5159411851067439</v>
      </c>
      <c r="I60" s="15">
        <f t="shared" si="36"/>
        <v>4.6689888255408141</v>
      </c>
      <c r="J60" s="15">
        <f t="shared" si="37"/>
        <v>8.5527188155914544</v>
      </c>
      <c r="K60" s="15">
        <f t="shared" si="38"/>
        <v>19.261219559277603</v>
      </c>
      <c r="L60" s="19">
        <f t="shared" si="39"/>
        <v>11.111111111111111</v>
      </c>
    </row>
    <row r="61" spans="1:23">
      <c r="A61" s="1">
        <f t="shared" si="29"/>
        <v>1999</v>
      </c>
      <c r="C61" s="15">
        <f t="shared" si="30"/>
        <v>17.330734913082157</v>
      </c>
      <c r="D61" s="15">
        <f t="shared" si="31"/>
        <v>0.97839207574975728</v>
      </c>
      <c r="E61" s="15">
        <f t="shared" si="32"/>
        <v>34.793173287225358</v>
      </c>
      <c r="F61" s="15">
        <f t="shared" si="33"/>
        <v>2.0642630283599339</v>
      </c>
      <c r="G61" s="15">
        <f t="shared" si="34"/>
        <v>1.8005664582725651</v>
      </c>
      <c r="H61" s="15">
        <f t="shared" si="35"/>
        <v>10.318540194219009</v>
      </c>
      <c r="I61" s="15">
        <f t="shared" si="36"/>
        <v>4.8660740759276244</v>
      </c>
      <c r="J61" s="15">
        <f t="shared" si="37"/>
        <v>8.972068521416011</v>
      </c>
      <c r="K61" s="15">
        <f t="shared" si="38"/>
        <v>18.876187445747579</v>
      </c>
      <c r="L61" s="19">
        <f t="shared" si="39"/>
        <v>11.111111111111109</v>
      </c>
    </row>
    <row r="62" spans="1:23">
      <c r="A62" s="1">
        <f t="shared" si="29"/>
        <v>2000</v>
      </c>
      <c r="C62" s="15">
        <f t="shared" si="30"/>
        <v>16.746411547786156</v>
      </c>
      <c r="D62" s="15">
        <f t="shared" si="31"/>
        <v>0.95903778277878993</v>
      </c>
      <c r="E62" s="15">
        <f t="shared" si="32"/>
        <v>35.896004885738833</v>
      </c>
      <c r="F62" s="15">
        <f t="shared" si="33"/>
        <v>2.0987890880979219</v>
      </c>
      <c r="G62" s="15">
        <f t="shared" si="34"/>
        <v>1.8044568251938766</v>
      </c>
      <c r="H62" s="15">
        <f t="shared" si="35"/>
        <v>10.795800799520512</v>
      </c>
      <c r="I62" s="15">
        <f t="shared" si="36"/>
        <v>5.027049282577682</v>
      </c>
      <c r="J62" s="15">
        <f t="shared" si="37"/>
        <v>8.8004490263346966</v>
      </c>
      <c r="K62" s="15">
        <f t="shared" si="38"/>
        <v>17.872000761971524</v>
      </c>
      <c r="L62" s="19">
        <f t="shared" si="39"/>
        <v>11.111111111111107</v>
      </c>
    </row>
    <row r="63" spans="1:23">
      <c r="A63" s="1">
        <f t="shared" si="29"/>
        <v>2001</v>
      </c>
      <c r="C63" s="15">
        <f t="shared" si="30"/>
        <v>16.291980251045743</v>
      </c>
      <c r="D63" s="15">
        <f t="shared" si="31"/>
        <v>0.94808881428607594</v>
      </c>
      <c r="E63" s="15">
        <f t="shared" si="32"/>
        <v>35.468786278425078</v>
      </c>
      <c r="F63" s="15">
        <f t="shared" si="33"/>
        <v>2.021696750187409</v>
      </c>
      <c r="G63" s="15">
        <f t="shared" si="34"/>
        <v>2.3235837222731552</v>
      </c>
      <c r="H63" s="15">
        <f t="shared" si="35"/>
        <v>11.195898027583633</v>
      </c>
      <c r="I63" s="15">
        <f t="shared" si="36"/>
        <v>5.0813287675212173</v>
      </c>
      <c r="J63" s="15">
        <f t="shared" si="37"/>
        <v>8.8810722350131606</v>
      </c>
      <c r="K63" s="15">
        <f t="shared" si="38"/>
        <v>17.787565153664538</v>
      </c>
      <c r="L63" s="19">
        <f t="shared" si="39"/>
        <v>11.111111111111111</v>
      </c>
    </row>
    <row r="64" spans="1:23">
      <c r="A64" s="1">
        <f t="shared" si="29"/>
        <v>2002</v>
      </c>
      <c r="C64" s="15">
        <f t="shared" si="30"/>
        <v>16.719815516796057</v>
      </c>
      <c r="D64" s="15">
        <f t="shared" si="31"/>
        <v>0.88298431350000883</v>
      </c>
      <c r="E64" s="15">
        <f t="shared" si="32"/>
        <v>35.364076222846322</v>
      </c>
      <c r="F64" s="15">
        <f t="shared" si="33"/>
        <v>2.1741947773716337</v>
      </c>
      <c r="G64" s="15">
        <f t="shared" si="34"/>
        <v>1.7927534744426048</v>
      </c>
      <c r="H64" s="15">
        <f t="shared" si="35"/>
        <v>11.220008688454426</v>
      </c>
      <c r="I64" s="15">
        <f t="shared" si="36"/>
        <v>5.4769365734555233</v>
      </c>
      <c r="J64" s="15">
        <f t="shared" si="37"/>
        <v>9.0486318960846024</v>
      </c>
      <c r="K64" s="15">
        <f t="shared" si="38"/>
        <v>17.320598537048813</v>
      </c>
      <c r="L64" s="19">
        <f t="shared" si="39"/>
        <v>11.111111111111107</v>
      </c>
    </row>
    <row r="65" spans="1:17">
      <c r="A65" s="1">
        <f t="shared" si="29"/>
        <v>2003</v>
      </c>
      <c r="C65" s="15">
        <f t="shared" si="30"/>
        <v>17.019228270773944</v>
      </c>
      <c r="D65" s="15">
        <f t="shared" si="31"/>
        <v>0.90475567649175737</v>
      </c>
      <c r="E65" s="15">
        <f t="shared" si="32"/>
        <v>34.509417819764124</v>
      </c>
      <c r="F65" s="15">
        <f t="shared" si="33"/>
        <v>1.8725695476684943</v>
      </c>
      <c r="G65" s="15">
        <f t="shared" si="34"/>
        <v>1.8419469153754937</v>
      </c>
      <c r="H65" s="15">
        <f t="shared" si="35"/>
        <v>11.363291038979288</v>
      </c>
      <c r="I65" s="15">
        <f t="shared" si="36"/>
        <v>5.7455333245596565</v>
      </c>
      <c r="J65" s="15">
        <f t="shared" si="37"/>
        <v>9.5102511877351485</v>
      </c>
      <c r="K65" s="15">
        <f t="shared" si="38"/>
        <v>17.233006218652093</v>
      </c>
      <c r="L65" s="19">
        <f t="shared" si="39"/>
        <v>11.111111111111111</v>
      </c>
    </row>
    <row r="66" spans="1:17">
      <c r="A66" s="1">
        <f t="shared" si="29"/>
        <v>2004</v>
      </c>
      <c r="C66" s="15">
        <f t="shared" si="30"/>
        <v>16.093957314372336</v>
      </c>
      <c r="D66" s="15">
        <f t="shared" si="31"/>
        <v>0.8644300888279457</v>
      </c>
      <c r="E66" s="15">
        <f t="shared" si="32"/>
        <v>35.177383745315332</v>
      </c>
      <c r="F66" s="15">
        <f t="shared" si="33"/>
        <v>1.9774633627702025</v>
      </c>
      <c r="G66" s="15">
        <f t="shared" si="34"/>
        <v>1.96245841296838</v>
      </c>
      <c r="H66" s="15">
        <f t="shared" si="35"/>
        <v>11.659132114404073</v>
      </c>
      <c r="I66" s="15">
        <f t="shared" si="36"/>
        <v>5.8226493097578391</v>
      </c>
      <c r="J66" s="15">
        <f t="shared" si="37"/>
        <v>9.8304925334592763</v>
      </c>
      <c r="K66" s="15">
        <f t="shared" si="38"/>
        <v>16.612033118124607</v>
      </c>
      <c r="L66" s="19">
        <f t="shared" si="39"/>
        <v>11.111111111111111</v>
      </c>
    </row>
    <row r="67" spans="1:17">
      <c r="A67" s="1">
        <f t="shared" si="29"/>
        <v>2005</v>
      </c>
      <c r="C67" s="15">
        <f t="shared" si="30"/>
        <v>14.061284540661903</v>
      </c>
      <c r="D67" s="15">
        <f t="shared" si="31"/>
        <v>0.82063892372948499</v>
      </c>
      <c r="E67" s="15">
        <f t="shared" si="32"/>
        <v>36.29753721926938</v>
      </c>
      <c r="F67" s="15">
        <f t="shared" si="33"/>
        <v>2.0636574931913945</v>
      </c>
      <c r="G67" s="15">
        <f t="shared" si="34"/>
        <v>2.1709717503648487</v>
      </c>
      <c r="H67" s="15">
        <f t="shared" si="35"/>
        <v>12.090083675968499</v>
      </c>
      <c r="I67" s="15">
        <f t="shared" si="36"/>
        <v>6.0077902718873064</v>
      </c>
      <c r="J67" s="15">
        <f t="shared" si="37"/>
        <v>10.343840433434847</v>
      </c>
      <c r="K67" s="15">
        <f t="shared" si="38"/>
        <v>16.144195691492325</v>
      </c>
      <c r="L67" s="19">
        <f t="shared" si="39"/>
        <v>11.111111111111109</v>
      </c>
    </row>
    <row r="68" spans="1:17">
      <c r="A68" s="1">
        <f t="shared" si="29"/>
        <v>2006</v>
      </c>
      <c r="C68" s="15">
        <f t="shared" si="30"/>
        <v>13.084292970882148</v>
      </c>
      <c r="D68" s="15">
        <f t="shared" si="31"/>
        <v>0.73877391335826847</v>
      </c>
      <c r="E68" s="15">
        <f t="shared" si="32"/>
        <v>36.944541708208725</v>
      </c>
      <c r="F68" s="15">
        <f t="shared" si="33"/>
        <v>2.0540491707308548</v>
      </c>
      <c r="G68" s="15">
        <f t="shared" si="34"/>
        <v>2.249857122313903</v>
      </c>
      <c r="H68" s="15">
        <f t="shared" si="35"/>
        <v>12.375852909669462</v>
      </c>
      <c r="I68" s="15">
        <f t="shared" si="36"/>
        <v>6.0934439865914785</v>
      </c>
      <c r="J68" s="15">
        <f t="shared" si="37"/>
        <v>10.772610244798052</v>
      </c>
      <c r="K68" s="15">
        <f t="shared" si="38"/>
        <v>15.686577973447113</v>
      </c>
      <c r="L68" s="19">
        <f t="shared" si="39"/>
        <v>11.111111111111112</v>
      </c>
    </row>
    <row r="69" spans="1:17">
      <c r="A69" s="1">
        <f t="shared" si="29"/>
        <v>2007</v>
      </c>
      <c r="C69" s="15">
        <f t="shared" si="30"/>
        <v>12.716977810366673</v>
      </c>
      <c r="D69" s="15">
        <f t="shared" si="31"/>
        <v>0.6987445945881442</v>
      </c>
      <c r="E69" s="15">
        <f t="shared" si="32"/>
        <v>37.308547432587027</v>
      </c>
      <c r="F69" s="15">
        <f t="shared" si="33"/>
        <v>1.9834478816705334</v>
      </c>
      <c r="G69" s="15">
        <f t="shared" si="34"/>
        <v>2.4721075365406344</v>
      </c>
      <c r="H69" s="15">
        <f t="shared" si="35"/>
        <v>12.528168243666427</v>
      </c>
      <c r="I69" s="15">
        <f t="shared" si="36"/>
        <v>6.2703162372668402</v>
      </c>
      <c r="J69" s="15">
        <f t="shared" si="37"/>
        <v>10.886738530652844</v>
      </c>
      <c r="K69" s="15">
        <f t="shared" si="38"/>
        <v>15.134951732660893</v>
      </c>
      <c r="L69" s="19">
        <f t="shared" si="39"/>
        <v>11.111111111111112</v>
      </c>
    </row>
    <row r="70" spans="1:17">
      <c r="A70" s="1">
        <f t="shared" si="29"/>
        <v>2008</v>
      </c>
      <c r="C70" s="15">
        <f t="shared" si="30"/>
        <v>14.057963150928074</v>
      </c>
      <c r="D70" s="15">
        <f t="shared" si="31"/>
        <v>0.60201266775235296</v>
      </c>
      <c r="E70" s="15">
        <f t="shared" si="32"/>
        <v>36.601282983858447</v>
      </c>
      <c r="F70" s="15">
        <f t="shared" si="33"/>
        <v>1.9251172974948747</v>
      </c>
      <c r="G70" s="15">
        <f t="shared" si="34"/>
        <v>2.5994996168489304</v>
      </c>
      <c r="H70" s="15">
        <f t="shared" si="35"/>
        <v>12.120267841094694</v>
      </c>
      <c r="I70" s="15">
        <f t="shared" si="36"/>
        <v>6.2607449002763893</v>
      </c>
      <c r="J70" s="15">
        <f t="shared" si="37"/>
        <v>11.025097723507059</v>
      </c>
      <c r="K70" s="15">
        <f t="shared" si="38"/>
        <v>14.808013818239171</v>
      </c>
      <c r="L70" s="19">
        <f t="shared" si="39"/>
        <v>11.111111111111111</v>
      </c>
    </row>
    <row r="71" spans="1:17">
      <c r="A71" s="1">
        <f t="shared" si="29"/>
        <v>2009</v>
      </c>
      <c r="C71" s="15">
        <f t="shared" si="30"/>
        <v>13.68131690756805</v>
      </c>
      <c r="D71" s="15">
        <f t="shared" si="31"/>
        <v>0.63323782251444305</v>
      </c>
      <c r="E71" s="15">
        <f t="shared" si="32"/>
        <v>34.41763413759805</v>
      </c>
      <c r="F71" s="15">
        <f t="shared" si="33"/>
        <v>1.9449384400928804</v>
      </c>
      <c r="G71" s="15">
        <f t="shared" si="34"/>
        <v>2.8102899598415183</v>
      </c>
      <c r="H71" s="15">
        <f t="shared" si="35"/>
        <v>12.47120560795681</v>
      </c>
      <c r="I71" s="15">
        <f t="shared" si="36"/>
        <v>6.6136404891761629</v>
      </c>
      <c r="J71" s="15">
        <f t="shared" si="37"/>
        <v>11.731031911879372</v>
      </c>
      <c r="K71" s="15">
        <f t="shared" si="38"/>
        <v>15.696704723372722</v>
      </c>
      <c r="L71" s="19">
        <f t="shared" si="39"/>
        <v>11.111111111111111</v>
      </c>
    </row>
    <row r="72" spans="1:17" ht="13.5" thickBot="1">
      <c r="A72" s="1">
        <f t="shared" si="29"/>
        <v>2010</v>
      </c>
      <c r="C72" s="15">
        <f t="shared" si="30"/>
        <v>13.244886560664456</v>
      </c>
      <c r="D72" s="15">
        <f t="shared" si="31"/>
        <v>0.67372771976988655</v>
      </c>
      <c r="E72" s="15">
        <f t="shared" si="32"/>
        <v>35.102685444501581</v>
      </c>
      <c r="F72" s="15">
        <f t="shared" si="33"/>
        <v>1.9458997063048882</v>
      </c>
      <c r="G72" s="15">
        <f t="shared" si="34"/>
        <v>2.80141427454131</v>
      </c>
      <c r="H72" s="15">
        <f t="shared" si="35"/>
        <v>12.481052378874519</v>
      </c>
      <c r="I72" s="15">
        <f t="shared" si="36"/>
        <v>6.7263602694683398</v>
      </c>
      <c r="J72" s="15">
        <f t="shared" si="37"/>
        <v>11.691806135153694</v>
      </c>
      <c r="K72" s="15">
        <f t="shared" si="38"/>
        <v>15.332167510721309</v>
      </c>
      <c r="L72" s="20">
        <f t="shared" si="39"/>
        <v>11.111111111111109</v>
      </c>
    </row>
    <row r="73" spans="1:17">
      <c r="C73" s="15"/>
    </row>
    <row r="74" spans="1:17">
      <c r="A74" s="21" t="s">
        <v>32</v>
      </c>
      <c r="B74" s="21"/>
      <c r="C74" s="15">
        <f>AVERAGE(C58:C72)</f>
        <v>15.620435658191361</v>
      </c>
      <c r="D74" s="15">
        <f t="shared" ref="D74:K74" si="40">AVERAGE(D58:D72)</f>
        <v>0.87274992518863193</v>
      </c>
      <c r="E74" s="15">
        <f t="shared" si="40"/>
        <v>35.688748342678075</v>
      </c>
      <c r="F74" s="15">
        <f t="shared" si="40"/>
        <v>2.0370650598198514</v>
      </c>
      <c r="G74" s="15">
        <f t="shared" si="40"/>
        <v>2.1792794904769601</v>
      </c>
      <c r="H74" s="15">
        <f t="shared" si="40"/>
        <v>11.24603241617001</v>
      </c>
      <c r="I74" s="15">
        <f t="shared" si="40"/>
        <v>5.5534631975149189</v>
      </c>
      <c r="J74" s="15">
        <f t="shared" si="40"/>
        <v>9.7527480981629928</v>
      </c>
      <c r="K74" s="15">
        <f t="shared" si="40"/>
        <v>17.049477811797193</v>
      </c>
    </row>
    <row r="75" spans="1:17">
      <c r="A75" s="21" t="s">
        <v>33</v>
      </c>
      <c r="B75" s="21"/>
      <c r="C75" s="15">
        <f>C72-C58</f>
        <v>-4.7400390651272897</v>
      </c>
      <c r="D75" s="15">
        <f t="shared" ref="D75:K75" si="41">D72-D58</f>
        <v>-0.4151343772336189</v>
      </c>
      <c r="E75" s="15">
        <f t="shared" si="41"/>
        <v>-0.78594673586268726</v>
      </c>
      <c r="F75" s="15">
        <f t="shared" si="41"/>
        <v>-0.21111601066962127</v>
      </c>
      <c r="G75" s="15">
        <f t="shared" si="41"/>
        <v>0.77150914828730155</v>
      </c>
      <c r="H75" s="15">
        <f t="shared" si="41"/>
        <v>3.2341978666399012</v>
      </c>
      <c r="I75" s="15">
        <f t="shared" si="41"/>
        <v>2.5096309849712339</v>
      </c>
      <c r="J75" s="15">
        <f t="shared" si="41"/>
        <v>3.6798094380269255</v>
      </c>
      <c r="K75" s="15">
        <f t="shared" si="41"/>
        <v>-4.042911249032155</v>
      </c>
    </row>
    <row r="76" spans="1:17">
      <c r="A76" s="21" t="s">
        <v>34</v>
      </c>
      <c r="B76" s="21"/>
      <c r="C76" s="15">
        <f>STDEV(C58:C72)</f>
        <v>1.9068191072687539</v>
      </c>
      <c r="D76" s="15">
        <f t="shared" ref="D76:K76" si="42">STDEV(D58:D72)</f>
        <v>0.17896220156329593</v>
      </c>
      <c r="E76" s="15">
        <f t="shared" si="42"/>
        <v>0.8846418930656178</v>
      </c>
      <c r="F76" s="15">
        <f t="shared" si="42"/>
        <v>9.5608444089766931E-2</v>
      </c>
      <c r="G76" s="15">
        <f t="shared" si="42"/>
        <v>0.35547365502616174</v>
      </c>
      <c r="H76" s="15">
        <f t="shared" si="42"/>
        <v>1.1777197165851956</v>
      </c>
      <c r="I76" s="15">
        <f t="shared" si="42"/>
        <v>0.7992647236121293</v>
      </c>
      <c r="J76" s="15">
        <f t="shared" si="42"/>
        <v>1.2417254104294293</v>
      </c>
      <c r="K76" s="15">
        <f t="shared" si="42"/>
        <v>1.5517873399071958</v>
      </c>
    </row>
    <row r="77" spans="1:17" ht="13.5" thickBot="1">
      <c r="A77" s="21"/>
      <c r="B77" s="21"/>
      <c r="C77" s="15"/>
      <c r="D77" s="15"/>
      <c r="E77" s="15"/>
      <c r="F77" s="15"/>
      <c r="G77" s="15"/>
      <c r="H77" s="15"/>
      <c r="I77" s="15"/>
      <c r="J77" s="15"/>
      <c r="K77" s="15"/>
    </row>
    <row r="78" spans="1:17">
      <c r="C78" s="111" t="s">
        <v>18</v>
      </c>
      <c r="D78" s="112" t="s">
        <v>35</v>
      </c>
      <c r="E78" s="112" t="s">
        <v>36</v>
      </c>
      <c r="F78" s="112" t="s">
        <v>37</v>
      </c>
      <c r="G78" s="112" t="s">
        <v>38</v>
      </c>
      <c r="H78" s="112">
        <f>A72</f>
        <v>2010</v>
      </c>
      <c r="I78" s="112" t="s">
        <v>32</v>
      </c>
      <c r="J78" s="112" t="s">
        <v>33</v>
      </c>
      <c r="K78" s="113" t="s">
        <v>34</v>
      </c>
    </row>
    <row r="79" spans="1:17">
      <c r="A79" s="94" t="s">
        <v>22</v>
      </c>
      <c r="C79" s="114">
        <f t="array" ref="C79:C87">TRANSPOSE(C58:K58)</f>
        <v>17.984925625791746</v>
      </c>
      <c r="D79" s="115">
        <f t="array" ref="D79:D87">TRANSPOSE(C61:K61)</f>
        <v>17.330734913082157</v>
      </c>
      <c r="E79" s="115">
        <f t="array" ref="E79:E87">TRANSPOSE(C65:K65)</f>
        <v>17.019228270773944</v>
      </c>
      <c r="F79" s="115">
        <f t="array" ref="F79:F87">TRANSPOSE(C68:K68)</f>
        <v>13.084292970882148</v>
      </c>
      <c r="G79" s="115">
        <f t="array" ref="G79:G87">TRANSPOSE(C70:K70)</f>
        <v>14.057963150928074</v>
      </c>
      <c r="H79" s="115">
        <f t="array" ref="H79:H87">TRANSPOSE(C72:K72)</f>
        <v>13.244886560664456</v>
      </c>
      <c r="I79" s="115">
        <f>AVERAGE(C79:H79)</f>
        <v>15.453671915353754</v>
      </c>
      <c r="J79" s="115">
        <f>H79-C79</f>
        <v>-4.7400390651272897</v>
      </c>
      <c r="K79" s="116">
        <f>STDEV(C79:H79)</f>
        <v>2.2281054654900818</v>
      </c>
      <c r="L79" s="13"/>
      <c r="M79" s="13"/>
      <c r="N79" s="13"/>
      <c r="O79" s="13"/>
      <c r="P79" s="13"/>
      <c r="Q79" s="13"/>
    </row>
    <row r="80" spans="1:17">
      <c r="A80" s="94" t="s">
        <v>23</v>
      </c>
      <c r="C80" s="114">
        <v>1.0888620970035054</v>
      </c>
      <c r="D80" s="115">
        <v>0.97839207574975728</v>
      </c>
      <c r="E80" s="115">
        <v>0.90475567649175737</v>
      </c>
      <c r="F80" s="115">
        <v>0.73877391335826847</v>
      </c>
      <c r="G80" s="115">
        <v>0.60201266775235296</v>
      </c>
      <c r="H80" s="115">
        <v>0.67372771976988655</v>
      </c>
      <c r="I80" s="115">
        <f t="shared" ref="I80:I87" si="43">AVERAGE(C80:H80)</f>
        <v>0.83108735835425473</v>
      </c>
      <c r="J80" s="115">
        <f t="shared" ref="J80:J87" si="44">H80-C80</f>
        <v>-0.4151343772336189</v>
      </c>
      <c r="K80" s="116">
        <f t="shared" ref="K80:K87" si="45">STDEV(C80:H80)</f>
        <v>0.18938456040905394</v>
      </c>
      <c r="L80" s="13"/>
      <c r="M80" s="13"/>
      <c r="N80" s="13"/>
      <c r="O80" s="13"/>
      <c r="P80" s="13"/>
      <c r="Q80" s="13"/>
    </row>
    <row r="81" spans="1:17">
      <c r="A81" s="94" t="s">
        <v>3</v>
      </c>
      <c r="C81" s="114">
        <v>35.888632180364269</v>
      </c>
      <c r="D81" s="115">
        <v>34.793173287225358</v>
      </c>
      <c r="E81" s="115">
        <v>34.509417819764124</v>
      </c>
      <c r="F81" s="115">
        <v>36.944541708208725</v>
      </c>
      <c r="G81" s="115">
        <v>36.601282983858447</v>
      </c>
      <c r="H81" s="115">
        <v>35.102685444501581</v>
      </c>
      <c r="I81" s="115">
        <f t="shared" si="43"/>
        <v>35.639955570653754</v>
      </c>
      <c r="J81" s="115">
        <f t="shared" si="44"/>
        <v>-0.78594673586268726</v>
      </c>
      <c r="K81" s="116">
        <f t="shared" si="45"/>
        <v>0.99717104571548409</v>
      </c>
      <c r="L81" s="13"/>
      <c r="M81" s="13"/>
      <c r="N81" s="13"/>
      <c r="O81" s="13"/>
      <c r="P81" s="13"/>
      <c r="Q81" s="13"/>
    </row>
    <row r="82" spans="1:17">
      <c r="A82" s="94" t="s">
        <v>24</v>
      </c>
      <c r="C82" s="114">
        <v>2.1570157169745094</v>
      </c>
      <c r="D82" s="115">
        <v>2.0642630283599339</v>
      </c>
      <c r="E82" s="115">
        <v>1.8725695476684943</v>
      </c>
      <c r="F82" s="115">
        <v>2.0540491707308548</v>
      </c>
      <c r="G82" s="115">
        <v>1.9251172974948747</v>
      </c>
      <c r="H82" s="115">
        <v>1.9458997063048882</v>
      </c>
      <c r="I82" s="115">
        <f t="shared" si="43"/>
        <v>2.0031524112555927</v>
      </c>
      <c r="J82" s="115">
        <f t="shared" si="44"/>
        <v>-0.21111601066962127</v>
      </c>
      <c r="K82" s="116">
        <f t="shared" si="45"/>
        <v>0.1062244227672135</v>
      </c>
      <c r="L82" s="13"/>
      <c r="M82" s="13"/>
      <c r="N82" s="13"/>
      <c r="O82" s="13"/>
      <c r="P82" s="13"/>
      <c r="Q82" s="13"/>
    </row>
    <row r="83" spans="1:17">
      <c r="A83" s="94" t="s">
        <v>25</v>
      </c>
      <c r="C83" s="114">
        <v>2.0299051262540084</v>
      </c>
      <c r="D83" s="115">
        <v>1.8005664582725651</v>
      </c>
      <c r="E83" s="115">
        <v>1.8419469153754937</v>
      </c>
      <c r="F83" s="115">
        <v>2.249857122313903</v>
      </c>
      <c r="G83" s="115">
        <v>2.5994996168489304</v>
      </c>
      <c r="H83" s="115">
        <v>2.80141427454131</v>
      </c>
      <c r="I83" s="115">
        <f t="shared" si="43"/>
        <v>2.220531585601035</v>
      </c>
      <c r="J83" s="115">
        <f t="shared" si="44"/>
        <v>0.77150914828730155</v>
      </c>
      <c r="K83" s="116">
        <f t="shared" si="45"/>
        <v>0.40937439143817234</v>
      </c>
      <c r="L83" s="13"/>
      <c r="M83" s="13"/>
      <c r="N83" s="13"/>
      <c r="O83" s="13"/>
      <c r="P83" s="13"/>
      <c r="Q83" s="13"/>
    </row>
    <row r="84" spans="1:17">
      <c r="A84" s="94" t="s">
        <v>26</v>
      </c>
      <c r="C84" s="114">
        <v>9.2468545122346182</v>
      </c>
      <c r="D84" s="115">
        <v>10.318540194219009</v>
      </c>
      <c r="E84" s="115">
        <v>11.363291038979288</v>
      </c>
      <c r="F84" s="115">
        <v>12.375852909669462</v>
      </c>
      <c r="G84" s="115">
        <v>12.120267841094694</v>
      </c>
      <c r="H84" s="115">
        <v>12.481052378874519</v>
      </c>
      <c r="I84" s="115">
        <f t="shared" si="43"/>
        <v>11.317643145845265</v>
      </c>
      <c r="J84" s="115">
        <f t="shared" si="44"/>
        <v>3.2341978666399012</v>
      </c>
      <c r="K84" s="116">
        <f t="shared" si="45"/>
        <v>1.2966103001566625</v>
      </c>
      <c r="L84" s="13"/>
      <c r="M84" s="13"/>
      <c r="N84" s="13"/>
      <c r="O84" s="13"/>
      <c r="P84" s="13"/>
      <c r="Q84" s="13"/>
    </row>
    <row r="85" spans="1:17">
      <c r="A85" s="94" t="s">
        <v>27</v>
      </c>
      <c r="C85" s="114">
        <v>4.2167292844971058</v>
      </c>
      <c r="D85" s="115">
        <v>4.8660740759276244</v>
      </c>
      <c r="E85" s="115">
        <v>5.7455333245596565</v>
      </c>
      <c r="F85" s="115">
        <v>6.0934439865914785</v>
      </c>
      <c r="G85" s="115">
        <v>6.2607449002763893</v>
      </c>
      <c r="H85" s="115">
        <v>6.7263602694683398</v>
      </c>
      <c r="I85" s="115">
        <f t="shared" si="43"/>
        <v>5.6514809735534319</v>
      </c>
      <c r="J85" s="115">
        <f t="shared" si="44"/>
        <v>2.5096309849712339</v>
      </c>
      <c r="K85" s="116">
        <f t="shared" si="45"/>
        <v>0.93873548850611865</v>
      </c>
      <c r="L85" s="13"/>
      <c r="M85" s="13"/>
      <c r="N85" s="13"/>
      <c r="O85" s="13"/>
      <c r="P85" s="13"/>
      <c r="Q85" s="13"/>
    </row>
    <row r="86" spans="1:17">
      <c r="A86" s="94" t="s">
        <v>28</v>
      </c>
      <c r="C86" s="114">
        <v>8.0119966971267687</v>
      </c>
      <c r="D86" s="115">
        <v>8.972068521416011</v>
      </c>
      <c r="E86" s="115">
        <v>9.5102511877351485</v>
      </c>
      <c r="F86" s="115">
        <v>10.772610244798052</v>
      </c>
      <c r="G86" s="115">
        <v>11.025097723507059</v>
      </c>
      <c r="H86" s="115">
        <v>11.691806135153694</v>
      </c>
      <c r="I86" s="115">
        <f t="shared" si="43"/>
        <v>9.9973050849561229</v>
      </c>
      <c r="J86" s="115">
        <f t="shared" si="44"/>
        <v>3.6798094380269255</v>
      </c>
      <c r="K86" s="116">
        <f t="shared" si="45"/>
        <v>1.3970376167205363</v>
      </c>
      <c r="L86" s="13"/>
      <c r="M86" s="13"/>
      <c r="N86" s="13"/>
      <c r="O86" s="13"/>
      <c r="P86" s="13"/>
      <c r="Q86" s="13"/>
    </row>
    <row r="87" spans="1:17" ht="13.5" thickBot="1">
      <c r="A87" s="94" t="s">
        <v>29</v>
      </c>
      <c r="C87" s="117">
        <v>19.375078759753464</v>
      </c>
      <c r="D87" s="118">
        <v>18.876187445747579</v>
      </c>
      <c r="E87" s="118">
        <v>17.233006218652093</v>
      </c>
      <c r="F87" s="118">
        <v>15.686577973447113</v>
      </c>
      <c r="G87" s="118">
        <v>14.808013818239171</v>
      </c>
      <c r="H87" s="118">
        <v>15.332167510721309</v>
      </c>
      <c r="I87" s="118">
        <f t="shared" si="43"/>
        <v>16.885171954426788</v>
      </c>
      <c r="J87" s="118">
        <f t="shared" si="44"/>
        <v>-4.042911249032155</v>
      </c>
      <c r="K87" s="119">
        <f t="shared" si="45"/>
        <v>1.9208229235096541</v>
      </c>
      <c r="L87" s="13"/>
      <c r="M87" s="13"/>
      <c r="N87" s="13"/>
      <c r="O87" s="13"/>
      <c r="P87" s="13"/>
      <c r="Q87" s="13"/>
    </row>
    <row r="88" spans="1:17">
      <c r="C88" s="13"/>
      <c r="D88" s="13"/>
      <c r="E88" s="13"/>
      <c r="F88" s="13"/>
      <c r="G88" s="13"/>
    </row>
    <row r="89" spans="1:17" ht="13.5" thickBot="1"/>
    <row r="90" spans="1:17" ht="51.75" thickBot="1">
      <c r="A90" s="2" t="s">
        <v>39</v>
      </c>
      <c r="C90" s="3" t="s">
        <v>22</v>
      </c>
      <c r="D90" s="3" t="s">
        <v>23</v>
      </c>
      <c r="E90" s="3" t="s">
        <v>3</v>
      </c>
      <c r="F90" s="3" t="s">
        <v>24</v>
      </c>
      <c r="G90" s="3" t="s">
        <v>25</v>
      </c>
      <c r="H90" s="3" t="s">
        <v>26</v>
      </c>
      <c r="I90" s="3" t="s">
        <v>27</v>
      </c>
      <c r="J90" s="3" t="s">
        <v>28</v>
      </c>
      <c r="K90" s="14" t="s">
        <v>29</v>
      </c>
      <c r="L90" s="18" t="s">
        <v>32</v>
      </c>
    </row>
    <row r="91" spans="1:17">
      <c r="A91" s="1" t="s">
        <v>18</v>
      </c>
      <c r="C91" s="13">
        <f t="shared" ref="C91:C105" si="46">C4/($W4-C4)</f>
        <v>0.63302550674160118</v>
      </c>
      <c r="D91" s="13">
        <f t="shared" ref="D91:D105" si="47">E4/($W4-E4)</f>
        <v>1.3061489756590018E-3</v>
      </c>
      <c r="E91" s="13">
        <f t="shared" ref="E91:E105" si="48">G4/($W4-G4)</f>
        <v>0.28062589283589318</v>
      </c>
      <c r="F91" s="13">
        <f t="shared" ref="F91:F105" si="49">I4/($W4-I4)</f>
        <v>3.3242135102235539E-3</v>
      </c>
      <c r="G91" s="13">
        <f t="shared" ref="G91:G105" si="50">K4/($W4-K4)</f>
        <v>2.1465066509846926E-2</v>
      </c>
      <c r="H91" s="13">
        <f t="shared" ref="H91:H105" si="51">M4/($W4-M4)</f>
        <v>5.0560306207833673E-2</v>
      </c>
      <c r="I91" s="13">
        <f t="shared" ref="I91:I105" si="52">O4/($W4-O4)</f>
        <v>3.4696644486152055E-2</v>
      </c>
      <c r="J91" s="13">
        <f t="shared" ref="J91:J105" si="53">Q4/($W4-Q4)</f>
        <v>3.8005724096255689E-2</v>
      </c>
      <c r="K91" s="13">
        <f t="shared" ref="K91:K105" si="54">S4/($W4-S4)</f>
        <v>0.16399166179670208</v>
      </c>
      <c r="L91" s="19">
        <f>AVERAGE(C91:K91)</f>
        <v>0.13633346279557415</v>
      </c>
      <c r="M91" s="13"/>
    </row>
    <row r="92" spans="1:17">
      <c r="A92" s="1" t="s">
        <v>54</v>
      </c>
      <c r="C92" s="13">
        <f t="shared" si="46"/>
        <v>0.61916297082827587</v>
      </c>
      <c r="D92" s="13">
        <f t="shared" si="47"/>
        <v>1.1728394119481086E-3</v>
      </c>
      <c r="E92" s="13">
        <f t="shared" si="48"/>
        <v>0.26855829472467974</v>
      </c>
      <c r="F92" s="13">
        <f t="shared" si="49"/>
        <v>3.3383565227339922E-3</v>
      </c>
      <c r="G92" s="13">
        <f t="shared" si="50"/>
        <v>2.2439903694240707E-2</v>
      </c>
      <c r="H92" s="13">
        <f t="shared" si="51"/>
        <v>5.3357960804371045E-2</v>
      </c>
      <c r="I92" s="13">
        <f t="shared" si="52"/>
        <v>3.5805950725466981E-2</v>
      </c>
      <c r="J92" s="13">
        <f t="shared" si="53"/>
        <v>4.0767025120885744E-2</v>
      </c>
      <c r="K92" s="13">
        <f t="shared" si="54"/>
        <v>0.1748066357340545</v>
      </c>
      <c r="L92" s="19">
        <f t="shared" ref="L92:L105" si="55">AVERAGE(C92:K92)</f>
        <v>0.13548999306296186</v>
      </c>
      <c r="M92" s="13"/>
    </row>
    <row r="93" spans="1:17">
      <c r="A93" s="1" t="s">
        <v>55</v>
      </c>
      <c r="C93" s="13">
        <f t="shared" si="46"/>
        <v>0.60947761596071881</v>
      </c>
      <c r="D93" s="13">
        <f t="shared" si="47"/>
        <v>1.2062824042533319E-3</v>
      </c>
      <c r="E93" s="13">
        <f t="shared" si="48"/>
        <v>0.25867197888623361</v>
      </c>
      <c r="F93" s="13">
        <f t="shared" si="49"/>
        <v>3.2917115470903883E-3</v>
      </c>
      <c r="G93" s="13">
        <f t="shared" si="50"/>
        <v>2.1129166990808117E-2</v>
      </c>
      <c r="H93" s="13">
        <f t="shared" si="51"/>
        <v>5.7432885468328615E-2</v>
      </c>
      <c r="I93" s="13">
        <f t="shared" si="52"/>
        <v>3.423475299638036E-2</v>
      </c>
      <c r="J93" s="13">
        <f t="shared" si="53"/>
        <v>4.2283079055259319E-2</v>
      </c>
      <c r="K93" s="13">
        <f t="shared" si="54"/>
        <v>0.18638047616668477</v>
      </c>
      <c r="L93" s="19">
        <f t="shared" si="55"/>
        <v>0.13490088327508415</v>
      </c>
      <c r="M93" s="13"/>
    </row>
    <row r="94" spans="1:17">
      <c r="A94" s="1" t="s">
        <v>35</v>
      </c>
      <c r="C94" s="13">
        <f t="shared" si="46"/>
        <v>0.59867957529495142</v>
      </c>
      <c r="D94" s="13">
        <f t="shared" si="47"/>
        <v>1.1890860567705282E-3</v>
      </c>
      <c r="E94" s="13">
        <f t="shared" si="48"/>
        <v>0.25341298650215827</v>
      </c>
      <c r="F94" s="13">
        <f t="shared" si="49"/>
        <v>3.2410006514587923E-3</v>
      </c>
      <c r="G94" s="13">
        <f t="shared" si="50"/>
        <v>2.0393081756208371E-2</v>
      </c>
      <c r="H94" s="13">
        <f t="shared" si="51"/>
        <v>6.2499164677050446E-2</v>
      </c>
      <c r="I94" s="13">
        <f t="shared" si="52"/>
        <v>3.3719879383407467E-2</v>
      </c>
      <c r="J94" s="13">
        <f t="shared" si="53"/>
        <v>4.3502862486715824E-2</v>
      </c>
      <c r="K94" s="13">
        <f t="shared" si="54"/>
        <v>0.19325572920369299</v>
      </c>
      <c r="L94" s="19">
        <f t="shared" si="55"/>
        <v>0.13443259622360157</v>
      </c>
      <c r="M94" s="13"/>
    </row>
    <row r="95" spans="1:17">
      <c r="A95" s="1" t="s">
        <v>56</v>
      </c>
      <c r="C95" s="13">
        <f t="shared" si="46"/>
        <v>0.57950787771174395</v>
      </c>
      <c r="D95" s="13">
        <f t="shared" si="47"/>
        <v>1.1568906598353565E-3</v>
      </c>
      <c r="E95" s="13">
        <f t="shared" si="48"/>
        <v>0.25472914315872569</v>
      </c>
      <c r="F95" s="13">
        <f t="shared" si="49"/>
        <v>3.2244973540791993E-3</v>
      </c>
      <c r="G95" s="13">
        <f t="shared" si="50"/>
        <v>2.2039161063786172E-2</v>
      </c>
      <c r="H95" s="13">
        <f t="shared" si="51"/>
        <v>6.376941323642378E-2</v>
      </c>
      <c r="I95" s="13">
        <f t="shared" si="52"/>
        <v>3.3690577354034745E-2</v>
      </c>
      <c r="J95" s="13">
        <f t="shared" si="53"/>
        <v>4.7243101601924006E-2</v>
      </c>
      <c r="K95" s="13">
        <f t="shared" si="54"/>
        <v>0.19793859020685528</v>
      </c>
      <c r="L95" s="19">
        <f t="shared" si="55"/>
        <v>0.13369991692748981</v>
      </c>
      <c r="M95" s="13"/>
    </row>
    <row r="96" spans="1:17">
      <c r="A96" s="1" t="s">
        <v>57</v>
      </c>
      <c r="C96" s="13">
        <f t="shared" si="46"/>
        <v>0.63015237784569345</v>
      </c>
      <c r="D96" s="13">
        <f t="shared" si="47"/>
        <v>1.2283400643393672E-3</v>
      </c>
      <c r="E96" s="13">
        <f t="shared" si="48"/>
        <v>0.24004994630369572</v>
      </c>
      <c r="F96" s="13">
        <f t="shared" si="49"/>
        <v>3.1640875883030403E-3</v>
      </c>
      <c r="G96" s="13">
        <f t="shared" si="50"/>
        <v>2.0703100413539396E-2</v>
      </c>
      <c r="H96" s="13">
        <f t="shared" si="51"/>
        <v>6.3673925780721397E-2</v>
      </c>
      <c r="I96" s="13">
        <f t="shared" si="52"/>
        <v>3.1512112279729533E-2</v>
      </c>
      <c r="J96" s="13">
        <f t="shared" si="53"/>
        <v>5.0276729768398885E-2</v>
      </c>
      <c r="K96" s="13">
        <f t="shared" si="54"/>
        <v>0.18889946310635142</v>
      </c>
      <c r="L96" s="19">
        <f t="shared" si="55"/>
        <v>0.13662889812786355</v>
      </c>
      <c r="M96" s="13"/>
    </row>
    <row r="97" spans="1:23">
      <c r="A97" s="1" t="s">
        <v>58</v>
      </c>
      <c r="C97" s="13">
        <f t="shared" si="46"/>
        <v>0.62231241045896324</v>
      </c>
      <c r="D97" s="13">
        <f t="shared" si="47"/>
        <v>1.3728589978020563E-3</v>
      </c>
      <c r="E97" s="13">
        <f t="shared" si="48"/>
        <v>0.24040470683614631</v>
      </c>
      <c r="F97" s="13">
        <f t="shared" si="49"/>
        <v>3.1408601442490698E-3</v>
      </c>
      <c r="G97" s="13">
        <f t="shared" si="50"/>
        <v>2.0646811515235362E-2</v>
      </c>
      <c r="H97" s="13">
        <f t="shared" si="51"/>
        <v>6.4165240743866384E-2</v>
      </c>
      <c r="I97" s="13">
        <f t="shared" si="52"/>
        <v>3.1763067925475647E-2</v>
      </c>
      <c r="J97" s="13">
        <f t="shared" si="53"/>
        <v>5.4618294771251116E-2</v>
      </c>
      <c r="K97" s="13">
        <f t="shared" si="54"/>
        <v>0.18839902622790988</v>
      </c>
      <c r="L97" s="19">
        <f t="shared" si="55"/>
        <v>0.13631369751343325</v>
      </c>
      <c r="M97" s="13"/>
    </row>
    <row r="98" spans="1:23">
      <c r="A98" s="1" t="s">
        <v>36</v>
      </c>
      <c r="C98" s="13">
        <f t="shared" si="46"/>
        <v>0.57535403138222552</v>
      </c>
      <c r="D98" s="13">
        <f t="shared" si="47"/>
        <v>1.4857857107805235E-3</v>
      </c>
      <c r="E98" s="13">
        <f t="shared" si="48"/>
        <v>0.24016815747422982</v>
      </c>
      <c r="F98" s="13">
        <f t="shared" si="49"/>
        <v>3.0335508190511072E-3</v>
      </c>
      <c r="G98" s="13">
        <f t="shared" si="50"/>
        <v>2.3500129587703956E-2</v>
      </c>
      <c r="H98" s="13">
        <f t="shared" si="51"/>
        <v>7.1391029622589294E-2</v>
      </c>
      <c r="I98" s="13">
        <f t="shared" si="52"/>
        <v>3.1031549685970529E-2</v>
      </c>
      <c r="J98" s="13">
        <f t="shared" si="53"/>
        <v>5.7024853169187775E-2</v>
      </c>
      <c r="K98" s="13">
        <f t="shared" si="54"/>
        <v>0.19440218495751371</v>
      </c>
      <c r="L98" s="19">
        <f t="shared" si="55"/>
        <v>0.13304347471213912</v>
      </c>
      <c r="M98" s="13"/>
    </row>
    <row r="99" spans="1:23">
      <c r="A99" s="1" t="s">
        <v>59</v>
      </c>
      <c r="C99" s="13">
        <f t="shared" si="46"/>
        <v>0.49587673292418577</v>
      </c>
      <c r="D99" s="13">
        <f t="shared" si="47"/>
        <v>1.9118588683279866E-3</v>
      </c>
      <c r="E99" s="13">
        <f t="shared" si="48"/>
        <v>0.26793083973070347</v>
      </c>
      <c r="F99" s="13">
        <f t="shared" si="49"/>
        <v>3.0842130902336935E-3</v>
      </c>
      <c r="G99" s="13">
        <f t="shared" si="50"/>
        <v>2.9006853305916902E-2</v>
      </c>
      <c r="H99" s="13">
        <f t="shared" si="51"/>
        <v>7.8698175090566799E-2</v>
      </c>
      <c r="I99" s="13">
        <f t="shared" si="52"/>
        <v>3.3254268342089478E-2</v>
      </c>
      <c r="J99" s="13">
        <f t="shared" si="53"/>
        <v>6.4058201054546973E-2</v>
      </c>
      <c r="K99" s="13">
        <f t="shared" si="54"/>
        <v>0.19264016856769939</v>
      </c>
      <c r="L99" s="19">
        <f t="shared" si="55"/>
        <v>0.12960681233047447</v>
      </c>
      <c r="M99" s="13"/>
    </row>
    <row r="100" spans="1:23">
      <c r="A100" s="1" t="s">
        <v>60</v>
      </c>
      <c r="C100" s="13">
        <f t="shared" si="46"/>
        <v>0.44601453877143366</v>
      </c>
      <c r="D100" s="13">
        <f t="shared" si="47"/>
        <v>1.9386073317764964E-3</v>
      </c>
      <c r="E100" s="13">
        <f t="shared" si="48"/>
        <v>0.27235856161898975</v>
      </c>
      <c r="F100" s="13">
        <f t="shared" si="49"/>
        <v>3.1440926126074594E-3</v>
      </c>
      <c r="G100" s="13">
        <f t="shared" si="50"/>
        <v>3.4942434134857217E-2</v>
      </c>
      <c r="H100" s="13">
        <f t="shared" si="51"/>
        <v>8.9644473605770242E-2</v>
      </c>
      <c r="I100" s="13">
        <f t="shared" si="52"/>
        <v>3.4878749433054995E-2</v>
      </c>
      <c r="J100" s="13">
        <f t="shared" si="53"/>
        <v>7.1422763899498545E-2</v>
      </c>
      <c r="K100" s="13">
        <f t="shared" si="54"/>
        <v>0.19009893005741021</v>
      </c>
      <c r="L100" s="19">
        <f t="shared" si="55"/>
        <v>0.12716035016282207</v>
      </c>
      <c r="M100" s="13"/>
    </row>
    <row r="101" spans="1:23">
      <c r="A101" s="1" t="s">
        <v>37</v>
      </c>
      <c r="C101" s="13">
        <f t="shared" si="46"/>
        <v>0.40980511492433125</v>
      </c>
      <c r="D101" s="13">
        <f t="shared" si="47"/>
        <v>2.2795915977303453E-3</v>
      </c>
      <c r="E101" s="13">
        <f t="shared" si="48"/>
        <v>0.28003732849829577</v>
      </c>
      <c r="F101" s="13">
        <f t="shared" si="49"/>
        <v>3.1467415627370195E-3</v>
      </c>
      <c r="G101" s="13">
        <f t="shared" si="50"/>
        <v>3.5573378167983269E-2</v>
      </c>
      <c r="H101" s="13">
        <f t="shared" si="51"/>
        <v>0.10043448041534296</v>
      </c>
      <c r="I101" s="13">
        <f t="shared" si="52"/>
        <v>3.4715726178152162E-2</v>
      </c>
      <c r="J101" s="13">
        <f t="shared" si="53"/>
        <v>7.837429234849104E-2</v>
      </c>
      <c r="K101" s="13">
        <f t="shared" si="54"/>
        <v>0.1853372626872524</v>
      </c>
      <c r="L101" s="19">
        <f t="shared" si="55"/>
        <v>0.12552265737559068</v>
      </c>
      <c r="M101" s="13"/>
    </row>
    <row r="102" spans="1:23">
      <c r="A102" s="1" t="s">
        <v>61</v>
      </c>
      <c r="C102" s="13">
        <f t="shared" si="46"/>
        <v>0.41061084015283467</v>
      </c>
      <c r="D102" s="13">
        <f t="shared" si="47"/>
        <v>2.2659267327286947E-3</v>
      </c>
      <c r="E102" s="13">
        <f t="shared" si="48"/>
        <v>0.27174321955769137</v>
      </c>
      <c r="F102" s="13">
        <f t="shared" si="49"/>
        <v>3.0545684750308997E-3</v>
      </c>
      <c r="G102" s="13">
        <f t="shared" si="50"/>
        <v>3.5369569776995728E-2</v>
      </c>
      <c r="H102" s="13">
        <f t="shared" si="51"/>
        <v>0.10023608424247925</v>
      </c>
      <c r="I102" s="13">
        <f t="shared" si="52"/>
        <v>3.3565080437541264E-2</v>
      </c>
      <c r="J102" s="13">
        <f t="shared" si="53"/>
        <v>8.3367083020601584E-2</v>
      </c>
      <c r="K102" s="13">
        <f t="shared" si="54"/>
        <v>0.18245825369350502</v>
      </c>
      <c r="L102" s="19">
        <f t="shared" si="55"/>
        <v>0.12474118067660094</v>
      </c>
      <c r="M102" s="13"/>
    </row>
    <row r="103" spans="1:23">
      <c r="A103" s="1" t="s">
        <v>38</v>
      </c>
      <c r="C103" s="13">
        <f t="shared" si="46"/>
        <v>0.3704040266107711</v>
      </c>
      <c r="D103" s="13">
        <f t="shared" si="47"/>
        <v>2.3183735410185744E-3</v>
      </c>
      <c r="E103" s="13">
        <f t="shared" si="48"/>
        <v>0.2951932718781245</v>
      </c>
      <c r="F103" s="13">
        <f t="shared" si="49"/>
        <v>2.7767130113958626E-3</v>
      </c>
      <c r="G103" s="13">
        <f t="shared" si="50"/>
        <v>3.6103020050726048E-2</v>
      </c>
      <c r="H103" s="13">
        <f t="shared" si="51"/>
        <v>9.8010797139411021E-2</v>
      </c>
      <c r="I103" s="13">
        <f t="shared" si="52"/>
        <v>3.700993154974716E-2</v>
      </c>
      <c r="J103" s="13">
        <f t="shared" si="53"/>
        <v>8.7406485852665167E-2</v>
      </c>
      <c r="K103" s="13">
        <f t="shared" si="54"/>
        <v>0.18005862971401171</v>
      </c>
      <c r="L103" s="19">
        <f t="shared" si="55"/>
        <v>0.12325347214976347</v>
      </c>
      <c r="M103" s="13"/>
    </row>
    <row r="104" spans="1:23">
      <c r="A104" s="1" t="s">
        <v>62</v>
      </c>
      <c r="C104" s="13">
        <f t="shared" si="46"/>
        <v>0.32145252357194332</v>
      </c>
      <c r="D104" s="13">
        <f t="shared" si="47"/>
        <v>2.3032949583721694E-3</v>
      </c>
      <c r="E104" s="13">
        <f t="shared" si="48"/>
        <v>0.33048500273416481</v>
      </c>
      <c r="F104" s="13">
        <f t="shared" si="49"/>
        <v>2.7038701968938343E-3</v>
      </c>
      <c r="G104" s="13">
        <f t="shared" si="50"/>
        <v>3.6208662373971828E-2</v>
      </c>
      <c r="H104" s="13">
        <f t="shared" si="51"/>
        <v>9.6154332319848976E-2</v>
      </c>
      <c r="I104" s="13">
        <f t="shared" si="52"/>
        <v>3.7355546099204093E-2</v>
      </c>
      <c r="J104" s="13">
        <f t="shared" si="53"/>
        <v>9.3159387209874156E-2</v>
      </c>
      <c r="K104" s="13">
        <f t="shared" si="54"/>
        <v>0.18550335624133241</v>
      </c>
      <c r="L104" s="19">
        <f t="shared" si="55"/>
        <v>0.12281399730062287</v>
      </c>
      <c r="M104" s="13"/>
    </row>
    <row r="105" spans="1:23" ht="13.5" thickBot="1">
      <c r="A105" s="1" t="s">
        <v>63</v>
      </c>
      <c r="C105" s="13">
        <f t="shared" si="46"/>
        <v>0.32296438112900522</v>
      </c>
      <c r="D105" s="13">
        <f t="shared" si="47"/>
        <v>2.435534170584292E-3</v>
      </c>
      <c r="E105" s="13">
        <f t="shared" si="48"/>
        <v>0.32814412493205758</v>
      </c>
      <c r="F105" s="13">
        <f t="shared" si="49"/>
        <v>2.5594271561861824E-3</v>
      </c>
      <c r="G105" s="13">
        <f t="shared" si="50"/>
        <v>3.6247456686881958E-2</v>
      </c>
      <c r="H105" s="13">
        <f t="shared" si="51"/>
        <v>9.5706565378775768E-2</v>
      </c>
      <c r="I105" s="13">
        <f t="shared" si="52"/>
        <v>3.7902734648898088E-2</v>
      </c>
      <c r="J105" s="13">
        <f t="shared" si="53"/>
        <v>9.2401742779887261E-2</v>
      </c>
      <c r="K105" s="13">
        <f t="shared" si="54"/>
        <v>0.18786625158345049</v>
      </c>
      <c r="L105" s="20">
        <f t="shared" si="55"/>
        <v>0.12291424649619184</v>
      </c>
      <c r="M105" s="13"/>
    </row>
    <row r="107" spans="1:23">
      <c r="A107" s="21" t="s">
        <v>32</v>
      </c>
      <c r="B107" s="21"/>
      <c r="C107" s="15">
        <f>AVERAGE(C91:C105)</f>
        <v>0.50965336828724517</v>
      </c>
      <c r="D107" s="15">
        <f t="shared" ref="D107:K107" si="56">AVERAGE(D91:D105)</f>
        <v>1.7047612987951223E-3</v>
      </c>
      <c r="E107" s="15">
        <f t="shared" si="56"/>
        <v>0.27216756371145256</v>
      </c>
      <c r="F107" s="15">
        <f t="shared" si="56"/>
        <v>3.0818602828182732E-3</v>
      </c>
      <c r="G107" s="15">
        <f t="shared" si="56"/>
        <v>2.7717853068580125E-2</v>
      </c>
      <c r="H107" s="15">
        <f t="shared" si="56"/>
        <v>7.6382322315558651E-2</v>
      </c>
      <c r="I107" s="15">
        <f t="shared" si="56"/>
        <v>3.434243810168696E-2</v>
      </c>
      <c r="J107" s="15">
        <f t="shared" si="56"/>
        <v>6.2927441749029533E-2</v>
      </c>
      <c r="K107" s="15">
        <f t="shared" si="56"/>
        <v>0.18613577466296174</v>
      </c>
    </row>
    <row r="108" spans="1:23">
      <c r="A108" s="21" t="s">
        <v>33</v>
      </c>
      <c r="B108" s="21"/>
      <c r="C108" s="15">
        <f>C105-C91</f>
        <v>-0.31006112561259597</v>
      </c>
      <c r="D108" s="15">
        <f t="shared" ref="D108:K108" si="57">D105-D91</f>
        <v>1.1293851949252902E-3</v>
      </c>
      <c r="E108" s="15">
        <f t="shared" si="57"/>
        <v>4.7518232096164403E-2</v>
      </c>
      <c r="F108" s="15">
        <f t="shared" si="57"/>
        <v>-7.6478635403737141E-4</v>
      </c>
      <c r="G108" s="15">
        <f t="shared" si="57"/>
        <v>1.4782390177035032E-2</v>
      </c>
      <c r="H108" s="15">
        <f t="shared" si="57"/>
        <v>4.5146259170942095E-2</v>
      </c>
      <c r="I108" s="15">
        <f t="shared" si="57"/>
        <v>3.2060901627460336E-3</v>
      </c>
      <c r="J108" s="15">
        <f t="shared" si="57"/>
        <v>5.4396018683631572E-2</v>
      </c>
      <c r="K108" s="15">
        <f t="shared" si="57"/>
        <v>2.3874589786748418E-2</v>
      </c>
    </row>
    <row r="109" spans="1:23">
      <c r="A109" s="21" t="s">
        <v>34</v>
      </c>
      <c r="B109" s="21"/>
      <c r="C109" s="15">
        <f>STDEV(C91:C105)</f>
        <v>0.11807787735126553</v>
      </c>
      <c r="D109" s="15">
        <f t="shared" ref="D109:K109" si="58">STDEV(D91:D105)</f>
        <v>5.1082462181180875E-4</v>
      </c>
      <c r="E109" s="15">
        <f t="shared" si="58"/>
        <v>2.8197641718630144E-2</v>
      </c>
      <c r="F109" s="15">
        <f t="shared" si="58"/>
        <v>2.3061573260079482E-4</v>
      </c>
      <c r="G109" s="15">
        <f t="shared" si="58"/>
        <v>7.0838518996009471E-3</v>
      </c>
      <c r="H109" s="15">
        <f t="shared" si="58"/>
        <v>1.8524859042330519E-2</v>
      </c>
      <c r="I109" s="15">
        <f t="shared" si="58"/>
        <v>2.0667906608783405E-3</v>
      </c>
      <c r="J109" s="15">
        <f t="shared" si="58"/>
        <v>1.9887834352021544E-2</v>
      </c>
      <c r="K109" s="15">
        <f t="shared" si="58"/>
        <v>8.4615379686941439E-3</v>
      </c>
    </row>
    <row r="111" spans="1:23" ht="13.5" thickBot="1"/>
    <row r="112" spans="1:23" ht="13.5" thickBot="1">
      <c r="A112" s="2" t="s">
        <v>40</v>
      </c>
      <c r="B112" s="281" t="s">
        <v>1</v>
      </c>
      <c r="C112" s="281"/>
      <c r="D112" s="281" t="s">
        <v>2</v>
      </c>
      <c r="E112" s="281"/>
      <c r="F112" s="281" t="s">
        <v>3</v>
      </c>
      <c r="G112" s="281"/>
      <c r="H112" s="281" t="s">
        <v>4</v>
      </c>
      <c r="I112" s="281"/>
      <c r="J112" s="281" t="s">
        <v>5</v>
      </c>
      <c r="K112" s="281"/>
      <c r="L112" s="281" t="s">
        <v>6</v>
      </c>
      <c r="M112" s="281"/>
      <c r="N112" s="281" t="s">
        <v>7</v>
      </c>
      <c r="O112" s="281"/>
      <c r="P112" s="281" t="s">
        <v>8</v>
      </c>
      <c r="Q112" s="281"/>
      <c r="R112" s="281" t="s">
        <v>9</v>
      </c>
      <c r="S112" s="281"/>
      <c r="T112" s="281"/>
      <c r="U112" s="281"/>
      <c r="V112" s="282" t="s">
        <v>11</v>
      </c>
      <c r="W112" s="283"/>
    </row>
    <row r="113" spans="1:23">
      <c r="A113" s="11" t="s">
        <v>41</v>
      </c>
      <c r="B113" s="6" t="s">
        <v>16</v>
      </c>
      <c r="C113" s="6" t="str">
        <f>C3</f>
        <v>Ilembe</v>
      </c>
      <c r="D113" s="6" t="s">
        <v>16</v>
      </c>
      <c r="E113" s="6" t="str">
        <f>C113</f>
        <v>Ilembe</v>
      </c>
      <c r="F113" s="6" t="s">
        <v>16</v>
      </c>
      <c r="G113" s="6" t="str">
        <f>E113</f>
        <v>Ilembe</v>
      </c>
      <c r="H113" s="6" t="s">
        <v>16</v>
      </c>
      <c r="I113" s="6" t="str">
        <f>G113</f>
        <v>Ilembe</v>
      </c>
      <c r="J113" s="6" t="s">
        <v>16</v>
      </c>
      <c r="K113" s="6" t="str">
        <f>I113</f>
        <v>Ilembe</v>
      </c>
      <c r="L113" s="6" t="s">
        <v>16</v>
      </c>
      <c r="M113" s="6" t="str">
        <f>K113</f>
        <v>Ilembe</v>
      </c>
      <c r="N113" s="6" t="s">
        <v>16</v>
      </c>
      <c r="O113" s="6" t="str">
        <f>M113</f>
        <v>Ilembe</v>
      </c>
      <c r="P113" s="6" t="s">
        <v>16</v>
      </c>
      <c r="Q113" s="6" t="str">
        <f>O113</f>
        <v>Ilembe</v>
      </c>
      <c r="R113" s="6" t="s">
        <v>16</v>
      </c>
      <c r="S113" s="6" t="str">
        <f>Q113</f>
        <v>Ilembe</v>
      </c>
      <c r="T113" s="6"/>
      <c r="U113" s="6"/>
      <c r="V113" s="105" t="s">
        <v>16</v>
      </c>
      <c r="W113" s="128" t="s">
        <v>17</v>
      </c>
    </row>
    <row r="114" spans="1:23">
      <c r="A114" s="1" t="str">
        <f>A91</f>
        <v>1996</v>
      </c>
      <c r="B114" s="7">
        <v>16812880.000000019</v>
      </c>
      <c r="C114" s="7">
        <v>409833.88305726345</v>
      </c>
      <c r="D114" s="7">
        <v>18798620.000000048</v>
      </c>
      <c r="E114" s="7">
        <v>8918.846655646701</v>
      </c>
      <c r="F114" s="7">
        <v>54160040.000000015</v>
      </c>
      <c r="G114" s="7">
        <v>808329.49675925402</v>
      </c>
      <c r="H114" s="7">
        <v>12503810.000000011</v>
      </c>
      <c r="I114" s="7">
        <v>70602.396993792208</v>
      </c>
      <c r="J114" s="7">
        <v>6216861.5699872989</v>
      </c>
      <c r="K114" s="7">
        <v>29842.188684847308</v>
      </c>
      <c r="L114" s="7">
        <v>41045679.99999997</v>
      </c>
      <c r="M114" s="7">
        <v>158919.74601572091</v>
      </c>
      <c r="N114" s="7">
        <v>26492460.000000119</v>
      </c>
      <c r="O114" s="7">
        <v>74334.4463259857</v>
      </c>
      <c r="P114" s="7">
        <v>62446520.00000006</v>
      </c>
      <c r="Q114" s="7">
        <v>162637.51208241846</v>
      </c>
      <c r="R114" s="7">
        <v>18876070</v>
      </c>
      <c r="S114" s="7">
        <v>97017.948164284928</v>
      </c>
      <c r="T114" s="7"/>
      <c r="U114" s="7"/>
      <c r="V114" s="107">
        <f>B114+D114+F114+H114+J114+L114+N114+P114+R114+T114</f>
        <v>257352941.56998754</v>
      </c>
      <c r="W114" s="108">
        <f>C114+E114+G114+I114+K114+M114+O114+Q114+S114+U114</f>
        <v>1820436.4647392135</v>
      </c>
    </row>
    <row r="115" spans="1:23">
      <c r="A115" s="1" t="str">
        <f t="shared" ref="A115:A128" si="59">A92</f>
        <v>1997</v>
      </c>
      <c r="B115" s="7">
        <v>17735190.000000007</v>
      </c>
      <c r="C115" s="7">
        <v>451348.39058744209</v>
      </c>
      <c r="D115" s="7">
        <v>18463559.999999996</v>
      </c>
      <c r="E115" s="7">
        <v>10601.00425819794</v>
      </c>
      <c r="F115" s="7">
        <v>61071069.999999911</v>
      </c>
      <c r="G115" s="7">
        <v>909640.56566313584</v>
      </c>
      <c r="H115" s="7">
        <v>13266030.000000041</v>
      </c>
      <c r="I115" s="7">
        <v>75148.685998015993</v>
      </c>
      <c r="J115" s="7">
        <v>7544450.9829964004</v>
      </c>
      <c r="K115" s="7">
        <v>37359.059138437195</v>
      </c>
      <c r="L115" s="7">
        <v>43726380.000000007</v>
      </c>
      <c r="M115" s="7">
        <v>174353.42311243311</v>
      </c>
      <c r="N115" s="7">
        <v>30338690.000000097</v>
      </c>
      <c r="O115" s="7">
        <v>86050.835841995169</v>
      </c>
      <c r="P115" s="7">
        <v>73799079.99999997</v>
      </c>
      <c r="Q115" s="7">
        <v>191064.7981355818</v>
      </c>
      <c r="R115" s="7">
        <v>21145674.999999896</v>
      </c>
      <c r="S115" s="7">
        <v>106115.27693317982</v>
      </c>
      <c r="T115" s="7"/>
      <c r="U115" s="7"/>
      <c r="V115" s="107">
        <f t="shared" ref="V115:W128" si="60">B115+D115+F115+H115+J115+L115+N115+P115+R115+T115</f>
        <v>287090125.98299634</v>
      </c>
      <c r="W115" s="108">
        <f t="shared" si="60"/>
        <v>2041682.0396684194</v>
      </c>
    </row>
    <row r="116" spans="1:23">
      <c r="A116" s="1" t="str">
        <f t="shared" si="59"/>
        <v>1998</v>
      </c>
      <c r="B116" s="7">
        <v>17119700.000000011</v>
      </c>
      <c r="C116" s="7">
        <v>475004.46780898812</v>
      </c>
      <c r="D116" s="7">
        <v>22383200</v>
      </c>
      <c r="E116" s="7">
        <v>15559.547726629393</v>
      </c>
      <c r="F116" s="7">
        <v>58746995.999999955</v>
      </c>
      <c r="G116" s="7">
        <v>884669.26175385911</v>
      </c>
      <c r="H116" s="7">
        <v>13736900</v>
      </c>
      <c r="I116" s="7">
        <v>76255.534706328326</v>
      </c>
      <c r="J116" s="7">
        <v>7545400</v>
      </c>
      <c r="K116" s="7">
        <v>35081.926950493995</v>
      </c>
      <c r="L116" s="7">
        <v>44879900</v>
      </c>
      <c r="M116" s="7">
        <v>178678.89504672564</v>
      </c>
      <c r="N116" s="7">
        <v>33884100</v>
      </c>
      <c r="O116" s="7">
        <v>93917.075154071499</v>
      </c>
      <c r="P116" s="7">
        <v>79841800</v>
      </c>
      <c r="Q116" s="7">
        <v>210259.48493273262</v>
      </c>
      <c r="R116" s="7">
        <v>24193999.999999881</v>
      </c>
      <c r="S116" s="7">
        <v>122306.12266234343</v>
      </c>
      <c r="T116" s="7"/>
      <c r="U116" s="7"/>
      <c r="V116" s="107">
        <f t="shared" si="60"/>
        <v>302331995.99999988</v>
      </c>
      <c r="W116" s="108">
        <f t="shared" si="60"/>
        <v>2091732.316742172</v>
      </c>
    </row>
    <row r="117" spans="1:23">
      <c r="A117" s="1" t="str">
        <f t="shared" si="59"/>
        <v>1999</v>
      </c>
      <c r="B117" s="7">
        <v>17367400.000000015</v>
      </c>
      <c r="C117" s="7">
        <v>412863.83664469735</v>
      </c>
      <c r="D117" s="7">
        <v>26153400</v>
      </c>
      <c r="E117" s="7">
        <v>19605.799047732951</v>
      </c>
      <c r="F117" s="7">
        <v>61353000</v>
      </c>
      <c r="G117" s="7">
        <v>908436.01877374388</v>
      </c>
      <c r="H117" s="7">
        <v>13439999.999999989</v>
      </c>
      <c r="I117" s="7">
        <v>76637.157752444618</v>
      </c>
      <c r="J117" s="7">
        <v>7726900</v>
      </c>
      <c r="K117" s="7">
        <v>34408.539269840796</v>
      </c>
      <c r="L117" s="7">
        <v>48733100</v>
      </c>
      <c r="M117" s="7">
        <v>193428.15373013366</v>
      </c>
      <c r="N117" s="7">
        <v>38979300</v>
      </c>
      <c r="O117" s="7">
        <v>108802.31336029735</v>
      </c>
      <c r="P117" s="7">
        <v>93114599.99999997</v>
      </c>
      <c r="Q117" s="7">
        <v>240864.10520302877</v>
      </c>
      <c r="R117" s="7">
        <v>27589000</v>
      </c>
      <c r="S117" s="7">
        <v>133913.62629743177</v>
      </c>
      <c r="T117" s="7"/>
      <c r="U117" s="7"/>
      <c r="V117" s="107">
        <f t="shared" si="60"/>
        <v>334456700</v>
      </c>
      <c r="W117" s="108">
        <f t="shared" si="60"/>
        <v>2128959.5500793508</v>
      </c>
    </row>
    <row r="118" spans="1:23">
      <c r="A118" s="1" t="str">
        <f t="shared" si="59"/>
        <v>2000</v>
      </c>
      <c r="B118" s="7">
        <v>18042000.000000045</v>
      </c>
      <c r="C118" s="7">
        <v>429909.50945481099</v>
      </c>
      <c r="D118" s="7">
        <v>35133200</v>
      </c>
      <c r="E118" s="7">
        <v>31532.914095395157</v>
      </c>
      <c r="F118" s="7">
        <v>76113660.00000006</v>
      </c>
      <c r="G118" s="7">
        <v>1093583.2854383842</v>
      </c>
      <c r="H118" s="7">
        <v>14621999.999999989</v>
      </c>
      <c r="I118" s="7">
        <v>85285.569349011232</v>
      </c>
      <c r="J118" s="7">
        <v>8317000</v>
      </c>
      <c r="K118" s="7">
        <v>37517.121590239694</v>
      </c>
      <c r="L118" s="7">
        <v>61187350.000000007</v>
      </c>
      <c r="M118" s="7">
        <v>250472.6014466976</v>
      </c>
      <c r="N118" s="7">
        <v>47245799.999999985</v>
      </c>
      <c r="O118" s="7">
        <v>136328.7058690199</v>
      </c>
      <c r="P118" s="7">
        <v>102965600.00000001</v>
      </c>
      <c r="Q118" s="7">
        <v>272318.13070969633</v>
      </c>
      <c r="R118" s="7">
        <v>32289799.999999791</v>
      </c>
      <c r="S118" s="7">
        <v>155737.82220444188</v>
      </c>
      <c r="T118" s="7"/>
      <c r="U118" s="7"/>
      <c r="V118" s="107">
        <f t="shared" si="60"/>
        <v>395916409.99999988</v>
      </c>
      <c r="W118" s="108">
        <f t="shared" si="60"/>
        <v>2492685.6601576963</v>
      </c>
    </row>
    <row r="119" spans="1:23">
      <c r="A119" s="1" t="str">
        <f t="shared" si="59"/>
        <v>2001</v>
      </c>
      <c r="B119" s="7">
        <v>22610199.999999993</v>
      </c>
      <c r="C119" s="7">
        <v>577790.58304560219</v>
      </c>
      <c r="D119" s="7">
        <v>45932200</v>
      </c>
      <c r="E119" s="7">
        <v>36851.03949615443</v>
      </c>
      <c r="F119" s="7">
        <v>88179400.00000003</v>
      </c>
      <c r="G119" s="7">
        <v>1185553.6799027764</v>
      </c>
      <c r="H119" s="7">
        <v>14814900</v>
      </c>
      <c r="I119" s="7">
        <v>86157.14353629548</v>
      </c>
      <c r="J119" s="7">
        <v>9360000</v>
      </c>
      <c r="K119" s="7">
        <v>52479.541349039006</v>
      </c>
      <c r="L119" s="7">
        <v>68374000</v>
      </c>
      <c r="M119" s="7">
        <v>290443.64265395189</v>
      </c>
      <c r="N119" s="7">
        <v>53276900</v>
      </c>
      <c r="O119" s="7">
        <v>153578.8732318148</v>
      </c>
      <c r="P119" s="7">
        <v>115041000</v>
      </c>
      <c r="Q119" s="7">
        <v>295960.98822966777</v>
      </c>
      <c r="R119" s="7">
        <v>35631000</v>
      </c>
      <c r="S119" s="7">
        <v>173440.42428442521</v>
      </c>
      <c r="T119" s="7"/>
      <c r="U119" s="7"/>
      <c r="V119" s="107">
        <f t="shared" si="60"/>
        <v>453219600</v>
      </c>
      <c r="W119" s="108">
        <f t="shared" si="60"/>
        <v>2852255.9157297267</v>
      </c>
    </row>
    <row r="120" spans="1:23">
      <c r="A120" s="1" t="str">
        <f t="shared" si="59"/>
        <v>2002</v>
      </c>
      <c r="B120" s="7">
        <v>29630100.000000007</v>
      </c>
      <c r="C120" s="7">
        <v>650225.73358462006</v>
      </c>
      <c r="D120" s="7">
        <v>58274499.999999978</v>
      </c>
      <c r="E120" s="7">
        <v>41199.683351759857</v>
      </c>
      <c r="F120" s="7">
        <v>104776500</v>
      </c>
      <c r="G120" s="7">
        <v>1424365.6371032738</v>
      </c>
      <c r="H120" s="7">
        <v>16623100</v>
      </c>
      <c r="I120" s="7">
        <v>103161.35258200098</v>
      </c>
      <c r="J120" s="7">
        <v>10380735.5</v>
      </c>
      <c r="K120" s="7">
        <v>43263.63254604899</v>
      </c>
      <c r="L120" s="7">
        <v>76234400</v>
      </c>
      <c r="M120" s="7">
        <v>330536.7467222978</v>
      </c>
      <c r="N120" s="7">
        <v>63332600</v>
      </c>
      <c r="O120" s="7">
        <v>186374.72568213954</v>
      </c>
      <c r="P120" s="7">
        <v>134816900</v>
      </c>
      <c r="Q120" s="7">
        <v>347087.31492188433</v>
      </c>
      <c r="R120" s="7">
        <v>42763299.999999881</v>
      </c>
      <c r="S120" s="7">
        <v>206341.01762355177</v>
      </c>
      <c r="T120" s="7"/>
      <c r="U120" s="7"/>
      <c r="V120" s="107">
        <f t="shared" si="60"/>
        <v>536832135.49999988</v>
      </c>
      <c r="W120" s="108">
        <f t="shared" si="60"/>
        <v>3332555.8441175767</v>
      </c>
    </row>
    <row r="121" spans="1:23">
      <c r="A121" s="1" t="str">
        <f t="shared" si="59"/>
        <v>2003</v>
      </c>
      <c r="B121" s="7">
        <v>26189400</v>
      </c>
      <c r="C121" s="7">
        <v>582430.32869742566</v>
      </c>
      <c r="D121" s="7">
        <v>50576600</v>
      </c>
      <c r="E121" s="7">
        <v>38497.477828337462</v>
      </c>
      <c r="F121" s="7">
        <v>118710100.00000001</v>
      </c>
      <c r="G121" s="7">
        <v>1581054.0356505462</v>
      </c>
      <c r="H121" s="7">
        <v>18829300.000000022</v>
      </c>
      <c r="I121" s="7">
        <v>101706.47556389532</v>
      </c>
      <c r="J121" s="7">
        <v>11358800</v>
      </c>
      <c r="K121" s="7">
        <v>47672.241992953102</v>
      </c>
      <c r="L121" s="7">
        <v>84656800.000000119</v>
      </c>
      <c r="M121" s="7">
        <v>370091.98159091023</v>
      </c>
      <c r="N121" s="7">
        <v>70857900</v>
      </c>
      <c r="O121" s="7">
        <v>212527.85369664239</v>
      </c>
      <c r="P121" s="7">
        <v>147555900</v>
      </c>
      <c r="Q121" s="7">
        <v>408942.61145283491</v>
      </c>
      <c r="R121" s="7">
        <v>47427000.00000003</v>
      </c>
      <c r="S121" s="7">
        <v>227749.26888063806</v>
      </c>
      <c r="T121" s="7"/>
      <c r="U121" s="7"/>
      <c r="V121" s="107">
        <f t="shared" si="60"/>
        <v>576161800.00000012</v>
      </c>
      <c r="W121" s="108">
        <f t="shared" si="60"/>
        <v>3570672.2753541842</v>
      </c>
    </row>
    <row r="122" spans="1:23">
      <c r="A122" s="1" t="str">
        <f t="shared" si="59"/>
        <v>2004</v>
      </c>
      <c r="B122" s="7">
        <v>26577500</v>
      </c>
      <c r="C122" s="7">
        <v>616817.01151112211</v>
      </c>
      <c r="D122" s="7">
        <v>53293400</v>
      </c>
      <c r="E122" s="7">
        <v>40758.162065211734</v>
      </c>
      <c r="F122" s="7">
        <v>131414600</v>
      </c>
      <c r="G122" s="7">
        <v>1765622.6340921172</v>
      </c>
      <c r="H122" s="7">
        <v>18975000.000000007</v>
      </c>
      <c r="I122" s="7">
        <v>106211.33782388209</v>
      </c>
      <c r="J122" s="7">
        <v>14998500</v>
      </c>
      <c r="K122" s="7">
        <v>73357.361379611204</v>
      </c>
      <c r="L122" s="7">
        <v>93654399.999999866</v>
      </c>
      <c r="M122" s="7">
        <v>409887.11941502301</v>
      </c>
      <c r="N122" s="7">
        <v>78745199.999999911</v>
      </c>
      <c r="O122" s="7">
        <v>239471.22938549949</v>
      </c>
      <c r="P122" s="7">
        <v>164340300.00000009</v>
      </c>
      <c r="Q122" s="7">
        <v>451665.97153562709</v>
      </c>
      <c r="R122" s="7">
        <v>51646800.00000006</v>
      </c>
      <c r="S122" s="7">
        <v>256126.751010629</v>
      </c>
      <c r="T122" s="7"/>
      <c r="U122" s="7"/>
      <c r="V122" s="107">
        <f t="shared" si="60"/>
        <v>633645700</v>
      </c>
      <c r="W122" s="108">
        <f t="shared" si="60"/>
        <v>3959917.5782187232</v>
      </c>
    </row>
    <row r="123" spans="1:23">
      <c r="A123" s="1" t="str">
        <f t="shared" si="59"/>
        <v>2005</v>
      </c>
      <c r="B123" s="7">
        <v>25259000</v>
      </c>
      <c r="C123" s="7">
        <v>584523.18309350824</v>
      </c>
      <c r="D123" s="7">
        <v>65114599.999999993</v>
      </c>
      <c r="E123" s="7">
        <v>51999.214362803927</v>
      </c>
      <c r="F123" s="7">
        <v>138358400</v>
      </c>
      <c r="G123" s="7">
        <v>2015627.1561278484</v>
      </c>
      <c r="H123" s="7">
        <v>20719000</v>
      </c>
      <c r="I123" s="7">
        <v>115155.00438629162</v>
      </c>
      <c r="J123" s="7">
        <v>19102929.999999903</v>
      </c>
      <c r="K123" s="7">
        <v>85025.584758480909</v>
      </c>
      <c r="L123" s="7">
        <v>104162800.00000001</v>
      </c>
      <c r="M123" s="7">
        <v>484392.70187778072</v>
      </c>
      <c r="N123" s="7">
        <v>88957000</v>
      </c>
      <c r="O123" s="7">
        <v>274399.83484019293</v>
      </c>
      <c r="P123" s="7">
        <v>182570200.00000012</v>
      </c>
      <c r="Q123" s="7">
        <v>515243.69602248177</v>
      </c>
      <c r="R123" s="7">
        <v>57804995.999999911</v>
      </c>
      <c r="S123" s="7">
        <v>268470.48255153408</v>
      </c>
      <c r="T123" s="7"/>
      <c r="U123" s="7"/>
      <c r="V123" s="107">
        <f t="shared" si="60"/>
        <v>702048925.99999988</v>
      </c>
      <c r="W123" s="108">
        <f t="shared" si="60"/>
        <v>4394836.8580209231</v>
      </c>
    </row>
    <row r="124" spans="1:23">
      <c r="A124" s="1" t="str">
        <f t="shared" si="59"/>
        <v>2006</v>
      </c>
      <c r="B124" s="7">
        <v>32510999.999999993</v>
      </c>
      <c r="C124" s="7">
        <v>768730.58931108552</v>
      </c>
      <c r="D124" s="7">
        <v>83970100</v>
      </c>
      <c r="E124" s="7">
        <v>71809.57189266468</v>
      </c>
      <c r="F124" s="7">
        <v>140874300</v>
      </c>
      <c r="G124" s="7">
        <v>2289838.6008092081</v>
      </c>
      <c r="H124" s="7">
        <v>23287000</v>
      </c>
      <c r="I124" s="7">
        <v>127516.51847153351</v>
      </c>
      <c r="J124" s="7">
        <v>24274390</v>
      </c>
      <c r="K124" s="7">
        <v>108375.2344671133</v>
      </c>
      <c r="L124" s="7">
        <v>115025699.99999988</v>
      </c>
      <c r="M124" s="7">
        <v>542636.25502540998</v>
      </c>
      <c r="N124" s="7">
        <v>99715000</v>
      </c>
      <c r="O124" s="7">
        <v>321048.91226756049</v>
      </c>
      <c r="P124" s="7">
        <v>210641999.99999976</v>
      </c>
      <c r="Q124" s="7">
        <v>613154.80740786158</v>
      </c>
      <c r="R124" s="7">
        <v>64466600</v>
      </c>
      <c r="S124" s="7">
        <v>312099.20258193626</v>
      </c>
      <c r="T124" s="7"/>
      <c r="U124" s="7"/>
      <c r="V124" s="107">
        <f t="shared" si="60"/>
        <v>794766089.99999964</v>
      </c>
      <c r="W124" s="108">
        <f t="shared" si="60"/>
        <v>5155209.6922343737</v>
      </c>
    </row>
    <row r="125" spans="1:23">
      <c r="A125" s="1" t="str">
        <f t="shared" si="59"/>
        <v>2007</v>
      </c>
      <c r="B125" s="7">
        <v>39181500.000000022</v>
      </c>
      <c r="C125" s="7">
        <v>948857.7421362634</v>
      </c>
      <c r="D125" s="7">
        <v>99954480.000000075</v>
      </c>
      <c r="E125" s="7">
        <v>85529.508758232638</v>
      </c>
      <c r="F125" s="7">
        <v>151829269.99999955</v>
      </c>
      <c r="G125" s="7">
        <v>2652050.133220112</v>
      </c>
      <c r="H125" s="7">
        <v>26597000.00000003</v>
      </c>
      <c r="I125" s="7">
        <v>143931.9236888634</v>
      </c>
      <c r="J125" s="7">
        <v>27076998.3400001</v>
      </c>
      <c r="K125" s="7">
        <v>125239.546572576</v>
      </c>
      <c r="L125" s="7">
        <v>130224499.9999999</v>
      </c>
      <c r="M125" s="7">
        <v>633771.95546068938</v>
      </c>
      <c r="N125" s="7">
        <v>106487700</v>
      </c>
      <c r="O125" s="7">
        <v>357890.69483436865</v>
      </c>
      <c r="P125" s="7">
        <v>255727999.99999982</v>
      </c>
      <c r="Q125" s="7">
        <v>730461.66642962699</v>
      </c>
      <c r="R125" s="7">
        <v>72596630.000000238</v>
      </c>
      <c r="S125" s="7">
        <v>349026.61656681821</v>
      </c>
      <c r="T125" s="7"/>
      <c r="U125" s="7"/>
      <c r="V125" s="107">
        <f t="shared" si="60"/>
        <v>909676078.33999968</v>
      </c>
      <c r="W125" s="108">
        <f t="shared" si="60"/>
        <v>6026759.7876675501</v>
      </c>
    </row>
    <row r="126" spans="1:23">
      <c r="A126" s="1" t="str">
        <f t="shared" si="59"/>
        <v>2008</v>
      </c>
      <c r="B126" s="7">
        <v>46742270.00000003</v>
      </c>
      <c r="C126" s="7">
        <v>1180626.6088576433</v>
      </c>
      <c r="D126" s="7">
        <v>132455190.00000004</v>
      </c>
      <c r="E126" s="7">
        <v>100942.19403063515</v>
      </c>
      <c r="F126" s="7">
        <v>166783470.00000018</v>
      </c>
      <c r="G126" s="7">
        <v>2982245.2598207453</v>
      </c>
      <c r="H126" s="7">
        <v>28345939.99999997</v>
      </c>
      <c r="I126" s="7">
        <v>159217.72962304775</v>
      </c>
      <c r="J126" s="7">
        <v>38048997.359999895</v>
      </c>
      <c r="K126" s="7">
        <v>176949.88158410799</v>
      </c>
      <c r="L126" s="7">
        <v>149528599.99999988</v>
      </c>
      <c r="M126" s="7">
        <v>739324.69107901165</v>
      </c>
      <c r="N126" s="7">
        <v>126839399.9999997</v>
      </c>
      <c r="O126" s="7">
        <v>436460.89459075348</v>
      </c>
      <c r="P126" s="7">
        <v>274506000.00000066</v>
      </c>
      <c r="Q126" s="7">
        <v>775638.60319542221</v>
      </c>
      <c r="R126" s="7">
        <v>81388750.000000954</v>
      </c>
      <c r="S126" s="7">
        <v>393660.37049075612</v>
      </c>
      <c r="T126" s="7"/>
      <c r="U126" s="7"/>
      <c r="V126" s="107">
        <f t="shared" si="60"/>
        <v>1044638617.3600013</v>
      </c>
      <c r="W126" s="108">
        <f t="shared" si="60"/>
        <v>6945066.2332721222</v>
      </c>
    </row>
    <row r="127" spans="1:23">
      <c r="A127" s="1" t="str">
        <f t="shared" si="59"/>
        <v>2009</v>
      </c>
      <c r="B127" s="7">
        <v>46253519.999999978</v>
      </c>
      <c r="C127" s="7">
        <v>1155215.6038210609</v>
      </c>
      <c r="D127" s="7">
        <v>123569710.00000019</v>
      </c>
      <c r="E127" s="7">
        <v>89950.779683590197</v>
      </c>
      <c r="F127" s="7">
        <v>148606940.00000003</v>
      </c>
      <c r="G127" s="7">
        <v>2892479.7738613756</v>
      </c>
      <c r="H127" s="7">
        <v>40603109.99999997</v>
      </c>
      <c r="I127" s="7">
        <v>231931.24317045981</v>
      </c>
      <c r="J127" s="7">
        <v>47182559.530000106</v>
      </c>
      <c r="K127" s="7">
        <v>241304.78279953901</v>
      </c>
      <c r="L127" s="7">
        <v>163959700.00000006</v>
      </c>
      <c r="M127" s="7">
        <v>826135.1976945952</v>
      </c>
      <c r="N127" s="7">
        <v>134726799.99999988</v>
      </c>
      <c r="O127" s="7">
        <v>472640.43730084889</v>
      </c>
      <c r="P127" s="7">
        <v>295306000.00000048</v>
      </c>
      <c r="Q127" s="7">
        <v>861795.25867364358</v>
      </c>
      <c r="R127" s="7">
        <v>92656900.000001132</v>
      </c>
      <c r="S127" s="7">
        <v>453293.93729300634</v>
      </c>
      <c r="T127" s="7"/>
      <c r="U127" s="7"/>
      <c r="V127" s="107">
        <f t="shared" si="60"/>
        <v>1092865239.5300019</v>
      </c>
      <c r="W127" s="108">
        <f t="shared" si="60"/>
        <v>7224747.0142981196</v>
      </c>
    </row>
    <row r="128" spans="1:23" ht="13.5" thickBot="1">
      <c r="A128" s="1" t="str">
        <f t="shared" si="59"/>
        <v>2010</v>
      </c>
      <c r="B128" s="7">
        <v>40932999.999999933</v>
      </c>
      <c r="C128" s="7">
        <v>987086.52254428808</v>
      </c>
      <c r="D128" s="7">
        <v>147545999.99999988</v>
      </c>
      <c r="E128" s="7">
        <v>131586.88260636426</v>
      </c>
      <c r="F128" s="7">
        <v>157052999.99999994</v>
      </c>
      <c r="G128" s="7">
        <v>3103217.6112372372</v>
      </c>
      <c r="H128" s="7">
        <v>44185999.999999896</v>
      </c>
      <c r="I128" s="7">
        <v>250895.88521870141</v>
      </c>
      <c r="J128" s="7">
        <v>43931999.999999896</v>
      </c>
      <c r="K128" s="7">
        <v>234201.27603377702</v>
      </c>
      <c r="L128" s="7">
        <v>194769000.00000033</v>
      </c>
      <c r="M128" s="7">
        <v>1010660.4488271427</v>
      </c>
      <c r="N128" s="7">
        <v>147406000.00000021</v>
      </c>
      <c r="O128" s="7">
        <v>523234.22384163644</v>
      </c>
      <c r="P128" s="7">
        <v>326174000.00000036</v>
      </c>
      <c r="Q128" s="7">
        <v>967148.3214177161</v>
      </c>
      <c r="R128" s="7">
        <v>105988000.00000155</v>
      </c>
      <c r="S128" s="7">
        <v>524462.63638937101</v>
      </c>
      <c r="T128" s="7"/>
      <c r="U128" s="7"/>
      <c r="V128" s="109">
        <f t="shared" si="60"/>
        <v>1207987000.0000019</v>
      </c>
      <c r="W128" s="110">
        <f t="shared" si="60"/>
        <v>7732493.8081162339</v>
      </c>
    </row>
    <row r="130" spans="1:12" ht="13.5" thickBot="1"/>
    <row r="131" spans="1:12" ht="51.75" thickBot="1">
      <c r="A131" s="2" t="s">
        <v>42</v>
      </c>
      <c r="C131" s="3" t="s">
        <v>22</v>
      </c>
      <c r="D131" s="3" t="s">
        <v>23</v>
      </c>
      <c r="E131" s="3" t="s">
        <v>3</v>
      </c>
      <c r="F131" s="3" t="s">
        <v>24</v>
      </c>
      <c r="G131" s="3" t="s">
        <v>25</v>
      </c>
      <c r="H131" s="3" t="s">
        <v>26</v>
      </c>
      <c r="I131" s="3" t="s">
        <v>27</v>
      </c>
      <c r="J131" s="3" t="s">
        <v>28</v>
      </c>
      <c r="K131" s="14" t="s">
        <v>29</v>
      </c>
      <c r="L131" s="18" t="s">
        <v>32</v>
      </c>
    </row>
    <row r="132" spans="1:12">
      <c r="A132" s="5" t="str">
        <f>A114</f>
        <v>1996</v>
      </c>
      <c r="C132" s="13">
        <f t="shared" ref="C132:C146" si="61">(C114*1000/C4)/(B114*1000/B4)</f>
        <v>1.0765031114363599</v>
      </c>
      <c r="D132" s="13">
        <f t="shared" ref="D132:D146" si="62">(E114*1000/E4)/(D114*1000/D4)</f>
        <v>3.9867946100944258</v>
      </c>
      <c r="E132" s="13">
        <f t="shared" ref="E132:E146" si="63">(G114*1000/G4)/(F114*1000/F4)</f>
        <v>1.9134967801499081</v>
      </c>
      <c r="F132" s="13">
        <f t="shared" ref="F132:F146" si="64">(I114*1000/I4)/(H114*1000/H4)</f>
        <v>2.5278633769527552</v>
      </c>
      <c r="G132" s="13">
        <f t="shared" ref="G132:G146" si="65">(K114*1000/K4)/(J114*1000/J4)</f>
        <v>1.5231012224344185</v>
      </c>
      <c r="H132" s="13">
        <f t="shared" ref="H132:H146" si="66">(M114*1000/M4)/(L114*1000/L4)</f>
        <v>1.6845031803996073</v>
      </c>
      <c r="I132" s="13">
        <f t="shared" ref="I132:I146" si="67">(O114*1000/O4)/(N114*1000/N4)</f>
        <v>0.77356945400359201</v>
      </c>
      <c r="J132" s="13">
        <f t="shared" ref="J132:J146" si="68">(Q114*1000/Q4)/(P114*1000/P4)</f>
        <v>0.97803252458121193</v>
      </c>
      <c r="K132" s="13">
        <f t="shared" ref="K132:K146" si="69">(S114*1000/S4)/(R114*1000/R4)</f>
        <v>1.1101241949401599</v>
      </c>
      <c r="L132" s="19">
        <f>AVERAGE(C132:K132)</f>
        <v>1.7304431616658265</v>
      </c>
    </row>
    <row r="133" spans="1:12">
      <c r="A133" s="5" t="str">
        <f t="shared" ref="A133:A146" si="70">A115</f>
        <v>1997</v>
      </c>
      <c r="C133" s="13">
        <f t="shared" si="61"/>
        <v>1.1351545272845787</v>
      </c>
      <c r="D133" s="13">
        <f t="shared" si="62"/>
        <v>5.2344732127299745</v>
      </c>
      <c r="E133" s="13">
        <f t="shared" si="63"/>
        <v>1.9000697784047555</v>
      </c>
      <c r="F133" s="13">
        <f t="shared" si="64"/>
        <v>2.5479843447614772</v>
      </c>
      <c r="G133" s="13">
        <f t="shared" si="65"/>
        <v>1.5608939094538317</v>
      </c>
      <c r="H133" s="13">
        <f t="shared" si="66"/>
        <v>1.7055995457114979</v>
      </c>
      <c r="I133" s="13">
        <f t="shared" si="67"/>
        <v>0.77259120569173079</v>
      </c>
      <c r="J133" s="13">
        <f t="shared" si="68"/>
        <v>0.95610001678115764</v>
      </c>
      <c r="K133" s="13">
        <f t="shared" si="69"/>
        <v>1.0981582375828642</v>
      </c>
      <c r="L133" s="19">
        <f t="shared" ref="L133:L146" si="71">AVERAGE(C133:K133)</f>
        <v>1.8790027531557629</v>
      </c>
    </row>
    <row r="134" spans="1:12">
      <c r="A134" s="5" t="str">
        <f t="shared" si="70"/>
        <v>1998</v>
      </c>
      <c r="C134" s="13">
        <f t="shared" si="61"/>
        <v>1.2526272646653696</v>
      </c>
      <c r="D134" s="13">
        <f t="shared" si="62"/>
        <v>5.2943262154947437</v>
      </c>
      <c r="E134" s="13">
        <f t="shared" si="63"/>
        <v>1.9496593572173255</v>
      </c>
      <c r="F134" s="13">
        <f t="shared" si="64"/>
        <v>2.5103347018300255</v>
      </c>
      <c r="G134" s="13">
        <f t="shared" si="65"/>
        <v>1.4899545985644338</v>
      </c>
      <c r="H134" s="13">
        <f t="shared" si="66"/>
        <v>1.7175323329653651</v>
      </c>
      <c r="I134" s="13">
        <f t="shared" si="67"/>
        <v>0.76053157458900356</v>
      </c>
      <c r="J134" s="13">
        <f t="shared" si="68"/>
        <v>0.98904873618659594</v>
      </c>
      <c r="K134" s="13">
        <f t="shared" si="69"/>
        <v>1.1232146057163643</v>
      </c>
      <c r="L134" s="19">
        <f t="shared" si="71"/>
        <v>1.8985810430254699</v>
      </c>
    </row>
    <row r="135" spans="1:12">
      <c r="A135" s="5" t="str">
        <f t="shared" si="70"/>
        <v>1999</v>
      </c>
      <c r="C135" s="13">
        <f t="shared" si="61"/>
        <v>1.0919882158170895</v>
      </c>
      <c r="D135" s="13">
        <f t="shared" si="62"/>
        <v>5.4667288090119346</v>
      </c>
      <c r="E135" s="13">
        <f t="shared" si="63"/>
        <v>1.9130092216127774</v>
      </c>
      <c r="F135" s="13">
        <f t="shared" si="64"/>
        <v>2.6104485763276557</v>
      </c>
      <c r="G135" s="13">
        <f t="shared" si="65"/>
        <v>1.4689210583235968</v>
      </c>
      <c r="H135" s="13">
        <f t="shared" si="66"/>
        <v>1.7520932597123495</v>
      </c>
      <c r="I135" s="13">
        <f t="shared" si="67"/>
        <v>0.78608989867411139</v>
      </c>
      <c r="J135" s="13">
        <f t="shared" si="68"/>
        <v>1.0007783209437002</v>
      </c>
      <c r="K135" s="13">
        <f t="shared" si="69"/>
        <v>1.0930234594754173</v>
      </c>
      <c r="L135" s="19">
        <f t="shared" si="71"/>
        <v>1.909231202210959</v>
      </c>
    </row>
    <row r="136" spans="1:12">
      <c r="A136" s="5" t="str">
        <f t="shared" si="70"/>
        <v>2000</v>
      </c>
      <c r="C136" s="13">
        <f t="shared" si="61"/>
        <v>1.1078329118256347</v>
      </c>
      <c r="D136" s="13">
        <f t="shared" si="62"/>
        <v>6.4599716853167619</v>
      </c>
      <c r="E136" s="13">
        <f t="shared" si="63"/>
        <v>1.8264732015657963</v>
      </c>
      <c r="F136" s="13">
        <f t="shared" si="64"/>
        <v>2.691951100735082</v>
      </c>
      <c r="G136" s="13">
        <f t="shared" si="65"/>
        <v>1.4612275798161951</v>
      </c>
      <c r="H136" s="13">
        <f t="shared" si="66"/>
        <v>1.7681208136566613</v>
      </c>
      <c r="I136" s="13">
        <f t="shared" si="67"/>
        <v>0.8055634287134309</v>
      </c>
      <c r="J136" s="13">
        <f t="shared" si="68"/>
        <v>0.99484658962830452</v>
      </c>
      <c r="K136" s="13">
        <f t="shared" si="69"/>
        <v>1.1001469091791056</v>
      </c>
      <c r="L136" s="19">
        <f t="shared" si="71"/>
        <v>2.0240149133818859</v>
      </c>
    </row>
    <row r="137" spans="1:12">
      <c r="A137" s="5" t="str">
        <f t="shared" si="70"/>
        <v>2001</v>
      </c>
      <c r="C137" s="13">
        <f t="shared" si="61"/>
        <v>1.20135130811642</v>
      </c>
      <c r="D137" s="13">
        <f t="shared" si="62"/>
        <v>5.2739154401166815</v>
      </c>
      <c r="E137" s="13">
        <f t="shared" si="63"/>
        <v>1.7391079148547273</v>
      </c>
      <c r="F137" s="13">
        <f t="shared" si="64"/>
        <v>2.7172305412281559</v>
      </c>
      <c r="G137" s="13">
        <f t="shared" si="65"/>
        <v>1.8456959180326054</v>
      </c>
      <c r="H137" s="13">
        <f t="shared" si="66"/>
        <v>1.8570221557383275</v>
      </c>
      <c r="I137" s="13">
        <f t="shared" si="67"/>
        <v>0.82409740864029923</v>
      </c>
      <c r="J137" s="13">
        <f t="shared" si="68"/>
        <v>0.992365458020529</v>
      </c>
      <c r="K137" s="13">
        <f t="shared" si="69"/>
        <v>1.1418574039883336</v>
      </c>
      <c r="L137" s="19">
        <f t="shared" si="71"/>
        <v>1.9547381720817865</v>
      </c>
    </row>
    <row r="138" spans="1:12">
      <c r="A138" s="5" t="str">
        <f t="shared" si="70"/>
        <v>2002</v>
      </c>
      <c r="C138" s="13">
        <f t="shared" si="61"/>
        <v>1.0480389978934943</v>
      </c>
      <c r="D138" s="13">
        <f t="shared" si="62"/>
        <v>4.2092482672468767</v>
      </c>
      <c r="E138" s="13">
        <f t="shared" si="63"/>
        <v>1.7481120375002102</v>
      </c>
      <c r="F138" s="13">
        <f t="shared" si="64"/>
        <v>2.9156810069970667</v>
      </c>
      <c r="G138" s="13">
        <f t="shared" si="65"/>
        <v>1.3587277206211283</v>
      </c>
      <c r="H138" s="13">
        <f t="shared" si="66"/>
        <v>1.8626748534449165</v>
      </c>
      <c r="I138" s="13">
        <f t="shared" si="67"/>
        <v>0.83757811080149802</v>
      </c>
      <c r="J138" s="13">
        <f t="shared" si="68"/>
        <v>0.9842207074564252</v>
      </c>
      <c r="K138" s="13">
        <f t="shared" si="69"/>
        <v>1.1609179779520606</v>
      </c>
      <c r="L138" s="19">
        <f t="shared" si="71"/>
        <v>1.7916888533237421</v>
      </c>
    </row>
    <row r="139" spans="1:12">
      <c r="A139" s="5" t="str">
        <f t="shared" si="70"/>
        <v>2003</v>
      </c>
      <c r="C139" s="13">
        <f t="shared" si="61"/>
        <v>1.0912029137622172</v>
      </c>
      <c r="D139" s="13">
        <f t="shared" si="62"/>
        <v>4.4060759968325307</v>
      </c>
      <c r="E139" s="13">
        <f t="shared" si="63"/>
        <v>1.6872957493733749</v>
      </c>
      <c r="F139" s="13">
        <f t="shared" si="64"/>
        <v>2.5408843451921062</v>
      </c>
      <c r="G139" s="13">
        <f t="shared" si="65"/>
        <v>1.3543060642309441</v>
      </c>
      <c r="H139" s="13">
        <f t="shared" si="66"/>
        <v>1.839374903996476</v>
      </c>
      <c r="I139" s="13">
        <f t="shared" si="67"/>
        <v>0.83884942546402275</v>
      </c>
      <c r="J139" s="13">
        <f t="shared" si="68"/>
        <v>1.045423869403975</v>
      </c>
      <c r="K139" s="13">
        <f t="shared" si="69"/>
        <v>1.1973958800483968</v>
      </c>
      <c r="L139" s="19">
        <f t="shared" si="71"/>
        <v>1.7778676831448936</v>
      </c>
    </row>
    <row r="140" spans="1:12">
      <c r="A140" s="5" t="str">
        <f t="shared" si="70"/>
        <v>2004</v>
      </c>
      <c r="C140" s="13">
        <f t="shared" si="61"/>
        <v>1.1561666951359946</v>
      </c>
      <c r="D140" s="13">
        <f t="shared" si="62"/>
        <v>3.6585048822774446</v>
      </c>
      <c r="E140" s="13">
        <f t="shared" si="63"/>
        <v>1.6500445885554076</v>
      </c>
      <c r="F140" s="13">
        <f t="shared" si="64"/>
        <v>2.6441855631194708</v>
      </c>
      <c r="G140" s="13">
        <f t="shared" si="65"/>
        <v>1.5518360155188857</v>
      </c>
      <c r="H140" s="13">
        <f t="shared" si="66"/>
        <v>1.7933627602639568</v>
      </c>
      <c r="I140" s="13">
        <f t="shared" si="67"/>
        <v>0.83054912723867091</v>
      </c>
      <c r="J140" s="13">
        <f t="shared" si="68"/>
        <v>1.0159648799959278</v>
      </c>
      <c r="K140" s="13">
        <f t="shared" si="69"/>
        <v>1.2609274250229996</v>
      </c>
      <c r="L140" s="19">
        <f t="shared" si="71"/>
        <v>1.7290602152365286</v>
      </c>
    </row>
    <row r="141" spans="1:12">
      <c r="A141" s="5" t="str">
        <f t="shared" si="70"/>
        <v>2005</v>
      </c>
      <c r="C141" s="13">
        <f t="shared" si="61"/>
        <v>1.1692054840430854</v>
      </c>
      <c r="D141" s="13">
        <f t="shared" si="62"/>
        <v>3.676762012726515</v>
      </c>
      <c r="E141" s="13">
        <f t="shared" si="63"/>
        <v>1.7979756135763072</v>
      </c>
      <c r="F141" s="13">
        <f t="shared" si="64"/>
        <v>2.642088569005681</v>
      </c>
      <c r="G141" s="13">
        <f t="shared" si="65"/>
        <v>1.3951601185996672</v>
      </c>
      <c r="H141" s="13">
        <f t="shared" si="66"/>
        <v>1.8675789498131385</v>
      </c>
      <c r="I141" s="13">
        <f t="shared" si="67"/>
        <v>0.82833469562467499</v>
      </c>
      <c r="J141" s="13">
        <f t="shared" si="68"/>
        <v>1.027841769412229</v>
      </c>
      <c r="K141" s="13">
        <f t="shared" si="69"/>
        <v>1.1877449802656952</v>
      </c>
      <c r="L141" s="19">
        <f t="shared" si="71"/>
        <v>1.7325213547852212</v>
      </c>
    </row>
    <row r="142" spans="1:12">
      <c r="A142" s="5" t="str">
        <f t="shared" si="70"/>
        <v>2006</v>
      </c>
      <c r="C142" s="13">
        <f t="shared" si="61"/>
        <v>1.2258480273307901</v>
      </c>
      <c r="D142" s="13">
        <f t="shared" si="62"/>
        <v>3.4240537131889806</v>
      </c>
      <c r="E142" s="13">
        <f t="shared" si="63"/>
        <v>2.0231802012159146</v>
      </c>
      <c r="F142" s="13">
        <f t="shared" si="64"/>
        <v>2.6115148408525468</v>
      </c>
      <c r="G142" s="13">
        <f t="shared" si="65"/>
        <v>1.3761353772229383</v>
      </c>
      <c r="H142" s="13">
        <f t="shared" si="66"/>
        <v>1.8476652430670488</v>
      </c>
      <c r="I142" s="13">
        <f t="shared" si="67"/>
        <v>0.84687192254841881</v>
      </c>
      <c r="J142" s="13">
        <f t="shared" si="68"/>
        <v>1.0373657113641879</v>
      </c>
      <c r="K142" s="13">
        <f t="shared" si="69"/>
        <v>1.2699295764218699</v>
      </c>
      <c r="L142" s="19">
        <f t="shared" si="71"/>
        <v>1.7402849570236327</v>
      </c>
    </row>
    <row r="143" spans="1:12">
      <c r="A143" s="5" t="str">
        <f t="shared" si="70"/>
        <v>2007</v>
      </c>
      <c r="C143" s="13">
        <f t="shared" si="61"/>
        <v>1.2832320632788707</v>
      </c>
      <c r="D143" s="13">
        <f t="shared" si="62"/>
        <v>3.5301797131069024</v>
      </c>
      <c r="E143" s="13">
        <f t="shared" si="63"/>
        <v>2.1514124934468883</v>
      </c>
      <c r="F143" s="13">
        <f t="shared" si="64"/>
        <v>2.5952702837612462</v>
      </c>
      <c r="G143" s="13">
        <f t="shared" si="65"/>
        <v>1.3986530473088903</v>
      </c>
      <c r="H143" s="13">
        <f t="shared" si="66"/>
        <v>1.8591960198321666</v>
      </c>
      <c r="I143" s="13">
        <f t="shared" si="67"/>
        <v>0.86792233437195376</v>
      </c>
      <c r="J143" s="13">
        <f t="shared" si="68"/>
        <v>0.9959374153548135</v>
      </c>
      <c r="K143" s="13">
        <f t="shared" si="69"/>
        <v>1.2755115701804156</v>
      </c>
      <c r="L143" s="19">
        <f t="shared" si="71"/>
        <v>1.7730349934046832</v>
      </c>
    </row>
    <row r="144" spans="1:12">
      <c r="A144" s="5" t="str">
        <f t="shared" si="70"/>
        <v>2008</v>
      </c>
      <c r="C144" s="13">
        <f t="shared" si="61"/>
        <v>1.3540702122949546</v>
      </c>
      <c r="D144" s="13">
        <f t="shared" si="62"/>
        <v>3.0423588254846936</v>
      </c>
      <c r="E144" s="13">
        <f t="shared" si="63"/>
        <v>2.0645279545122146</v>
      </c>
      <c r="F144" s="13">
        <f t="shared" si="64"/>
        <v>2.6992797811173577</v>
      </c>
      <c r="G144" s="13">
        <f t="shared" si="65"/>
        <v>1.3761612544235193</v>
      </c>
      <c r="H144" s="13">
        <f t="shared" si="66"/>
        <v>1.8442190618230896</v>
      </c>
      <c r="I144" s="13">
        <f t="shared" si="67"/>
        <v>0.86837798116935627</v>
      </c>
      <c r="J144" s="13">
        <f t="shared" si="68"/>
        <v>0.96274707538497573</v>
      </c>
      <c r="K144" s="13">
        <f t="shared" si="69"/>
        <v>1.3024713818745288</v>
      </c>
      <c r="L144" s="19">
        <f t="shared" si="71"/>
        <v>1.7238015031205209</v>
      </c>
    </row>
    <row r="145" spans="1:14">
      <c r="A145" s="5" t="str">
        <f t="shared" si="70"/>
        <v>2009</v>
      </c>
      <c r="C145" s="13">
        <f t="shared" si="61"/>
        <v>1.3406960974732103</v>
      </c>
      <c r="D145" s="13">
        <f t="shared" si="62"/>
        <v>2.8453866401499028</v>
      </c>
      <c r="E145" s="13">
        <f t="shared" si="63"/>
        <v>2.0456189905150417</v>
      </c>
      <c r="F145" s="13">
        <f t="shared" si="64"/>
        <v>2.7397096908117384</v>
      </c>
      <c r="G145" s="13">
        <f t="shared" si="65"/>
        <v>1.485536153809309</v>
      </c>
      <c r="H145" s="13">
        <f t="shared" si="66"/>
        <v>1.8428758134296757</v>
      </c>
      <c r="I145" s="13">
        <f t="shared" si="67"/>
        <v>0.87318466392233085</v>
      </c>
      <c r="J145" s="13">
        <f t="shared" si="68"/>
        <v>0.97660658947928269</v>
      </c>
      <c r="K145" s="13">
        <f t="shared" si="69"/>
        <v>1.3239807332586695</v>
      </c>
      <c r="L145" s="19">
        <f t="shared" si="71"/>
        <v>1.7192883747610179</v>
      </c>
    </row>
    <row r="146" spans="1:14" ht="13.5" thickBot="1">
      <c r="A146" s="5" t="str">
        <f t="shared" si="70"/>
        <v>2010</v>
      </c>
      <c r="C146" s="13">
        <f t="shared" si="61"/>
        <v>1.2845802701086471</v>
      </c>
      <c r="D146" s="13">
        <f t="shared" si="62"/>
        <v>3.3871386065915847</v>
      </c>
      <c r="E146" s="13">
        <f t="shared" si="63"/>
        <v>2.0698172566181037</v>
      </c>
      <c r="F146" s="13">
        <f t="shared" si="64"/>
        <v>2.7036844881588271</v>
      </c>
      <c r="G146" s="13">
        <f t="shared" si="65"/>
        <v>1.5585341160129189</v>
      </c>
      <c r="H146" s="13">
        <f t="shared" si="66"/>
        <v>1.9118774651000727</v>
      </c>
      <c r="I146" s="13">
        <f t="shared" si="67"/>
        <v>0.89115087396200687</v>
      </c>
      <c r="J146" s="13">
        <f t="shared" si="68"/>
        <v>0.99956209692771403</v>
      </c>
      <c r="K146" s="13">
        <f t="shared" si="69"/>
        <v>1.3476104175353172</v>
      </c>
      <c r="L146" s="20">
        <f t="shared" si="71"/>
        <v>1.7948839545572435</v>
      </c>
    </row>
    <row r="148" spans="1:14">
      <c r="A148" s="21" t="s">
        <v>32</v>
      </c>
      <c r="B148" s="21"/>
      <c r="C148" s="15">
        <f>AVERAGE(C132:C146)</f>
        <v>1.1878998733644479</v>
      </c>
      <c r="D148" s="15">
        <f t="shared" ref="D148:K148" si="72">AVERAGE(D132:D146)</f>
        <v>4.2597279086913291</v>
      </c>
      <c r="E148" s="15">
        <f t="shared" si="72"/>
        <v>1.8986534092745835</v>
      </c>
      <c r="F148" s="15">
        <f t="shared" si="72"/>
        <v>2.6465407473900791</v>
      </c>
      <c r="G148" s="15">
        <f t="shared" si="72"/>
        <v>1.4803229436248853</v>
      </c>
      <c r="H148" s="15">
        <f t="shared" si="72"/>
        <v>1.81024642393029</v>
      </c>
      <c r="I148" s="15">
        <f t="shared" si="72"/>
        <v>0.82701747369433998</v>
      </c>
      <c r="J148" s="15">
        <f t="shared" si="72"/>
        <v>0.99712278406140198</v>
      </c>
      <c r="K148" s="15">
        <f t="shared" si="72"/>
        <v>1.1995343168961468</v>
      </c>
    </row>
    <row r="149" spans="1:14">
      <c r="A149" s="21" t="s">
        <v>33</v>
      </c>
      <c r="B149" s="21"/>
      <c r="C149" s="15">
        <f>C146-C132</f>
        <v>0.20807715867228715</v>
      </c>
      <c r="D149" s="15">
        <f t="shared" ref="D149:K149" si="73">D146-D132</f>
        <v>-0.5996560035028411</v>
      </c>
      <c r="E149" s="15">
        <f t="shared" si="73"/>
        <v>0.15632047646819558</v>
      </c>
      <c r="F149" s="15">
        <f t="shared" si="73"/>
        <v>0.17582111120607191</v>
      </c>
      <c r="G149" s="15">
        <f t="shared" si="73"/>
        <v>3.5432893578500435E-2</v>
      </c>
      <c r="H149" s="15">
        <f t="shared" si="73"/>
        <v>0.22737428470046539</v>
      </c>
      <c r="I149" s="15">
        <f t="shared" si="73"/>
        <v>0.11758141995841487</v>
      </c>
      <c r="J149" s="15">
        <f t="shared" si="73"/>
        <v>2.1529572346502102E-2</v>
      </c>
      <c r="K149" s="15">
        <f t="shared" si="73"/>
        <v>0.23748622259515728</v>
      </c>
    </row>
    <row r="150" spans="1:14">
      <c r="A150" s="21" t="s">
        <v>34</v>
      </c>
      <c r="B150" s="21"/>
      <c r="C150" s="15">
        <f>STDEV(C132:C146)</f>
        <v>9.8660365331456584E-2</v>
      </c>
      <c r="D150" s="15">
        <f t="shared" ref="D150:K150" si="74">STDEV(D132:D146)</f>
        <v>1.0563127208247716</v>
      </c>
      <c r="E150" s="15">
        <f t="shared" si="74"/>
        <v>0.15371037011129574</v>
      </c>
      <c r="F150" s="15">
        <f t="shared" si="74"/>
        <v>0.10451227692180241</v>
      </c>
      <c r="G150" s="15">
        <f t="shared" si="74"/>
        <v>0.1253446103043564</v>
      </c>
      <c r="H150" s="15">
        <f t="shared" si="74"/>
        <v>6.8772795486924679E-2</v>
      </c>
      <c r="I150" s="15">
        <f t="shared" si="74"/>
        <v>4.0241666464664726E-2</v>
      </c>
      <c r="J150" s="15">
        <f t="shared" si="74"/>
        <v>2.5608680240072554E-2</v>
      </c>
      <c r="K150" s="15">
        <f t="shared" si="74"/>
        <v>8.9756192506375329E-2</v>
      </c>
    </row>
    <row r="152" spans="1:14" ht="13.5" thickBot="1"/>
    <row r="153" spans="1:14" ht="64.5" thickBot="1">
      <c r="A153" s="2" t="s">
        <v>43</v>
      </c>
      <c r="B153" s="14" t="s">
        <v>44</v>
      </c>
      <c r="C153" s="3" t="s">
        <v>22</v>
      </c>
      <c r="D153" s="3" t="s">
        <v>23</v>
      </c>
      <c r="E153" s="3" t="s">
        <v>3</v>
      </c>
      <c r="F153" s="3" t="s">
        <v>24</v>
      </c>
      <c r="G153" s="3" t="s">
        <v>25</v>
      </c>
      <c r="H153" s="3" t="s">
        <v>26</v>
      </c>
      <c r="I153" s="3" t="s">
        <v>27</v>
      </c>
      <c r="J153" s="3" t="s">
        <v>28</v>
      </c>
      <c r="K153" s="14" t="s">
        <v>29</v>
      </c>
      <c r="L153" s="120" t="s">
        <v>11</v>
      </c>
      <c r="M153" s="121" t="str">
        <f>X20</f>
        <v>Year-on-Year MA</v>
      </c>
    </row>
    <row r="154" spans="1:14">
      <c r="A154" s="5" t="str">
        <f>A132</f>
        <v>1996</v>
      </c>
      <c r="B154" s="1">
        <v>2</v>
      </c>
      <c r="L154" s="122"/>
      <c r="M154" s="123"/>
    </row>
    <row r="155" spans="1:14">
      <c r="A155" s="5" t="str">
        <f t="shared" ref="A155:A168" si="75">A133</f>
        <v>1997</v>
      </c>
      <c r="B155" s="1">
        <v>2.9</v>
      </c>
      <c r="D155" s="15">
        <f t="shared" ref="D155:D168" si="76">$B155+(E5-E4)/E4*100</f>
        <v>-7.5671206325622098</v>
      </c>
      <c r="E155" s="15">
        <f t="shared" ref="E155:E168" si="77">$B155+(G5-G4)/G4*100</f>
        <v>-0.78330542168571826</v>
      </c>
      <c r="F155" s="15">
        <f t="shared" ref="F155:F168" si="78">$B155+(I5-I4)/I4*100</f>
        <v>3.0190163079060754</v>
      </c>
      <c r="G155" s="15">
        <f t="shared" ref="G155:G168" si="79">$B155+(K5-K4)/K4*100</f>
        <v>7.0246053535990907</v>
      </c>
      <c r="H155" s="15">
        <f t="shared" ref="H155:H168" si="80">$B155+(M5-M4)/M4*100</f>
        <v>7.8333225401547484</v>
      </c>
      <c r="I155" s="15">
        <f t="shared" ref="I155:I168" si="81">$B155+(O5-O4)/O4*100</f>
        <v>5.6735274155518596</v>
      </c>
      <c r="J155" s="15">
        <f t="shared" ref="J155:J168" si="82">$B155+(Q5-Q4)/Q4*100</f>
        <v>9.5559588795394106</v>
      </c>
      <c r="K155" s="15">
        <f t="shared" ref="K155:K168" si="83">$B155+(S5-S4)/S4*100</f>
        <v>8.1927616127722587</v>
      </c>
      <c r="L155" s="124">
        <f t="shared" ref="L155:L168" si="84">$B155+(W5-W4)/W4*100</f>
        <v>2.5962654569693031</v>
      </c>
      <c r="M155" s="125">
        <f>X23</f>
        <v>2.8177155642670377</v>
      </c>
    </row>
    <row r="156" spans="1:14">
      <c r="A156" s="5" t="str">
        <f t="shared" si="75"/>
        <v>1998</v>
      </c>
      <c r="B156" s="1">
        <v>3.2</v>
      </c>
      <c r="D156" s="15">
        <f t="shared" si="76"/>
        <v>4.1778816851911529</v>
      </c>
      <c r="E156" s="15">
        <f t="shared" si="77"/>
        <v>-1.4898832069595649</v>
      </c>
      <c r="F156" s="15">
        <f t="shared" si="78"/>
        <v>1.4312829870358978E-2</v>
      </c>
      <c r="G156" s="15">
        <f t="shared" si="79"/>
        <v>-4.234571162418173</v>
      </c>
      <c r="H156" s="15">
        <f t="shared" si="80"/>
        <v>8.4724918312620083</v>
      </c>
      <c r="I156" s="15">
        <f t="shared" si="81"/>
        <v>-2.7840400033000288</v>
      </c>
      <c r="J156" s="15">
        <f t="shared" si="82"/>
        <v>4.884730529911482</v>
      </c>
      <c r="K156" s="15">
        <f t="shared" si="83"/>
        <v>6.8609592713256422</v>
      </c>
      <c r="L156" s="124">
        <f t="shared" si="84"/>
        <v>1.3816488408305365</v>
      </c>
      <c r="M156" s="125">
        <f t="shared" ref="M156:M168" si="85">X24</f>
        <v>-0.91403459120646091</v>
      </c>
      <c r="N156" s="15"/>
    </row>
    <row r="157" spans="1:14">
      <c r="A157" s="5" t="str">
        <f t="shared" si="75"/>
        <v>1999</v>
      </c>
      <c r="B157" s="1">
        <v>3.5</v>
      </c>
      <c r="D157" s="15">
        <f t="shared" si="76"/>
        <v>1.3041209641299951</v>
      </c>
      <c r="E157" s="15">
        <f t="shared" si="77"/>
        <v>1.1075150721454023</v>
      </c>
      <c r="F157" s="15">
        <f t="shared" si="78"/>
        <v>1.1932820629567491</v>
      </c>
      <c r="G157" s="15">
        <f t="shared" si="79"/>
        <v>-0.67053538621517639</v>
      </c>
      <c r="H157" s="15">
        <f t="shared" si="80"/>
        <v>10.954150015699009</v>
      </c>
      <c r="I157" s="15">
        <f t="shared" si="81"/>
        <v>1.2733450533495474</v>
      </c>
      <c r="J157" s="15">
        <f t="shared" si="82"/>
        <v>5.4597291099711427</v>
      </c>
      <c r="K157" s="15">
        <f t="shared" si="83"/>
        <v>5.7840285375134322</v>
      </c>
      <c r="L157" s="124">
        <f t="shared" si="84"/>
        <v>2.7168423307374172</v>
      </c>
      <c r="M157" s="125">
        <f t="shared" si="85"/>
        <v>-0.1094339372056333</v>
      </c>
      <c r="N157" s="15"/>
    </row>
    <row r="158" spans="1:14">
      <c r="A158" s="5" t="str">
        <f t="shared" si="75"/>
        <v>2000</v>
      </c>
      <c r="B158" s="1">
        <v>6</v>
      </c>
      <c r="D158" s="15">
        <f t="shared" si="76"/>
        <v>3.0129370130126238</v>
      </c>
      <c r="E158" s="15">
        <f t="shared" si="77"/>
        <v>6.1222569912804854</v>
      </c>
      <c r="F158" s="15">
        <f t="shared" si="78"/>
        <v>5.2034348308067875</v>
      </c>
      <c r="G158" s="15">
        <f t="shared" si="79"/>
        <v>13.584281993794516</v>
      </c>
      <c r="H158" s="15">
        <f t="shared" si="80"/>
        <v>7.6145656717089603</v>
      </c>
      <c r="I158" s="15">
        <f t="shared" si="81"/>
        <v>5.6257056503623817</v>
      </c>
      <c r="J158" s="15">
        <f t="shared" si="82"/>
        <v>13.895507690269891</v>
      </c>
      <c r="K158" s="15">
        <f t="shared" si="83"/>
        <v>7.7264119403292053</v>
      </c>
      <c r="L158" s="124">
        <f t="shared" si="84"/>
        <v>5.7095276058156879</v>
      </c>
      <c r="M158" s="125">
        <f t="shared" si="85"/>
        <v>7.0495862520526034</v>
      </c>
      <c r="N158" s="15"/>
    </row>
    <row r="159" spans="1:14">
      <c r="A159" s="5" t="str">
        <f t="shared" si="75"/>
        <v>2001</v>
      </c>
      <c r="B159" s="1">
        <v>3.9</v>
      </c>
      <c r="D159" s="15">
        <f t="shared" si="76"/>
        <v>10.492450520518959</v>
      </c>
      <c r="E159" s="15">
        <f t="shared" si="77"/>
        <v>-0.36628262455167393</v>
      </c>
      <c r="F159" s="15">
        <f t="shared" si="78"/>
        <v>2.4243915556534792</v>
      </c>
      <c r="G159" s="15">
        <f t="shared" si="79"/>
        <v>-1.6635680799148145</v>
      </c>
      <c r="H159" s="15">
        <f t="shared" si="80"/>
        <v>4.1580673621634814</v>
      </c>
      <c r="I159" s="15">
        <f t="shared" si="81"/>
        <v>-1.9941927607494185</v>
      </c>
      <c r="J159" s="15">
        <f t="shared" si="82"/>
        <v>10.437750224328573</v>
      </c>
      <c r="K159" s="15">
        <f t="shared" si="83"/>
        <v>0.44300499759227074</v>
      </c>
      <c r="L159" s="124">
        <f t="shared" si="84"/>
        <v>4.2994045755536909</v>
      </c>
      <c r="M159" s="125">
        <f t="shared" si="85"/>
        <v>2.0147978328155944</v>
      </c>
      <c r="N159" s="15"/>
    </row>
    <row r="160" spans="1:14">
      <c r="A160" s="5" t="str">
        <f t="shared" si="75"/>
        <v>2002</v>
      </c>
      <c r="B160" s="1">
        <v>3</v>
      </c>
      <c r="D160" s="15">
        <f t="shared" si="76"/>
        <v>15.989848964330781</v>
      </c>
      <c r="E160" s="15">
        <f t="shared" si="77"/>
        <v>4.2306251349124349</v>
      </c>
      <c r="F160" s="15">
        <f t="shared" si="78"/>
        <v>3.3702372154327884</v>
      </c>
      <c r="G160" s="15">
        <f t="shared" si="79"/>
        <v>3.8408153673665693</v>
      </c>
      <c r="H160" s="15">
        <f t="shared" si="80"/>
        <v>4.8432942006747624</v>
      </c>
      <c r="I160" s="15">
        <f t="shared" si="81"/>
        <v>4.890589538994722</v>
      </c>
      <c r="J160" s="15">
        <f t="shared" si="82"/>
        <v>12.389176055558778</v>
      </c>
      <c r="K160" s="15">
        <f t="shared" si="83"/>
        <v>3.8847604384222949</v>
      </c>
      <c r="L160" s="124">
        <f t="shared" si="84"/>
        <v>4.1101589733447712</v>
      </c>
      <c r="M160" s="125">
        <f t="shared" si="85"/>
        <v>3.7291246067880763</v>
      </c>
      <c r="N160" s="15"/>
    </row>
    <row r="161" spans="1:14">
      <c r="A161" s="5" t="str">
        <f t="shared" si="75"/>
        <v>2003</v>
      </c>
      <c r="B161" s="1">
        <v>4.7</v>
      </c>
      <c r="D161" s="15">
        <f t="shared" si="76"/>
        <v>11.890494666947228</v>
      </c>
      <c r="E161" s="15">
        <f t="shared" si="77"/>
        <v>3.6760903861804355</v>
      </c>
      <c r="F161" s="15">
        <f t="shared" si="78"/>
        <v>0.38065557317235843</v>
      </c>
      <c r="G161" s="15">
        <f t="shared" si="79"/>
        <v>17.129389112967967</v>
      </c>
      <c r="H161" s="15">
        <f t="shared" si="80"/>
        <v>14.166160767018855</v>
      </c>
      <c r="I161" s="15">
        <f t="shared" si="81"/>
        <v>1.5420669001943419</v>
      </c>
      <c r="J161" s="15">
        <f t="shared" si="82"/>
        <v>7.8837118110490261</v>
      </c>
      <c r="K161" s="15">
        <f t="shared" si="83"/>
        <v>6.3972459217611686</v>
      </c>
      <c r="L161" s="124">
        <f t="shared" si="84"/>
        <v>3.7546814638504893</v>
      </c>
      <c r="M161" s="125">
        <f t="shared" si="85"/>
        <v>3.4961038419035821</v>
      </c>
      <c r="N161" s="15"/>
    </row>
    <row r="162" spans="1:14">
      <c r="A162" s="5" t="str">
        <f t="shared" si="75"/>
        <v>2004</v>
      </c>
      <c r="B162" s="1">
        <v>2.4</v>
      </c>
      <c r="D162" s="15">
        <f t="shared" si="76"/>
        <v>29.4512651231238</v>
      </c>
      <c r="E162" s="15">
        <f t="shared" si="77"/>
        <v>10.184511723480252</v>
      </c>
      <c r="F162" s="15">
        <f t="shared" si="78"/>
        <v>2.8234725498433901</v>
      </c>
      <c r="G162" s="15">
        <f t="shared" si="79"/>
        <v>23.672984336599921</v>
      </c>
      <c r="H162" s="15">
        <f t="shared" si="80"/>
        <v>10.551649309225507</v>
      </c>
      <c r="I162" s="15">
        <f t="shared" si="81"/>
        <v>8.0264656681156552</v>
      </c>
      <c r="J162" s="15">
        <f t="shared" si="82"/>
        <v>12.628639370680444</v>
      </c>
      <c r="K162" s="15">
        <f t="shared" si="83"/>
        <v>0.42817857571623419</v>
      </c>
      <c r="L162" s="124">
        <f t="shared" si="84"/>
        <v>1.1788734287762057</v>
      </c>
      <c r="M162" s="125">
        <f t="shared" si="85"/>
        <v>5.365250862355289</v>
      </c>
      <c r="N162" s="15"/>
    </row>
    <row r="163" spans="1:14">
      <c r="A163" s="5" t="str">
        <f t="shared" si="75"/>
        <v>2005</v>
      </c>
      <c r="B163" s="1">
        <v>4.3</v>
      </c>
      <c r="D163" s="15">
        <f t="shared" si="76"/>
        <v>5.439052249610973</v>
      </c>
      <c r="E163" s="15">
        <f t="shared" si="77"/>
        <v>5.3417428084453036</v>
      </c>
      <c r="F163" s="15">
        <f t="shared" si="78"/>
        <v>5.9767093874210815</v>
      </c>
      <c r="G163" s="15">
        <f t="shared" si="79"/>
        <v>23.76785408006533</v>
      </c>
      <c r="H163" s="15">
        <f t="shared" si="80"/>
        <v>16.778738296473239</v>
      </c>
      <c r="I163" s="15">
        <f t="shared" si="81"/>
        <v>8.7546312036812033</v>
      </c>
      <c r="J163" s="15">
        <f t="shared" si="82"/>
        <v>14.749277984898438</v>
      </c>
      <c r="K163" s="15">
        <f t="shared" si="83"/>
        <v>2.9405860048082038</v>
      </c>
      <c r="L163" s="124">
        <f t="shared" si="84"/>
        <v>4.0462214846398314</v>
      </c>
      <c r="M163" s="125">
        <f t="shared" si="85"/>
        <v>5.6154951261335491</v>
      </c>
      <c r="N163" s="15"/>
    </row>
    <row r="164" spans="1:14">
      <c r="A164" s="5" t="str">
        <f t="shared" si="75"/>
        <v>2006</v>
      </c>
      <c r="B164" s="1">
        <v>2.8</v>
      </c>
      <c r="D164" s="15">
        <f t="shared" si="76"/>
        <v>21.768829806601445</v>
      </c>
      <c r="E164" s="15">
        <f t="shared" si="77"/>
        <v>6.2369115641336403</v>
      </c>
      <c r="F164" s="15">
        <f t="shared" si="78"/>
        <v>4.0927515267459782</v>
      </c>
      <c r="G164" s="15">
        <f t="shared" si="79"/>
        <v>5.7724485326220378</v>
      </c>
      <c r="H164" s="15">
        <f t="shared" si="80"/>
        <v>15.077753767980003</v>
      </c>
      <c r="I164" s="15">
        <f t="shared" si="81"/>
        <v>3.5505759560724979</v>
      </c>
      <c r="J164" s="15">
        <f t="shared" si="82"/>
        <v>13.142315315643916</v>
      </c>
      <c r="K164" s="15">
        <f t="shared" si="83"/>
        <v>1.869043179980697</v>
      </c>
      <c r="L164" s="124">
        <f t="shared" si="84"/>
        <v>4.0077497988108011</v>
      </c>
      <c r="M164" s="125">
        <f t="shared" si="85"/>
        <v>6.835424949620772</v>
      </c>
      <c r="N164" s="15"/>
    </row>
    <row r="165" spans="1:14">
      <c r="A165" s="5" t="str">
        <f t="shared" si="75"/>
        <v>2007</v>
      </c>
      <c r="B165" s="1">
        <v>2.9</v>
      </c>
      <c r="D165" s="15">
        <f t="shared" si="76"/>
        <v>7.7543904005714381</v>
      </c>
      <c r="E165" s="15">
        <f t="shared" si="77"/>
        <v>5.9286187602802816</v>
      </c>
      <c r="F165" s="15">
        <f t="shared" si="78"/>
        <v>5.3048624103666704</v>
      </c>
      <c r="G165" s="15">
        <f t="shared" si="79"/>
        <v>7.8015805560012268</v>
      </c>
      <c r="H165" s="15">
        <f t="shared" si="80"/>
        <v>8.1958958466356293</v>
      </c>
      <c r="I165" s="15">
        <f t="shared" si="81"/>
        <v>5.0025392317151329</v>
      </c>
      <c r="J165" s="15">
        <f t="shared" si="82"/>
        <v>14.588059802364624</v>
      </c>
      <c r="K165" s="15">
        <f t="shared" si="83"/>
        <v>6.9995309431921289</v>
      </c>
      <c r="L165" s="124">
        <f t="shared" si="84"/>
        <v>8.3852855883386344</v>
      </c>
      <c r="M165" s="125">
        <f t="shared" si="85"/>
        <v>7.3184011951621279</v>
      </c>
      <c r="N165" s="15"/>
    </row>
    <row r="166" spans="1:14">
      <c r="A166" s="5" t="str">
        <f t="shared" si="75"/>
        <v>2008</v>
      </c>
      <c r="B166" s="1">
        <v>1.6</v>
      </c>
      <c r="D166" s="15">
        <f t="shared" si="76"/>
        <v>9.1657704630909809</v>
      </c>
      <c r="E166" s="15">
        <f t="shared" si="77"/>
        <v>13.742919519572425</v>
      </c>
      <c r="F166" s="15">
        <f t="shared" si="78"/>
        <v>-2.7993776754578676</v>
      </c>
      <c r="G166" s="15">
        <f t="shared" si="79"/>
        <v>8.8421423925445186</v>
      </c>
      <c r="H166" s="15">
        <f t="shared" si="80"/>
        <v>4.6121310295597056</v>
      </c>
      <c r="I166" s="15">
        <f t="shared" si="81"/>
        <v>17.143301004797451</v>
      </c>
      <c r="J166" s="15">
        <f t="shared" si="82"/>
        <v>11.422680563457099</v>
      </c>
      <c r="K166" s="15">
        <f t="shared" si="83"/>
        <v>5.5661418374061036</v>
      </c>
      <c r="L166" s="124">
        <f t="shared" si="84"/>
        <v>6.7378929190590071</v>
      </c>
      <c r="M166" s="125">
        <f t="shared" si="85"/>
        <v>6.6127954791608738</v>
      </c>
      <c r="N166" s="15"/>
    </row>
    <row r="167" spans="1:14">
      <c r="A167" s="5" t="str">
        <f t="shared" si="75"/>
        <v>2009</v>
      </c>
      <c r="B167" s="1">
        <v>1.5</v>
      </c>
      <c r="D167" s="15">
        <f t="shared" si="76"/>
        <v>-1.0238539047847302</v>
      </c>
      <c r="E167" s="15">
        <f t="shared" si="77"/>
        <v>8.4290157011729736</v>
      </c>
      <c r="F167" s="15">
        <f t="shared" si="78"/>
        <v>-2.9540982221995824</v>
      </c>
      <c r="G167" s="15">
        <f t="shared" si="79"/>
        <v>-0.11014030058819446</v>
      </c>
      <c r="H167" s="15">
        <f t="shared" si="80"/>
        <v>-2.0825785656784017</v>
      </c>
      <c r="I167" s="15">
        <f t="shared" si="81"/>
        <v>0.49602616945699607</v>
      </c>
      <c r="J167" s="15">
        <f t="shared" si="82"/>
        <v>5.5200516681156397</v>
      </c>
      <c r="K167" s="15">
        <f t="shared" si="83"/>
        <v>2.1153632860648823</v>
      </c>
      <c r="L167" s="124">
        <f t="shared" si="84"/>
        <v>-0.38719968428880702</v>
      </c>
      <c r="M167" s="125">
        <f t="shared" si="85"/>
        <v>-2.3245296854105235</v>
      </c>
      <c r="N167" s="15"/>
    </row>
    <row r="168" spans="1:14" ht="13.5" thickBot="1">
      <c r="A168" s="5" t="str">
        <f t="shared" si="75"/>
        <v>2010</v>
      </c>
      <c r="B168" s="1">
        <v>1.4</v>
      </c>
      <c r="D168" s="15">
        <f t="shared" si="76"/>
        <v>5.5404446985062332</v>
      </c>
      <c r="E168" s="15">
        <f t="shared" si="77"/>
        <v>-0.62625531343119833</v>
      </c>
      <c r="F168" s="15">
        <f t="shared" si="78"/>
        <v>-5.3494174347620014</v>
      </c>
      <c r="G168" s="15">
        <f t="shared" si="79"/>
        <v>8.9382086104228264E-4</v>
      </c>
      <c r="H168" s="15">
        <f t="shared" si="80"/>
        <v>-0.5195684811521315</v>
      </c>
      <c r="I168" s="15">
        <f t="shared" si="81"/>
        <v>1.2891885240094234</v>
      </c>
      <c r="J168" s="15">
        <f t="shared" si="82"/>
        <v>-0.83425900500272343</v>
      </c>
      <c r="K168" s="15">
        <f t="shared" si="83"/>
        <v>0.95527936761973065</v>
      </c>
      <c r="L168" s="126">
        <f t="shared" si="84"/>
        <v>-0.10094753160876668</v>
      </c>
      <c r="M168" s="127">
        <f t="shared" si="85"/>
        <v>4.2244464933215538</v>
      </c>
      <c r="N168" s="15"/>
    </row>
    <row r="170" spans="1:14" ht="13.5" thickBot="1"/>
    <row r="171" spans="1:14" ht="13.5" thickBot="1">
      <c r="A171" s="2" t="s">
        <v>45</v>
      </c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4" ht="13.5" thickBot="1"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4" ht="51">
      <c r="A173" s="11" t="s">
        <v>46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8" t="s">
        <v>47</v>
      </c>
    </row>
    <row r="174" spans="1:14">
      <c r="A174" s="5" t="s">
        <v>18</v>
      </c>
      <c r="L174" s="19"/>
    </row>
    <row r="175" spans="1:14">
      <c r="A175" s="5">
        <f>A174+1</f>
        <v>1997</v>
      </c>
      <c r="C175" s="15">
        <f t="shared" ref="C175:C188" si="86">C4*($Y5/$Y4-1)</f>
        <v>311.57319793672991</v>
      </c>
      <c r="D175" s="15">
        <f t="shared" ref="D175:D188" si="87">E4*($Y5/$Y4-1)</f>
        <v>1.0484740389621419</v>
      </c>
      <c r="E175" s="15">
        <f t="shared" ref="E175:E188" si="88">G4*($Y5/$Y4-1)</f>
        <v>176.13161286568234</v>
      </c>
      <c r="F175" s="15">
        <f t="shared" ref="F175:F188" si="89">I4*($Y5/$Y4-1)</f>
        <v>2.66305089986529</v>
      </c>
      <c r="G175" s="15">
        <f t="shared" ref="G175:G188" si="90">K4*($Y5/$Y4-1)</f>
        <v>16.890424720805804</v>
      </c>
      <c r="H175" s="15">
        <f t="shared" ref="H175:H188" si="91">M4*($Y5/$Y4-1)</f>
        <v>38.683036569427721</v>
      </c>
      <c r="I175" s="15">
        <f t="shared" ref="I175:I188" si="92">O4*($Y5/$Y4-1)</f>
        <v>26.952948778346027</v>
      </c>
      <c r="J175" s="15">
        <f t="shared" ref="J175:J188" si="93">Q4*($Y5/$Y4-1)</f>
        <v>29.429380035144685</v>
      </c>
      <c r="K175" s="15">
        <f t="shared" ref="K175:K188" si="94">S4*($Y5/$Y4-1)</f>
        <v>113.24101358897271</v>
      </c>
      <c r="L175" s="19">
        <f>SUM(C175:K175)</f>
        <v>716.61313943393668</v>
      </c>
    </row>
    <row r="176" spans="1:14">
      <c r="A176" s="5">
        <f t="shared" ref="A176:A188" si="95">A175+1</f>
        <v>1998</v>
      </c>
      <c r="B176" s="15"/>
      <c r="C176" s="15">
        <f t="shared" si="86"/>
        <v>-32.215256359362705</v>
      </c>
      <c r="D176" s="15">
        <f t="shared" si="87"/>
        <v>-9.8690800549535232E-2</v>
      </c>
      <c r="E176" s="15">
        <f t="shared" si="88"/>
        <v>-17.835090637982898</v>
      </c>
      <c r="F176" s="15">
        <f t="shared" si="89"/>
        <v>-0.28030605554568683</v>
      </c>
      <c r="G176" s="15">
        <f t="shared" si="90"/>
        <v>-1.8489721833681605</v>
      </c>
      <c r="H176" s="15">
        <f t="shared" si="91"/>
        <v>-4.267469456437901</v>
      </c>
      <c r="I176" s="15">
        <f t="shared" si="92"/>
        <v>-2.9122187084668951</v>
      </c>
      <c r="J176" s="15">
        <f t="shared" si="93"/>
        <v>-3.2999144168697399</v>
      </c>
      <c r="K176" s="15">
        <f t="shared" si="94"/>
        <v>-12.535414621375782</v>
      </c>
      <c r="L176" s="19">
        <f t="shared" ref="L176:L188" si="96">SUM(C176:K176)</f>
        <v>-75.293333239959296</v>
      </c>
    </row>
    <row r="177" spans="1:12">
      <c r="A177" s="5">
        <f t="shared" si="95"/>
        <v>1999</v>
      </c>
      <c r="B177" s="15"/>
      <c r="C177" s="15">
        <f t="shared" si="86"/>
        <v>401.54058317455679</v>
      </c>
      <c r="D177" s="15">
        <f t="shared" si="87"/>
        <v>1.2775621988963879</v>
      </c>
      <c r="E177" s="15">
        <f t="shared" si="88"/>
        <v>217.91817242964783</v>
      </c>
      <c r="F177" s="15">
        <f t="shared" si="89"/>
        <v>3.4789739182900346</v>
      </c>
      <c r="G177" s="15">
        <f t="shared" si="90"/>
        <v>21.941096147002863</v>
      </c>
      <c r="H177" s="15">
        <f t="shared" si="91"/>
        <v>57.592303591658755</v>
      </c>
      <c r="I177" s="15">
        <f t="shared" si="92"/>
        <v>35.099804540912551</v>
      </c>
      <c r="J177" s="15">
        <f t="shared" si="93"/>
        <v>43.016744921737008</v>
      </c>
      <c r="K177" s="15">
        <f t="shared" si="94"/>
        <v>166.58391029586554</v>
      </c>
      <c r="L177" s="19">
        <f t="shared" si="96"/>
        <v>948.44915121856775</v>
      </c>
    </row>
    <row r="178" spans="1:12">
      <c r="A178" s="5">
        <f t="shared" si="95"/>
        <v>2000</v>
      </c>
      <c r="B178" s="15"/>
      <c r="C178" s="15">
        <f t="shared" si="86"/>
        <v>135.31429281602769</v>
      </c>
      <c r="D178" s="15">
        <f t="shared" si="87"/>
        <v>0.42914873489958871</v>
      </c>
      <c r="E178" s="15">
        <f t="shared" si="88"/>
        <v>73.054224312176245</v>
      </c>
      <c r="F178" s="15">
        <f t="shared" si="89"/>
        <v>1.1673054208892522</v>
      </c>
      <c r="G178" s="15">
        <f t="shared" si="90"/>
        <v>7.2214766546050404</v>
      </c>
      <c r="H178" s="15">
        <f t="shared" si="91"/>
        <v>21.254763272285789</v>
      </c>
      <c r="I178" s="15">
        <f t="shared" si="92"/>
        <v>11.78674264035395</v>
      </c>
      <c r="J178" s="15">
        <f t="shared" si="93"/>
        <v>15.063810594921007</v>
      </c>
      <c r="K178" s="15">
        <f t="shared" si="94"/>
        <v>58.520699178683593</v>
      </c>
      <c r="L178" s="19">
        <f t="shared" si="96"/>
        <v>323.81246362484211</v>
      </c>
    </row>
    <row r="179" spans="1:12">
      <c r="A179" s="5">
        <f t="shared" si="95"/>
        <v>2001</v>
      </c>
      <c r="B179" s="15"/>
      <c r="C179" s="15">
        <f t="shared" si="86"/>
        <v>168.54838090034622</v>
      </c>
      <c r="D179" s="15">
        <f t="shared" si="87"/>
        <v>0.53085658776158939</v>
      </c>
      <c r="E179" s="15">
        <f t="shared" si="88"/>
        <v>93.264354047262799</v>
      </c>
      <c r="F179" s="15">
        <f t="shared" si="89"/>
        <v>1.4765594369997086</v>
      </c>
      <c r="G179" s="15">
        <f t="shared" si="90"/>
        <v>9.9063703294553758</v>
      </c>
      <c r="H179" s="15">
        <f t="shared" si="91"/>
        <v>27.539240534999603</v>
      </c>
      <c r="I179" s="15">
        <f t="shared" si="92"/>
        <v>14.972865841152847</v>
      </c>
      <c r="J179" s="15">
        <f t="shared" si="93"/>
        <v>20.724207457667816</v>
      </c>
      <c r="K179" s="15">
        <f t="shared" si="94"/>
        <v>75.907196969228849</v>
      </c>
      <c r="L179" s="19">
        <f t="shared" si="96"/>
        <v>412.87003210487478</v>
      </c>
    </row>
    <row r="180" spans="1:12">
      <c r="A180" s="5">
        <f t="shared" si="95"/>
        <v>2002</v>
      </c>
      <c r="B180" s="15"/>
      <c r="C180" s="15">
        <f t="shared" si="86"/>
        <v>480.27426085950867</v>
      </c>
      <c r="D180" s="15">
        <f t="shared" si="87"/>
        <v>1.524254262176963</v>
      </c>
      <c r="E180" s="15">
        <f t="shared" si="88"/>
        <v>240.51068210083133</v>
      </c>
      <c r="F180" s="15">
        <f t="shared" si="89"/>
        <v>3.9187580964397508</v>
      </c>
      <c r="G180" s="15">
        <f t="shared" si="90"/>
        <v>25.200426402324776</v>
      </c>
      <c r="H180" s="15">
        <f t="shared" si="91"/>
        <v>74.374669393910636</v>
      </c>
      <c r="I180" s="15">
        <f t="shared" si="92"/>
        <v>37.955535055049836</v>
      </c>
      <c r="J180" s="15">
        <f t="shared" si="93"/>
        <v>59.475104377475837</v>
      </c>
      <c r="K180" s="15">
        <f t="shared" si="94"/>
        <v>197.40471763458859</v>
      </c>
      <c r="L180" s="19">
        <f t="shared" si="96"/>
        <v>1120.6384081823064</v>
      </c>
    </row>
    <row r="181" spans="1:12">
      <c r="A181" s="5">
        <f t="shared" si="95"/>
        <v>2003</v>
      </c>
      <c r="B181" s="15"/>
      <c r="C181" s="15">
        <f t="shared" si="86"/>
        <v>475.54375881801047</v>
      </c>
      <c r="D181" s="15">
        <f t="shared" si="87"/>
        <v>1.69959965005377</v>
      </c>
      <c r="E181" s="15">
        <f t="shared" si="88"/>
        <v>240.26807870491618</v>
      </c>
      <c r="F181" s="15">
        <f t="shared" si="89"/>
        <v>3.8815321958256535</v>
      </c>
      <c r="G181" s="15">
        <f t="shared" si="90"/>
        <v>25.078065056990607</v>
      </c>
      <c r="H181" s="15">
        <f t="shared" si="91"/>
        <v>74.749324698198379</v>
      </c>
      <c r="I181" s="15">
        <f t="shared" si="92"/>
        <v>38.164447528269726</v>
      </c>
      <c r="J181" s="15">
        <f t="shared" si="93"/>
        <v>64.203595635246657</v>
      </c>
      <c r="K181" s="15">
        <f t="shared" si="94"/>
        <v>196.53182235886564</v>
      </c>
      <c r="L181" s="19">
        <f t="shared" si="96"/>
        <v>1120.1202246463772</v>
      </c>
    </row>
    <row r="182" spans="1:12">
      <c r="A182" s="5">
        <f t="shared" si="95"/>
        <v>2004</v>
      </c>
      <c r="B182" s="15"/>
      <c r="C182" s="15">
        <f t="shared" si="86"/>
        <v>555.2938953471695</v>
      </c>
      <c r="D182" s="15">
        <f t="shared" si="87"/>
        <v>2.2556789926072027</v>
      </c>
      <c r="E182" s="15">
        <f t="shared" si="88"/>
        <v>294.44267682033455</v>
      </c>
      <c r="F182" s="15">
        <f t="shared" si="89"/>
        <v>4.5983467996053093</v>
      </c>
      <c r="G182" s="15">
        <f t="shared" si="90"/>
        <v>34.90987248030099</v>
      </c>
      <c r="H182" s="15">
        <f t="shared" si="91"/>
        <v>101.31215352078803</v>
      </c>
      <c r="I182" s="15">
        <f t="shared" si="92"/>
        <v>45.761201288290238</v>
      </c>
      <c r="J182" s="15">
        <f t="shared" si="93"/>
        <v>82.024744119307968</v>
      </c>
      <c r="K182" s="15">
        <f t="shared" si="94"/>
        <v>247.46652501685185</v>
      </c>
      <c r="L182" s="19">
        <f t="shared" si="96"/>
        <v>1368.0650943852556</v>
      </c>
    </row>
    <row r="183" spans="1:12">
      <c r="A183" s="5">
        <f t="shared" si="95"/>
        <v>2005</v>
      </c>
      <c r="B183" s="15"/>
      <c r="C183" s="15">
        <f t="shared" si="86"/>
        <v>581.93717454631781</v>
      </c>
      <c r="D183" s="15">
        <f t="shared" si="87"/>
        <v>3.3498432843041055</v>
      </c>
      <c r="E183" s="15">
        <f t="shared" si="88"/>
        <v>370.95849166148844</v>
      </c>
      <c r="F183" s="15">
        <f t="shared" si="89"/>
        <v>5.3976554389750886</v>
      </c>
      <c r="G183" s="15">
        <f t="shared" si="90"/>
        <v>49.485792354349108</v>
      </c>
      <c r="H183" s="15">
        <f t="shared" si="91"/>
        <v>128.07456656731438</v>
      </c>
      <c r="I183" s="15">
        <f t="shared" si="92"/>
        <v>56.498688411491855</v>
      </c>
      <c r="J183" s="15">
        <f t="shared" si="93"/>
        <v>105.68358377267138</v>
      </c>
      <c r="K183" s="15">
        <f t="shared" si="94"/>
        <v>283.55387992984521</v>
      </c>
      <c r="L183" s="19">
        <f t="shared" si="96"/>
        <v>1584.9396759667575</v>
      </c>
    </row>
    <row r="184" spans="1:12">
      <c r="A184" s="5">
        <f t="shared" si="95"/>
        <v>2006</v>
      </c>
      <c r="B184" s="15"/>
      <c r="C184" s="15">
        <f t="shared" si="86"/>
        <v>621.20718291953619</v>
      </c>
      <c r="D184" s="15">
        <f t="shared" si="87"/>
        <v>3.8968065996618702</v>
      </c>
      <c r="E184" s="15">
        <f t="shared" si="88"/>
        <v>431.11350533474632</v>
      </c>
      <c r="F184" s="15">
        <f t="shared" si="89"/>
        <v>6.3123652856865338</v>
      </c>
      <c r="G184" s="15">
        <f t="shared" si="90"/>
        <v>67.998146343648287</v>
      </c>
      <c r="H184" s="15">
        <f t="shared" si="91"/>
        <v>165.69095970293205</v>
      </c>
      <c r="I184" s="15">
        <f t="shared" si="92"/>
        <v>67.878392470326986</v>
      </c>
      <c r="J184" s="15">
        <f t="shared" si="93"/>
        <v>134.25667760881345</v>
      </c>
      <c r="K184" s="15">
        <f t="shared" si="94"/>
        <v>321.70419224842624</v>
      </c>
      <c r="L184" s="19">
        <f t="shared" si="96"/>
        <v>1820.0582285137784</v>
      </c>
    </row>
    <row r="185" spans="1:12">
      <c r="A185" s="5">
        <f t="shared" si="95"/>
        <v>2007</v>
      </c>
      <c r="B185" s="15"/>
      <c r="C185" s="15">
        <f t="shared" si="86"/>
        <v>700.65107180079201</v>
      </c>
      <c r="D185" s="15">
        <f t="shared" si="87"/>
        <v>5.4821593889316267</v>
      </c>
      <c r="E185" s="15">
        <f t="shared" si="88"/>
        <v>527.32309096535562</v>
      </c>
      <c r="F185" s="15">
        <f t="shared" si="89"/>
        <v>7.5610151370111467</v>
      </c>
      <c r="G185" s="15">
        <f t="shared" si="90"/>
        <v>82.799502963911308</v>
      </c>
      <c r="H185" s="15">
        <f t="shared" si="91"/>
        <v>219.98959753111737</v>
      </c>
      <c r="I185" s="15">
        <f t="shared" si="92"/>
        <v>80.870234477753655</v>
      </c>
      <c r="J185" s="15">
        <f t="shared" si="93"/>
        <v>175.18124334558397</v>
      </c>
      <c r="K185" s="15">
        <f t="shared" si="94"/>
        <v>376.88105342981868</v>
      </c>
      <c r="L185" s="19">
        <f t="shared" si="96"/>
        <v>2176.7389690402752</v>
      </c>
    </row>
    <row r="186" spans="1:12">
      <c r="A186" s="5">
        <f t="shared" si="95"/>
        <v>2008</v>
      </c>
      <c r="B186" s="15"/>
      <c r="C186" s="15">
        <f t="shared" si="86"/>
        <v>667.19714315322835</v>
      </c>
      <c r="D186" s="15">
        <f t="shared" si="87"/>
        <v>5.1819579118703238</v>
      </c>
      <c r="E186" s="15">
        <f t="shared" si="88"/>
        <v>489.76784654574107</v>
      </c>
      <c r="F186" s="15">
        <f t="shared" si="89"/>
        <v>6.9800139307943683</v>
      </c>
      <c r="G186" s="15">
        <f t="shared" si="90"/>
        <v>78.300649591418264</v>
      </c>
      <c r="H186" s="15">
        <f t="shared" si="91"/>
        <v>208.81860614415686</v>
      </c>
      <c r="I186" s="15">
        <f t="shared" si="92"/>
        <v>74.435626611123752</v>
      </c>
      <c r="J186" s="15">
        <f t="shared" si="93"/>
        <v>176.38025028042145</v>
      </c>
      <c r="K186" s="15">
        <f t="shared" si="94"/>
        <v>353.67851732673813</v>
      </c>
      <c r="L186" s="19">
        <f t="shared" si="96"/>
        <v>2060.7406114954924</v>
      </c>
    </row>
    <row r="187" spans="1:12">
      <c r="A187" s="5">
        <f t="shared" si="95"/>
        <v>2009</v>
      </c>
      <c r="B187" s="15"/>
      <c r="C187" s="15">
        <f t="shared" si="86"/>
        <v>-366.92284884445382</v>
      </c>
      <c r="D187" s="15">
        <f t="shared" si="87"/>
        <v>-3.1399693134425712</v>
      </c>
      <c r="E187" s="15">
        <f t="shared" si="88"/>
        <v>-309.39946514241558</v>
      </c>
      <c r="F187" s="15">
        <f t="shared" si="89"/>
        <v>-3.759018291078271</v>
      </c>
      <c r="G187" s="15">
        <f t="shared" si="90"/>
        <v>-47.302955518732993</v>
      </c>
      <c r="H187" s="15">
        <f t="shared" si="91"/>
        <v>-121.17554852301014</v>
      </c>
      <c r="I187" s="15">
        <f t="shared" si="92"/>
        <v>-48.448802795204756</v>
      </c>
      <c r="J187" s="15">
        <f t="shared" si="93"/>
        <v>-109.11876060229072</v>
      </c>
      <c r="K187" s="15">
        <f t="shared" si="94"/>
        <v>-207.13717034478094</v>
      </c>
      <c r="L187" s="19">
        <f t="shared" si="96"/>
        <v>-1216.40453937541</v>
      </c>
    </row>
    <row r="188" spans="1:12" ht="13.5" thickBot="1">
      <c r="A188" s="5">
        <f t="shared" si="95"/>
        <v>2010</v>
      </c>
      <c r="B188" s="15"/>
      <c r="C188" s="15">
        <f t="shared" si="86"/>
        <v>-124.33961257888728</v>
      </c>
      <c r="D188" s="15">
        <f t="shared" si="87"/>
        <v>-1.1746125423595803</v>
      </c>
      <c r="E188" s="15">
        <f t="shared" si="88"/>
        <v>-126.96558194304232</v>
      </c>
      <c r="F188" s="15">
        <f t="shared" si="89"/>
        <v>-1.3783432462301193</v>
      </c>
      <c r="G188" s="15">
        <f t="shared" si="90"/>
        <v>-17.861153290697594</v>
      </c>
      <c r="H188" s="15">
        <f t="shared" si="91"/>
        <v>-44.837499705773475</v>
      </c>
      <c r="I188" s="15">
        <f t="shared" si="92"/>
        <v>-18.406520187496888</v>
      </c>
      <c r="J188" s="15">
        <f t="shared" si="93"/>
        <v>-43.559949697792192</v>
      </c>
      <c r="K188" s="15">
        <f t="shared" si="94"/>
        <v>-79.98217660015105</v>
      </c>
      <c r="L188" s="20">
        <f t="shared" si="96"/>
        <v>-458.50544979243051</v>
      </c>
    </row>
    <row r="190" spans="1:12">
      <c r="A190" s="21" t="s">
        <v>32</v>
      </c>
      <c r="B190" s="21"/>
      <c r="C190" s="15">
        <f>AVERAGE(C174:C188)</f>
        <v>326.82880174925134</v>
      </c>
      <c r="D190" s="15">
        <f t="shared" ref="D190:K190" si="97">AVERAGE(D174:D188)</f>
        <v>1.5902192138409919</v>
      </c>
      <c r="E190" s="15">
        <f t="shared" si="97"/>
        <v>192.89661414748159</v>
      </c>
      <c r="F190" s="15">
        <f t="shared" si="97"/>
        <v>3.0012792119662905</v>
      </c>
      <c r="G190" s="15">
        <f t="shared" si="97"/>
        <v>25.194195860858123</v>
      </c>
      <c r="H190" s="15">
        <f t="shared" si="97"/>
        <v>67.699907417254863</v>
      </c>
      <c r="I190" s="15">
        <f t="shared" si="97"/>
        <v>30.043496139421638</v>
      </c>
      <c r="J190" s="15">
        <f t="shared" si="97"/>
        <v>53.53290838800276</v>
      </c>
      <c r="K190" s="15">
        <f t="shared" si="97"/>
        <v>149.41562617225551</v>
      </c>
      <c r="L190" s="15">
        <f>AVERAGE(L174:L188)</f>
        <v>850.20304830033331</v>
      </c>
    </row>
    <row r="191" spans="1:12">
      <c r="A191" s="21" t="s">
        <v>33</v>
      </c>
      <c r="B191" s="21"/>
      <c r="C191" s="15">
        <f>C188-C174</f>
        <v>-124.33961257888728</v>
      </c>
      <c r="D191" s="15">
        <f t="shared" ref="D191:K191" si="98">D188-D174</f>
        <v>-1.1746125423595803</v>
      </c>
      <c r="E191" s="15">
        <f t="shared" si="98"/>
        <v>-126.96558194304232</v>
      </c>
      <c r="F191" s="15">
        <f t="shared" si="98"/>
        <v>-1.3783432462301193</v>
      </c>
      <c r="G191" s="15">
        <f t="shared" si="98"/>
        <v>-17.861153290697594</v>
      </c>
      <c r="H191" s="15">
        <f t="shared" si="98"/>
        <v>-44.837499705773475</v>
      </c>
      <c r="I191" s="15">
        <f t="shared" si="98"/>
        <v>-18.406520187496888</v>
      </c>
      <c r="J191" s="15">
        <f t="shared" si="98"/>
        <v>-43.559949697792192</v>
      </c>
      <c r="K191" s="15">
        <f t="shared" si="98"/>
        <v>-79.98217660015105</v>
      </c>
      <c r="L191" s="15">
        <f>L188-L174</f>
        <v>-458.50544979243051</v>
      </c>
    </row>
    <row r="192" spans="1:12">
      <c r="A192" s="21" t="s">
        <v>34</v>
      </c>
      <c r="B192" s="21"/>
      <c r="C192" s="15">
        <f>STDEV(C174:C188)</f>
        <v>326.57812893675811</v>
      </c>
      <c r="D192" s="15">
        <f t="shared" ref="D192:K192" si="99">STDEV(D174:D188)</f>
        <v>2.3640989642432366</v>
      </c>
      <c r="E192" s="15">
        <f t="shared" si="99"/>
        <v>236.55648714249438</v>
      </c>
      <c r="F192" s="15">
        <f t="shared" si="99"/>
        <v>3.2719907764174745</v>
      </c>
      <c r="G192" s="15">
        <f t="shared" si="99"/>
        <v>36.302721950704203</v>
      </c>
      <c r="H192" s="15">
        <f t="shared" si="99"/>
        <v>94.38468531295311</v>
      </c>
      <c r="I192" s="15">
        <f t="shared" si="99"/>
        <v>36.42806031880167</v>
      </c>
      <c r="J192" s="15">
        <f t="shared" si="99"/>
        <v>79.637242452426065</v>
      </c>
      <c r="K192" s="15">
        <f t="shared" si="99"/>
        <v>170.1870590208386</v>
      </c>
      <c r="L192" s="15">
        <f>STDEV(L174:L188)</f>
        <v>978.84160619032104</v>
      </c>
    </row>
    <row r="194" spans="1:12" ht="13.5" thickBot="1"/>
    <row r="195" spans="1:12" ht="51">
      <c r="A195" s="11" t="s">
        <v>48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>
      <c r="A196" s="5" t="str">
        <f>A174</f>
        <v>1996</v>
      </c>
      <c r="L196" s="19"/>
    </row>
    <row r="197" spans="1:12">
      <c r="A197" s="5">
        <f t="shared" ref="A197:A210" si="100">A175</f>
        <v>1997</v>
      </c>
      <c r="C197" s="24">
        <f t="shared" ref="C197:C210" si="101">C4*((B5/B4)-($Y5/$Y4))</f>
        <v>-445.63235796444843</v>
      </c>
      <c r="D197" s="24">
        <f t="shared" ref="D197:D210" si="102">E4*((D5/D4)-($Y5/$Y4))</f>
        <v>-2.9857281390465187</v>
      </c>
      <c r="E197" s="24">
        <f t="shared" ref="E197:E210" si="103">G4*((F5/F4)-($Y5/$Y4))</f>
        <v>-649.63801106264975</v>
      </c>
      <c r="F197" s="24">
        <f t="shared" ref="F197:F210" si="104">I4*((H5/H4)-($Y5/$Y4))</f>
        <v>-1.648563614917991</v>
      </c>
      <c r="G197" s="24">
        <f t="shared" ref="G197:G210" si="105">K4*((J5/J4)-($Y5/$Y4))</f>
        <v>20.603728356714555</v>
      </c>
      <c r="H197" s="24">
        <f t="shared" ref="H197:H210" si="106">M4*((L5/L4)-($Y5/$Y4))</f>
        <v>40.376818316178216</v>
      </c>
      <c r="I197" s="24">
        <f t="shared" ref="I197:I210" si="107">O4*((N5/N4)-($Y5/$Y4))</f>
        <v>-0.1524839573653573</v>
      </c>
      <c r="J197" s="24">
        <f t="shared" ref="J197:J210" si="108">Q4*((P5/P4)-($Y5/$Y4))</f>
        <v>63.357664792168123</v>
      </c>
      <c r="K197" s="24">
        <f t="shared" ref="K197:K210" si="109">S4*((R5/R4)-($Y5/$Y4))</f>
        <v>374.75159720140306</v>
      </c>
      <c r="L197" s="22">
        <f>SUM(C197:K197)</f>
        <v>-600.96733607196393</v>
      </c>
    </row>
    <row r="198" spans="1:12">
      <c r="A198" s="5">
        <f t="shared" si="100"/>
        <v>1998</v>
      </c>
      <c r="C198" s="24">
        <f t="shared" si="101"/>
        <v>-282.58208491487738</v>
      </c>
      <c r="D198" s="24">
        <f t="shared" si="102"/>
        <v>-9.3769148354456799</v>
      </c>
      <c r="E198" s="24">
        <f t="shared" si="103"/>
        <v>-339.97550274011473</v>
      </c>
      <c r="F198" s="24">
        <f t="shared" si="104"/>
        <v>-4.3034484423402448</v>
      </c>
      <c r="G198" s="24">
        <f t="shared" si="105"/>
        <v>-65.043360771655458</v>
      </c>
      <c r="H198" s="24">
        <f t="shared" si="106"/>
        <v>165.9175109923531</v>
      </c>
      <c r="I198" s="24">
        <f t="shared" si="107"/>
        <v>-91.710160952642383</v>
      </c>
      <c r="J198" s="24">
        <f t="shared" si="108"/>
        <v>72.424062517864471</v>
      </c>
      <c r="K198" s="24">
        <f t="shared" si="109"/>
        <v>416.59181672920027</v>
      </c>
      <c r="L198" s="22">
        <f t="shared" ref="L198:L210" si="110">SUM(C198:K198)</f>
        <v>-138.058082417658</v>
      </c>
    </row>
    <row r="199" spans="1:12">
      <c r="A199" s="5">
        <f t="shared" si="100"/>
        <v>1999</v>
      </c>
      <c r="C199" s="24">
        <f t="shared" si="101"/>
        <v>-433.77504374357346</v>
      </c>
      <c r="D199" s="24">
        <f t="shared" si="102"/>
        <v>-5.163642665477564</v>
      </c>
      <c r="E199" s="24">
        <f t="shared" si="103"/>
        <v>-488.73155644291938</v>
      </c>
      <c r="F199" s="24">
        <f t="shared" si="104"/>
        <v>-5.3132852094180283</v>
      </c>
      <c r="G199" s="24">
        <f t="shared" si="105"/>
        <v>-36.199819690312609</v>
      </c>
      <c r="H199" s="24">
        <f t="shared" si="106"/>
        <v>216.806840817281</v>
      </c>
      <c r="I199" s="24">
        <f t="shared" si="107"/>
        <v>-29.20812513821668</v>
      </c>
      <c r="J199" s="24">
        <f t="shared" si="108"/>
        <v>60.609525650239512</v>
      </c>
      <c r="K199" s="24">
        <f t="shared" si="109"/>
        <v>125.60914262820891</v>
      </c>
      <c r="L199" s="22">
        <f t="shared" si="110"/>
        <v>-595.36596379418836</v>
      </c>
    </row>
    <row r="200" spans="1:12">
      <c r="A200" s="5">
        <f t="shared" si="100"/>
        <v>2000</v>
      </c>
      <c r="C200" s="24">
        <f t="shared" si="101"/>
        <v>-347.92046565328474</v>
      </c>
      <c r="D200" s="24">
        <f t="shared" si="102"/>
        <v>-2.9711063841555561</v>
      </c>
      <c r="E200" s="24">
        <f t="shared" si="103"/>
        <v>-224.42558474188553</v>
      </c>
      <c r="F200" s="24">
        <f t="shared" si="104"/>
        <v>-1.1485399091636634</v>
      </c>
      <c r="G200" s="24">
        <f t="shared" si="105"/>
        <v>49.647609180460982</v>
      </c>
      <c r="H200" s="24">
        <f t="shared" si="106"/>
        <v>-38.209017084427522</v>
      </c>
      <c r="I200" s="24">
        <f t="shared" si="107"/>
        <v>-32.168779969028499</v>
      </c>
      <c r="J200" s="24">
        <f t="shared" si="108"/>
        <v>87.911660197108247</v>
      </c>
      <c r="K200" s="24">
        <f t="shared" si="109"/>
        <v>189.65165809626831</v>
      </c>
      <c r="L200" s="22">
        <f t="shared" si="110"/>
        <v>-319.63256626810795</v>
      </c>
    </row>
    <row r="201" spans="1:12">
      <c r="A201" s="5">
        <f t="shared" si="100"/>
        <v>2001</v>
      </c>
      <c r="C201" s="24">
        <f t="shared" si="101"/>
        <v>1114.4721190928733</v>
      </c>
      <c r="D201" s="24">
        <f t="shared" si="102"/>
        <v>-2.0679090736005028</v>
      </c>
      <c r="E201" s="24">
        <f t="shared" si="103"/>
        <v>-357.12106519335885</v>
      </c>
      <c r="F201" s="24">
        <f t="shared" si="104"/>
        <v>-1.8925860040169808</v>
      </c>
      <c r="G201" s="24">
        <f t="shared" si="105"/>
        <v>-53.563938554135838</v>
      </c>
      <c r="H201" s="24">
        <f t="shared" si="106"/>
        <v>16.820661776625204</v>
      </c>
      <c r="I201" s="24">
        <f t="shared" si="107"/>
        <v>-74.447492240153352</v>
      </c>
      <c r="J201" s="24">
        <f t="shared" si="108"/>
        <v>188.85226772195637</v>
      </c>
      <c r="K201" s="24">
        <f t="shared" si="109"/>
        <v>-135.15119437547358</v>
      </c>
      <c r="L201" s="22">
        <f t="shared" si="110"/>
        <v>695.90086315071585</v>
      </c>
    </row>
    <row r="202" spans="1:12">
      <c r="A202" s="5">
        <f t="shared" si="100"/>
        <v>2002</v>
      </c>
      <c r="C202" s="24">
        <f t="shared" si="101"/>
        <v>-104.45391069070853</v>
      </c>
      <c r="D202" s="24">
        <f t="shared" si="102"/>
        <v>-7.9223071788037891E-2</v>
      </c>
      <c r="E202" s="24">
        <f t="shared" si="103"/>
        <v>-178.48023084679667</v>
      </c>
      <c r="F202" s="24">
        <f t="shared" si="104"/>
        <v>-2.4449203240805839</v>
      </c>
      <c r="G202" s="24">
        <f t="shared" si="105"/>
        <v>-26.546695093657949</v>
      </c>
      <c r="H202" s="24">
        <f t="shared" si="106"/>
        <v>-71.909547941164902</v>
      </c>
      <c r="I202" s="24">
        <f t="shared" si="107"/>
        <v>-15.757378045110576</v>
      </c>
      <c r="J202" s="24">
        <f t="shared" si="108"/>
        <v>143.60592038750312</v>
      </c>
      <c r="K202" s="24">
        <f t="shared" si="109"/>
        <v>80.768025665567237</v>
      </c>
      <c r="L202" s="22">
        <f t="shared" si="110"/>
        <v>-175.29795996023694</v>
      </c>
    </row>
    <row r="203" spans="1:12">
      <c r="A203" s="5">
        <f t="shared" si="100"/>
        <v>2003</v>
      </c>
      <c r="C203" s="24">
        <f t="shared" si="101"/>
        <v>-1082.9124419775469</v>
      </c>
      <c r="D203" s="24">
        <f t="shared" si="102"/>
        <v>1.2476278208097056</v>
      </c>
      <c r="E203" s="24">
        <f t="shared" si="103"/>
        <v>-486.27545719069064</v>
      </c>
      <c r="F203" s="24">
        <f t="shared" si="104"/>
        <v>-10.588159073665262</v>
      </c>
      <c r="G203" s="24">
        <f t="shared" si="105"/>
        <v>91.282984330654088</v>
      </c>
      <c r="H203" s="24">
        <f t="shared" si="106"/>
        <v>146.88694485322196</v>
      </c>
      <c r="I203" s="24">
        <f t="shared" si="107"/>
        <v>-114.12936555621857</v>
      </c>
      <c r="J203" s="24">
        <f t="shared" si="108"/>
        <v>-16.354403897674413</v>
      </c>
      <c r="K203" s="24">
        <f t="shared" si="109"/>
        <v>239.68867919689194</v>
      </c>
      <c r="L203" s="22">
        <f t="shared" si="110"/>
        <v>-1231.1535914942183</v>
      </c>
    </row>
    <row r="204" spans="1:12">
      <c r="A204" s="5">
        <f t="shared" si="100"/>
        <v>2004</v>
      </c>
      <c r="C204" s="24">
        <f t="shared" si="101"/>
        <v>-2210.0852256681246</v>
      </c>
      <c r="D204" s="24">
        <f t="shared" si="102"/>
        <v>1.4874039140481752</v>
      </c>
      <c r="E204" s="24">
        <f t="shared" si="103"/>
        <v>144.46922054862364</v>
      </c>
      <c r="F204" s="24">
        <f t="shared" si="104"/>
        <v>-3.3030253900371682</v>
      </c>
      <c r="G204" s="24">
        <f t="shared" si="105"/>
        <v>188.21494384820471</v>
      </c>
      <c r="H204" s="24">
        <f t="shared" si="106"/>
        <v>77.974366465000429</v>
      </c>
      <c r="I204" s="24">
        <f t="shared" si="107"/>
        <v>2.0576198814816467</v>
      </c>
      <c r="J204" s="24">
        <f t="shared" si="108"/>
        <v>136.54189989668041</v>
      </c>
      <c r="K204" s="24">
        <f t="shared" si="109"/>
        <v>-250.81436732585675</v>
      </c>
      <c r="L204" s="22">
        <f t="shared" si="110"/>
        <v>-1913.4571638299792</v>
      </c>
    </row>
    <row r="205" spans="1:12">
      <c r="A205" s="5">
        <f t="shared" si="100"/>
        <v>2005</v>
      </c>
      <c r="C205" s="24">
        <f t="shared" si="101"/>
        <v>-1552.8662397289538</v>
      </c>
      <c r="D205" s="24">
        <f t="shared" si="102"/>
        <v>-5.879344304795338</v>
      </c>
      <c r="E205" s="24">
        <f t="shared" si="103"/>
        <v>-208.58615498253693</v>
      </c>
      <c r="F205" s="24">
        <f t="shared" si="104"/>
        <v>-1.8422344893035751</v>
      </c>
      <c r="G205" s="24">
        <f t="shared" si="105"/>
        <v>203.99221559953844</v>
      </c>
      <c r="H205" s="24">
        <f t="shared" si="106"/>
        <v>244.54371981926204</v>
      </c>
      <c r="I205" s="24">
        <f t="shared" si="107"/>
        <v>-13.061388662734567</v>
      </c>
      <c r="J205" s="24">
        <f t="shared" si="108"/>
        <v>159.13886935550613</v>
      </c>
      <c r="K205" s="24">
        <f t="shared" si="109"/>
        <v>-346.95810773176044</v>
      </c>
      <c r="L205" s="22">
        <f t="shared" si="110"/>
        <v>-1521.5186651257779</v>
      </c>
    </row>
    <row r="206" spans="1:12">
      <c r="A206" s="5">
        <f t="shared" si="100"/>
        <v>2006</v>
      </c>
      <c r="C206" s="24">
        <f t="shared" si="101"/>
        <v>-948.33421196090683</v>
      </c>
      <c r="D206" s="24">
        <f t="shared" si="102"/>
        <v>-0.56645978721455237</v>
      </c>
      <c r="E206" s="24">
        <f t="shared" si="103"/>
        <v>28.772603882528315</v>
      </c>
      <c r="F206" s="24">
        <f t="shared" si="104"/>
        <v>-3.7839029534069955</v>
      </c>
      <c r="G206" s="24">
        <f t="shared" si="105"/>
        <v>-46.876747517102515</v>
      </c>
      <c r="H206" s="24">
        <f t="shared" si="106"/>
        <v>223.15105802773198</v>
      </c>
      <c r="I206" s="24">
        <f t="shared" si="107"/>
        <v>-89.926442781290291</v>
      </c>
      <c r="J206" s="24">
        <f t="shared" si="108"/>
        <v>130.12645081208331</v>
      </c>
      <c r="K206" s="24">
        <f t="shared" si="109"/>
        <v>-193.15834130223564</v>
      </c>
      <c r="L206" s="22">
        <f t="shared" si="110"/>
        <v>-900.59599357981324</v>
      </c>
    </row>
    <row r="207" spans="1:12">
      <c r="A207" s="5">
        <f t="shared" si="100"/>
        <v>2007</v>
      </c>
      <c r="C207" s="24">
        <f t="shared" si="101"/>
        <v>465.5419731382338</v>
      </c>
      <c r="D207" s="24">
        <f t="shared" si="102"/>
        <v>3.7273681253415334</v>
      </c>
      <c r="E207" s="24">
        <f t="shared" si="103"/>
        <v>-312.31338825035408</v>
      </c>
      <c r="F207" s="24">
        <f t="shared" si="104"/>
        <v>-2.8586191527856855</v>
      </c>
      <c r="G207" s="24">
        <f t="shared" si="105"/>
        <v>-32.401111619680179</v>
      </c>
      <c r="H207" s="24">
        <f t="shared" si="106"/>
        <v>-95.712135521240143</v>
      </c>
      <c r="I207" s="24">
        <f t="shared" si="107"/>
        <v>-76.743536159561586</v>
      </c>
      <c r="J207" s="24">
        <f t="shared" si="108"/>
        <v>164.21580502736097</v>
      </c>
      <c r="K207" s="24">
        <f t="shared" si="109"/>
        <v>39.322140176187844</v>
      </c>
      <c r="L207" s="22">
        <f t="shared" si="110"/>
        <v>152.77849576350246</v>
      </c>
    </row>
    <row r="208" spans="1:12">
      <c r="A208" s="5">
        <f t="shared" si="100"/>
        <v>2008</v>
      </c>
      <c r="C208" s="24">
        <f t="shared" si="101"/>
        <v>-857.69789507894598</v>
      </c>
      <c r="D208" s="24">
        <f t="shared" si="102"/>
        <v>-0.27319216022654669</v>
      </c>
      <c r="E208" s="24">
        <f t="shared" si="103"/>
        <v>91.938111306607411</v>
      </c>
      <c r="F208" s="24">
        <f t="shared" si="104"/>
        <v>-13.779943759163466</v>
      </c>
      <c r="G208" s="24">
        <f t="shared" si="105"/>
        <v>11.423884727271753</v>
      </c>
      <c r="H208" s="24">
        <f t="shared" si="106"/>
        <v>-180.82220091685434</v>
      </c>
      <c r="I208" s="24">
        <f t="shared" si="107"/>
        <v>148.2806076129084</v>
      </c>
      <c r="J208" s="24">
        <f t="shared" si="108"/>
        <v>122.88101160661772</v>
      </c>
      <c r="K208" s="24">
        <f t="shared" si="109"/>
        <v>99.305282562212099</v>
      </c>
      <c r="L208" s="22">
        <f t="shared" si="110"/>
        <v>-578.74433409957282</v>
      </c>
    </row>
    <row r="209" spans="1:12">
      <c r="A209" s="5">
        <f t="shared" si="100"/>
        <v>2009</v>
      </c>
      <c r="C209" s="24">
        <f t="shared" si="101"/>
        <v>-1381.5897504735124</v>
      </c>
      <c r="D209" s="24">
        <f t="shared" si="102"/>
        <v>-2.7481301344605393</v>
      </c>
      <c r="E209" s="24">
        <f t="shared" si="103"/>
        <v>-30.133464013747965</v>
      </c>
      <c r="F209" s="24">
        <f t="shared" si="104"/>
        <v>-3.4158795634488599</v>
      </c>
      <c r="G209" s="24">
        <f t="shared" si="105"/>
        <v>-19.256579739979209</v>
      </c>
      <c r="H209" s="24">
        <f t="shared" si="106"/>
        <v>-150.80667917573814</v>
      </c>
      <c r="I209" s="24">
        <f t="shared" si="107"/>
        <v>1.4142844398134862</v>
      </c>
      <c r="J209" s="24">
        <f t="shared" si="108"/>
        <v>206.29379858876251</v>
      </c>
      <c r="K209" s="24">
        <f t="shared" si="109"/>
        <v>302.50263323528083</v>
      </c>
      <c r="L209" s="22">
        <f t="shared" si="110"/>
        <v>-1077.7397668370304</v>
      </c>
    </row>
    <row r="210" spans="1:12" ht="13.5" thickBot="1">
      <c r="A210" s="5">
        <f t="shared" si="100"/>
        <v>2010</v>
      </c>
      <c r="C210" s="24">
        <f t="shared" si="101"/>
        <v>-129.77773144335552</v>
      </c>
      <c r="D210" s="24">
        <f t="shared" si="102"/>
        <v>2.667615604350615</v>
      </c>
      <c r="E210" s="24">
        <f t="shared" si="103"/>
        <v>-192.59656162053065</v>
      </c>
      <c r="F210" s="24">
        <f t="shared" si="104"/>
        <v>-9.5931162838689481</v>
      </c>
      <c r="G210" s="24">
        <f t="shared" si="105"/>
        <v>3.3232110194121551</v>
      </c>
      <c r="H210" s="24">
        <f t="shared" si="106"/>
        <v>-12.647576272258394</v>
      </c>
      <c r="I210" s="24">
        <f t="shared" si="107"/>
        <v>33.272300629539586</v>
      </c>
      <c r="J210" s="24">
        <f t="shared" si="108"/>
        <v>-27.243105871821047</v>
      </c>
      <c r="K210" s="24">
        <f t="shared" si="109"/>
        <v>95.619017591268431</v>
      </c>
      <c r="L210" s="23">
        <f t="shared" si="110"/>
        <v>-236.97594664726378</v>
      </c>
    </row>
    <row r="211" spans="1:12">
      <c r="C211" s="24"/>
      <c r="D211" s="24"/>
      <c r="E211" s="24"/>
      <c r="F211" s="24"/>
      <c r="G211" s="24"/>
      <c r="H211" s="24"/>
      <c r="I211" s="24"/>
      <c r="J211" s="24"/>
      <c r="K211" s="24"/>
      <c r="L211" s="24"/>
    </row>
    <row r="212" spans="1:12">
      <c r="A212" s="21" t="s">
        <v>32</v>
      </c>
      <c r="C212" s="8">
        <f>AVERAGE(C196:C210)</f>
        <v>-585.5438047905094</v>
      </c>
      <c r="D212" s="8">
        <f t="shared" ref="D212:K212" si="111">AVERAGE(D196:D210)</f>
        <v>-1.6415453636900577</v>
      </c>
      <c r="E212" s="8">
        <f t="shared" si="111"/>
        <v>-228.79264581055895</v>
      </c>
      <c r="F212" s="8">
        <f t="shared" si="111"/>
        <v>-4.7083017264012463</v>
      </c>
      <c r="G212" s="8">
        <f t="shared" si="111"/>
        <v>20.614308862552353</v>
      </c>
      <c r="H212" s="8">
        <f t="shared" si="111"/>
        <v>41.597911725426464</v>
      </c>
      <c r="I212" s="8">
        <f t="shared" si="111"/>
        <v>-25.162881492755623</v>
      </c>
      <c r="J212" s="8">
        <f t="shared" si="111"/>
        <v>106.59724477031111</v>
      </c>
      <c r="K212" s="8">
        <f t="shared" si="111"/>
        <v>74.123427310511616</v>
      </c>
      <c r="L212" s="8">
        <f>AVERAGE(L196:L210)</f>
        <v>-602.91628651511382</v>
      </c>
    </row>
    <row r="213" spans="1:12">
      <c r="A213" s="21" t="s">
        <v>33</v>
      </c>
      <c r="C213" s="8">
        <f>C210-C196</f>
        <v>-129.77773144335552</v>
      </c>
      <c r="D213" s="8">
        <f t="shared" ref="D213:K213" si="112">D210-D196</f>
        <v>2.667615604350615</v>
      </c>
      <c r="E213" s="8">
        <f t="shared" si="112"/>
        <v>-192.59656162053065</v>
      </c>
      <c r="F213" s="8">
        <f t="shared" si="112"/>
        <v>-9.5931162838689481</v>
      </c>
      <c r="G213" s="8">
        <f t="shared" si="112"/>
        <v>3.3232110194121551</v>
      </c>
      <c r="H213" s="8">
        <f t="shared" si="112"/>
        <v>-12.647576272258394</v>
      </c>
      <c r="I213" s="8">
        <f t="shared" si="112"/>
        <v>33.272300629539586</v>
      </c>
      <c r="J213" s="8">
        <f t="shared" si="112"/>
        <v>-27.243105871821047</v>
      </c>
      <c r="K213" s="8">
        <f t="shared" si="112"/>
        <v>95.619017591268431</v>
      </c>
      <c r="L213" s="8">
        <f>L210-L196</f>
        <v>-236.97594664726378</v>
      </c>
    </row>
    <row r="214" spans="1:12">
      <c r="A214" s="21" t="s">
        <v>34</v>
      </c>
      <c r="C214" s="8">
        <f>STDEV(C196:C210)</f>
        <v>845.18829204864244</v>
      </c>
      <c r="D214" s="8">
        <f t="shared" ref="D214:K214" si="113">STDEV(D196:D210)</f>
        <v>3.5753614324625329</v>
      </c>
      <c r="E214" s="8">
        <f t="shared" si="113"/>
        <v>231.89003015185892</v>
      </c>
      <c r="F214" s="8">
        <f t="shared" si="113"/>
        <v>3.8478677882989096</v>
      </c>
      <c r="G214" s="8">
        <f t="shared" si="113"/>
        <v>85.56818663472275</v>
      </c>
      <c r="H214" s="8">
        <f t="shared" si="113"/>
        <v>141.65680415593226</v>
      </c>
      <c r="I214" s="8">
        <f t="shared" si="113"/>
        <v>66.505016258736092</v>
      </c>
      <c r="J214" s="8">
        <f t="shared" si="113"/>
        <v>70.385071569489284</v>
      </c>
      <c r="K214" s="8">
        <f t="shared" si="113"/>
        <v>232.66176618306187</v>
      </c>
      <c r="L214" s="8">
        <f>STDEV(L196:L210)</f>
        <v>687.35046714224541</v>
      </c>
    </row>
    <row r="216" spans="1:12" ht="13.5" thickBot="1"/>
    <row r="217" spans="1:12" ht="51">
      <c r="A217" s="11" t="s">
        <v>49</v>
      </c>
      <c r="C217" s="3" t="s">
        <v>22</v>
      </c>
      <c r="D217" s="3" t="s">
        <v>23</v>
      </c>
      <c r="E217" s="3" t="s">
        <v>3</v>
      </c>
      <c r="F217" s="3" t="s">
        <v>24</v>
      </c>
      <c r="G217" s="3" t="s">
        <v>25</v>
      </c>
      <c r="H217" s="3" t="s">
        <v>26</v>
      </c>
      <c r="I217" s="3" t="s">
        <v>27</v>
      </c>
      <c r="J217" s="3" t="s">
        <v>28</v>
      </c>
      <c r="K217" s="14" t="s">
        <v>29</v>
      </c>
      <c r="L217" s="18" t="s">
        <v>47</v>
      </c>
    </row>
    <row r="218" spans="1:12">
      <c r="A218" s="5" t="str">
        <f>A196</f>
        <v>1996</v>
      </c>
      <c r="L218" s="19"/>
    </row>
    <row r="219" spans="1:12">
      <c r="A219" s="5">
        <f t="shared" ref="A219:A232" si="114">A197</f>
        <v>1997</v>
      </c>
      <c r="C219" s="15">
        <f t="shared" ref="C219:C232" si="115">C4*((C5/C4)-(B5/B4))</f>
        <v>-198.09740836324571</v>
      </c>
      <c r="D219" s="15">
        <f t="shared" ref="D219:D232" si="116">E4*((E5/E4)-(D5/D4))</f>
        <v>-5.144315870152095</v>
      </c>
      <c r="E219" s="15">
        <f t="shared" ref="E219:E232" si="117">G4*((G5/G4)-(F5/F4))</f>
        <v>54.886677074102202</v>
      </c>
      <c r="F219" s="15">
        <f t="shared" ref="F219:F232" si="118">I4*((I5/I4)-(H5/H4))</f>
        <v>-0.80996973534342676</v>
      </c>
      <c r="G219" s="15">
        <f t="shared" ref="G219:G232" si="119">K4*((K5/K4)-(J5/J4))</f>
        <v>7.4597713561695613</v>
      </c>
      <c r="H219" s="15">
        <f t="shared" ref="H219:H232" si="120">M4*((M5/M4)-(L5/L4))</f>
        <v>44.081721416962502</v>
      </c>
      <c r="I219" s="15">
        <f t="shared" ref="I219:I232" si="121">O4*((O5/O4)-(N5/N4))</f>
        <v>21.436879373709246</v>
      </c>
      <c r="J219" s="15">
        <f t="shared" ref="J219:J232" si="122">Q4*((Q5/Q4)-(P5/P4))</f>
        <v>33.609843712853234</v>
      </c>
      <c r="K219" s="15">
        <f t="shared" ref="K219:K232" si="123">S4*((S5/S4)-(R5/R4))</f>
        <v>-101.24225543902065</v>
      </c>
      <c r="L219" s="22">
        <f>SUM(C219:K219)</f>
        <v>-143.81905647396513</v>
      </c>
    </row>
    <row r="220" spans="1:12">
      <c r="A220" s="5">
        <f t="shared" si="114"/>
        <v>1998</v>
      </c>
      <c r="C220" s="15">
        <f t="shared" si="115"/>
        <v>-233.42287959493734</v>
      </c>
      <c r="D220" s="15">
        <f t="shared" si="116"/>
        <v>10.067945805188037</v>
      </c>
      <c r="E220" s="15">
        <f t="shared" si="117"/>
        <v>-155.57721279520194</v>
      </c>
      <c r="F220" s="15">
        <f t="shared" si="118"/>
        <v>-0.89704364648434243</v>
      </c>
      <c r="G220" s="15">
        <f t="shared" si="119"/>
        <v>-17.478920506956236</v>
      </c>
      <c r="H220" s="15">
        <f t="shared" si="120"/>
        <v>-23.54976827998409</v>
      </c>
      <c r="I220" s="15">
        <f t="shared" si="121"/>
        <v>-12.338921297797508</v>
      </c>
      <c r="J220" s="15">
        <f t="shared" si="122"/>
        <v>-35.001610298558717</v>
      </c>
      <c r="K220" s="15">
        <f t="shared" si="123"/>
        <v>-122.38561880902358</v>
      </c>
      <c r="L220" s="22">
        <f t="shared" ref="L220:L232" si="124">SUM(C220:K220)</f>
        <v>-590.58402942375574</v>
      </c>
    </row>
    <row r="221" spans="1:12">
      <c r="A221" s="5">
        <f t="shared" si="114"/>
        <v>1999</v>
      </c>
      <c r="C221" s="15">
        <f t="shared" si="115"/>
        <v>-329.70771088537703</v>
      </c>
      <c r="D221" s="15">
        <f t="shared" si="116"/>
        <v>2.5429458537008189</v>
      </c>
      <c r="E221" s="15">
        <f t="shared" si="117"/>
        <v>21.19777806022196</v>
      </c>
      <c r="F221" s="15">
        <f t="shared" si="118"/>
        <v>-2.0078424686667273</v>
      </c>
      <c r="G221" s="15">
        <f t="shared" si="119"/>
        <v>-29.551876997720289</v>
      </c>
      <c r="H221" s="15">
        <f t="shared" si="120"/>
        <v>-68.861367912953256</v>
      </c>
      <c r="I221" s="15">
        <f t="shared" si="121"/>
        <v>-43.31020709224569</v>
      </c>
      <c r="J221" s="15">
        <f t="shared" si="122"/>
        <v>-63.26520130045072</v>
      </c>
      <c r="K221" s="15">
        <f t="shared" si="123"/>
        <v>-110.02859176709309</v>
      </c>
      <c r="L221" s="22">
        <f t="shared" si="124"/>
        <v>-622.99207451058408</v>
      </c>
    </row>
    <row r="222" spans="1:12">
      <c r="A222" s="5">
        <f t="shared" si="114"/>
        <v>2000</v>
      </c>
      <c r="C222" s="15">
        <f t="shared" si="115"/>
        <v>-223.50086654603479</v>
      </c>
      <c r="D222" s="15">
        <f t="shared" si="116"/>
        <v>0.75500656968845192</v>
      </c>
      <c r="E222" s="15">
        <f t="shared" si="117"/>
        <v>163.82165089390443</v>
      </c>
      <c r="F222" s="15">
        <f t="shared" si="118"/>
        <v>-1.3149483318042667</v>
      </c>
      <c r="G222" s="15">
        <f t="shared" si="119"/>
        <v>19.479488179933817</v>
      </c>
      <c r="H222" s="15">
        <f t="shared" si="120"/>
        <v>64.792189749228456</v>
      </c>
      <c r="I222" s="15">
        <f t="shared" si="121"/>
        <v>14.232144917314995</v>
      </c>
      <c r="J222" s="15">
        <f t="shared" si="122"/>
        <v>62.821027368165808</v>
      </c>
      <c r="K222" s="15">
        <f t="shared" si="123"/>
        <v>-107.33612975634524</v>
      </c>
      <c r="L222" s="22">
        <f t="shared" si="124"/>
        <v>-6.2504369559483308</v>
      </c>
    </row>
    <row r="223" spans="1:12">
      <c r="A223" s="5">
        <f t="shared" si="114"/>
        <v>2001</v>
      </c>
      <c r="C223" s="15">
        <f t="shared" si="115"/>
        <v>-217.63045476667742</v>
      </c>
      <c r="D223" s="15">
        <f t="shared" si="116"/>
        <v>5.3630511532014875</v>
      </c>
      <c r="E223" s="15">
        <f t="shared" si="117"/>
        <v>-171.14006003475541</v>
      </c>
      <c r="F223" s="15">
        <f t="shared" si="118"/>
        <v>-1.9659790970089237</v>
      </c>
      <c r="G223" s="15">
        <f t="shared" si="119"/>
        <v>-16.596821241389492</v>
      </c>
      <c r="H223" s="15">
        <f t="shared" si="120"/>
        <v>-36.590175189747022</v>
      </c>
      <c r="I223" s="15">
        <f t="shared" si="121"/>
        <v>-37.008194438763866</v>
      </c>
      <c r="J223" s="15">
        <f t="shared" si="122"/>
        <v>-61.451947093288027</v>
      </c>
      <c r="K223" s="15">
        <f t="shared" si="123"/>
        <v>-227.63742831797606</v>
      </c>
      <c r="L223" s="22">
        <f t="shared" si="124"/>
        <v>-764.65800902640467</v>
      </c>
    </row>
    <row r="224" spans="1:12">
      <c r="A224" s="5">
        <f t="shared" si="114"/>
        <v>2002</v>
      </c>
      <c r="C224" s="15">
        <f t="shared" si="115"/>
        <v>-310.57025772269651</v>
      </c>
      <c r="D224" s="15">
        <f t="shared" si="116"/>
        <v>6.5907570485535727</v>
      </c>
      <c r="E224" s="15">
        <f t="shared" si="117"/>
        <v>58.092810188766066</v>
      </c>
      <c r="F224" s="15">
        <f t="shared" si="118"/>
        <v>-0.88500023132167349</v>
      </c>
      <c r="G224" s="15">
        <f t="shared" si="119"/>
        <v>9.945814097013276</v>
      </c>
      <c r="H224" s="15">
        <f t="shared" si="120"/>
        <v>53.17482059781544</v>
      </c>
      <c r="I224" s="15">
        <f t="shared" si="121"/>
        <v>6.9250590762894717</v>
      </c>
      <c r="J224" s="15">
        <f t="shared" si="122"/>
        <v>23.555373380568028</v>
      </c>
      <c r="K224" s="15">
        <f t="shared" si="123"/>
        <v>-207.28842182217414</v>
      </c>
      <c r="L224" s="22">
        <f t="shared" si="124"/>
        <v>-360.45904538718645</v>
      </c>
    </row>
    <row r="225" spans="1:12">
      <c r="A225" s="5">
        <f t="shared" si="114"/>
        <v>2003</v>
      </c>
      <c r="C225" s="15">
        <f t="shared" si="115"/>
        <v>-505.4265833645448</v>
      </c>
      <c r="D225" s="15">
        <f t="shared" si="116"/>
        <v>2.0787736226431366</v>
      </c>
      <c r="E225" s="15">
        <f t="shared" si="117"/>
        <v>144.83199164797824</v>
      </c>
      <c r="F225" s="15">
        <f t="shared" si="118"/>
        <v>-0.18843560927739431</v>
      </c>
      <c r="G225" s="15">
        <f t="shared" si="119"/>
        <v>11.83096916295508</v>
      </c>
      <c r="H225" s="15">
        <f t="shared" si="120"/>
        <v>69.367307022494401</v>
      </c>
      <c r="I225" s="15">
        <f t="shared" si="121"/>
        <v>26.399464718816962</v>
      </c>
      <c r="J225" s="15">
        <f t="shared" si="122"/>
        <v>36.21485192131945</v>
      </c>
      <c r="K225" s="15">
        <f t="shared" si="123"/>
        <v>-299.03922742377199</v>
      </c>
      <c r="L225" s="22">
        <f t="shared" si="124"/>
        <v>-513.93088830138686</v>
      </c>
    </row>
    <row r="226" spans="1:12">
      <c r="A226" s="5">
        <f t="shared" si="114"/>
        <v>2004</v>
      </c>
      <c r="C226" s="15">
        <f t="shared" si="115"/>
        <v>-252.88765669994095</v>
      </c>
      <c r="D226" s="15">
        <f t="shared" si="116"/>
        <v>16.5247663806466</v>
      </c>
      <c r="E226" s="15">
        <f t="shared" si="117"/>
        <v>322.42157605639977</v>
      </c>
      <c r="F226" s="15">
        <f t="shared" si="118"/>
        <v>-0.6485217594748498</v>
      </c>
      <c r="G226" s="15">
        <f t="shared" si="119"/>
        <v>23.546966762444402</v>
      </c>
      <c r="H226" s="15">
        <f t="shared" si="120"/>
        <v>95.028649838767052</v>
      </c>
      <c r="I226" s="15">
        <f t="shared" si="121"/>
        <v>37.702791231189238</v>
      </c>
      <c r="J226" s="15">
        <f t="shared" si="122"/>
        <v>60.113189055350965</v>
      </c>
      <c r="K226" s="15">
        <f t="shared" si="123"/>
        <v>-158.73118860777512</v>
      </c>
      <c r="L226" s="22">
        <f t="shared" si="124"/>
        <v>143.0705722576071</v>
      </c>
    </row>
    <row r="227" spans="1:12">
      <c r="A227" s="5">
        <f t="shared" si="114"/>
        <v>2005</v>
      </c>
      <c r="C227" s="15">
        <f t="shared" si="115"/>
        <v>-218.06073576997346</v>
      </c>
      <c r="D227" s="15">
        <f t="shared" si="116"/>
        <v>3.6137842119650903</v>
      </c>
      <c r="E227" s="15">
        <f t="shared" si="117"/>
        <v>-52.557652365141394</v>
      </c>
      <c r="F227" s="15">
        <f t="shared" si="118"/>
        <v>-0.98361887108282198</v>
      </c>
      <c r="G227" s="15">
        <f t="shared" si="119"/>
        <v>20.284014241952427</v>
      </c>
      <c r="H227" s="15">
        <f t="shared" si="120"/>
        <v>81.540960435834236</v>
      </c>
      <c r="I227" s="15">
        <f t="shared" si="121"/>
        <v>28.082239882610242</v>
      </c>
      <c r="J227" s="15">
        <f t="shared" si="122"/>
        <v>48.988721370585509</v>
      </c>
      <c r="K227" s="15">
        <f t="shared" si="123"/>
        <v>-46.133044081573338</v>
      </c>
      <c r="L227" s="22">
        <f t="shared" si="124"/>
        <v>-135.2253309448235</v>
      </c>
    </row>
    <row r="228" spans="1:12">
      <c r="A228" s="5">
        <f t="shared" si="114"/>
        <v>2006</v>
      </c>
      <c r="C228" s="15">
        <f t="shared" si="115"/>
        <v>-381.99477159104578</v>
      </c>
      <c r="D228" s="15">
        <f t="shared" si="116"/>
        <v>14.932080436910093</v>
      </c>
      <c r="E228" s="15">
        <f t="shared" si="117"/>
        <v>-93.811934255812346</v>
      </c>
      <c r="F228" s="15">
        <f t="shared" si="118"/>
        <v>-0.51234274484154918</v>
      </c>
      <c r="G228" s="15">
        <f t="shared" si="119"/>
        <v>28.815379949974268</v>
      </c>
      <c r="H228" s="15">
        <f t="shared" si="120"/>
        <v>113.76302262289525</v>
      </c>
      <c r="I228" s="15">
        <f t="shared" si="121"/>
        <v>34.635429159279589</v>
      </c>
      <c r="J228" s="15">
        <f t="shared" si="122"/>
        <v>78.671100141107587</v>
      </c>
      <c r="K228" s="15">
        <f t="shared" si="123"/>
        <v>-202.53965668980803</v>
      </c>
      <c r="L228" s="22">
        <f t="shared" si="124"/>
        <v>-408.04169297134086</v>
      </c>
    </row>
    <row r="229" spans="1:12">
      <c r="A229" s="5">
        <f t="shared" si="114"/>
        <v>2007</v>
      </c>
      <c r="C229" s="15">
        <f t="shared" si="115"/>
        <v>-341.69817665049305</v>
      </c>
      <c r="D229" s="15">
        <f t="shared" si="116"/>
        <v>-3.649385950451284</v>
      </c>
      <c r="E229" s="15">
        <f t="shared" si="117"/>
        <v>118.66316043590962</v>
      </c>
      <c r="F229" s="15">
        <f t="shared" si="118"/>
        <v>-0.90339127199142111</v>
      </c>
      <c r="G229" s="15">
        <f t="shared" si="119"/>
        <v>34.395265447388823</v>
      </c>
      <c r="H229" s="15">
        <f t="shared" si="120"/>
        <v>119.13402593578861</v>
      </c>
      <c r="I229" s="15">
        <f t="shared" si="121"/>
        <v>31.398155629807039</v>
      </c>
      <c r="J229" s="15">
        <f t="shared" si="122"/>
        <v>88.391859998384049</v>
      </c>
      <c r="K229" s="15">
        <f t="shared" si="123"/>
        <v>-93.399894531090325</v>
      </c>
      <c r="L229" s="22">
        <f t="shared" si="124"/>
        <v>-47.668380956747939</v>
      </c>
    </row>
    <row r="230" spans="1:12">
      <c r="A230" s="5">
        <f t="shared" si="114"/>
        <v>2008</v>
      </c>
      <c r="C230" s="15">
        <f t="shared" si="115"/>
        <v>-176.67608902524546</v>
      </c>
      <c r="D230" s="15">
        <f t="shared" si="116"/>
        <v>4.1776149639465441</v>
      </c>
      <c r="E230" s="15">
        <f t="shared" si="117"/>
        <v>796.6369434755627</v>
      </c>
      <c r="F230" s="15">
        <f t="shared" si="118"/>
        <v>-0.31697934272513162</v>
      </c>
      <c r="G230" s="15">
        <f t="shared" si="119"/>
        <v>41.699959106870189</v>
      </c>
      <c r="H230" s="15">
        <f t="shared" si="120"/>
        <v>117.77990036768288</v>
      </c>
      <c r="I230" s="15">
        <f t="shared" si="121"/>
        <v>45.427710005379687</v>
      </c>
      <c r="J230" s="15">
        <f t="shared" si="122"/>
        <v>102.27415954434642</v>
      </c>
      <c r="K230" s="15">
        <f t="shared" si="123"/>
        <v>-127.88092510090861</v>
      </c>
      <c r="L230" s="22">
        <f t="shared" si="124"/>
        <v>803.12229399490923</v>
      </c>
    </row>
    <row r="231" spans="1:12">
      <c r="A231" s="5">
        <f t="shared" si="114"/>
        <v>2009</v>
      </c>
      <c r="C231" s="15">
        <f t="shared" si="115"/>
        <v>-17.619377561902112</v>
      </c>
      <c r="D231" s="15">
        <f t="shared" si="116"/>
        <v>2.6276604985905614</v>
      </c>
      <c r="E231" s="15">
        <f t="shared" si="117"/>
        <v>1221.5511583085627</v>
      </c>
      <c r="F231" s="15">
        <f t="shared" si="118"/>
        <v>0.28646093323253974</v>
      </c>
      <c r="G231" s="15">
        <f t="shared" si="119"/>
        <v>35.223903585692163</v>
      </c>
      <c r="H231" s="15">
        <f t="shared" si="120"/>
        <v>93.375762880409368</v>
      </c>
      <c r="I231" s="15">
        <f t="shared" si="121"/>
        <v>27.022453602447211</v>
      </c>
      <c r="J231" s="15">
        <f t="shared" si="122"/>
        <v>83.300155640332704</v>
      </c>
      <c r="K231" s="15">
        <f t="shared" si="123"/>
        <v>-42.923845473175824</v>
      </c>
      <c r="L231" s="22">
        <f t="shared" si="124"/>
        <v>1402.8443324141892</v>
      </c>
    </row>
    <row r="232" spans="1:12" ht="13.5" thickBot="1">
      <c r="A232" s="5">
        <f t="shared" si="114"/>
        <v>2010</v>
      </c>
      <c r="C232" s="15">
        <f t="shared" si="115"/>
        <v>100.72037976152497</v>
      </c>
      <c r="D232" s="15">
        <f t="shared" si="116"/>
        <v>3.7208309324110393</v>
      </c>
      <c r="E232" s="15">
        <f t="shared" si="117"/>
        <v>43.761197628640069</v>
      </c>
      <c r="F232" s="15">
        <f t="shared" si="118"/>
        <v>0.99815113149545365</v>
      </c>
      <c r="G232" s="15">
        <f t="shared" si="119"/>
        <v>-12.252245001694376</v>
      </c>
      <c r="H232" s="15">
        <f t="shared" si="120"/>
        <v>-34.784935413245229</v>
      </c>
      <c r="I232" s="15">
        <f t="shared" si="121"/>
        <v>-17.052393857099847</v>
      </c>
      <c r="J232" s="15">
        <f t="shared" si="122"/>
        <v>-33.533492374384942</v>
      </c>
      <c r="K232" s="15">
        <f t="shared" si="123"/>
        <v>-53.769410829639952</v>
      </c>
      <c r="L232" s="23">
        <f t="shared" si="124"/>
        <v>-2.1919180219927981</v>
      </c>
    </row>
    <row r="234" spans="1:12">
      <c r="A234" s="21" t="s">
        <v>32</v>
      </c>
      <c r="C234" s="15">
        <f>AVERAGE(C218:C232)</f>
        <v>-236.18375634147066</v>
      </c>
      <c r="D234" s="15">
        <f t="shared" ref="D234:K234" si="125">AVERAGE(D218:D232)</f>
        <v>4.5858225469172895</v>
      </c>
      <c r="E234" s="15">
        <f t="shared" si="125"/>
        <v>176.62700602279551</v>
      </c>
      <c r="F234" s="15">
        <f t="shared" si="125"/>
        <v>-0.72496150323532382</v>
      </c>
      <c r="G234" s="15">
        <f t="shared" si="125"/>
        <v>11.200119153045259</v>
      </c>
      <c r="H234" s="15">
        <f t="shared" si="125"/>
        <v>49.160865290853472</v>
      </c>
      <c r="I234" s="15">
        <f t="shared" si="125"/>
        <v>11.682329350781197</v>
      </c>
      <c r="J234" s="15">
        <f t="shared" si="125"/>
        <v>30.33485936188081</v>
      </c>
      <c r="K234" s="15">
        <f t="shared" si="125"/>
        <v>-135.73825990352685</v>
      </c>
      <c r="L234" s="15">
        <f>AVERAGE(L218:L232)</f>
        <v>-89.055976021959324</v>
      </c>
    </row>
    <row r="235" spans="1:12">
      <c r="A235" s="21" t="s">
        <v>33</v>
      </c>
      <c r="C235" s="15">
        <f>C232-C218</f>
        <v>100.72037976152497</v>
      </c>
      <c r="D235" s="15">
        <f t="shared" ref="D235:K235" si="126">D232-D218</f>
        <v>3.7208309324110393</v>
      </c>
      <c r="E235" s="15">
        <f t="shared" si="126"/>
        <v>43.761197628640069</v>
      </c>
      <c r="F235" s="15">
        <f t="shared" si="126"/>
        <v>0.99815113149545365</v>
      </c>
      <c r="G235" s="15">
        <f t="shared" si="126"/>
        <v>-12.252245001694376</v>
      </c>
      <c r="H235" s="15">
        <f t="shared" si="126"/>
        <v>-34.784935413245229</v>
      </c>
      <c r="I235" s="15">
        <f t="shared" si="126"/>
        <v>-17.052393857099847</v>
      </c>
      <c r="J235" s="15">
        <f t="shared" si="126"/>
        <v>-33.533492374384942</v>
      </c>
      <c r="K235" s="15">
        <f t="shared" si="126"/>
        <v>-53.769410829639952</v>
      </c>
      <c r="L235" s="15">
        <f>L232-L218</f>
        <v>-2.1919180219927981</v>
      </c>
    </row>
    <row r="236" spans="1:12">
      <c r="A236" s="21" t="s">
        <v>34</v>
      </c>
      <c r="C236" s="15">
        <f>STDEV(C218:C232)</f>
        <v>148.46719681396809</v>
      </c>
      <c r="D236" s="15">
        <f t="shared" ref="D236:K236" si="127">STDEV(D218:D232)</f>
        <v>6.0611188259052629</v>
      </c>
      <c r="E236" s="15">
        <f t="shared" si="127"/>
        <v>385.27878070399919</v>
      </c>
      <c r="F236" s="15">
        <f t="shared" si="127"/>
        <v>0.79385313104716648</v>
      </c>
      <c r="G236" s="15">
        <f t="shared" si="127"/>
        <v>22.328081091505265</v>
      </c>
      <c r="H236" s="15">
        <f t="shared" si="127"/>
        <v>63.968926111870324</v>
      </c>
      <c r="I236" s="15">
        <f t="shared" si="127"/>
        <v>28.249138445075769</v>
      </c>
      <c r="J236" s="15">
        <f t="shared" si="127"/>
        <v>56.570399093439612</v>
      </c>
      <c r="K236" s="15">
        <f t="shared" si="127"/>
        <v>75.077346231095689</v>
      </c>
      <c r="L236" s="15">
        <f>STDEV(L218:L232)</f>
        <v>584.79867981090285</v>
      </c>
    </row>
    <row r="238" spans="1:12" ht="13.5" thickBot="1"/>
    <row r="239" spans="1:12" ht="16.5" thickBot="1">
      <c r="A239" s="284" t="s">
        <v>50</v>
      </c>
      <c r="B239" s="285"/>
      <c r="C239" s="286"/>
    </row>
    <row r="241" spans="1:3">
      <c r="A241" s="5" t="str">
        <f>A218</f>
        <v>1996</v>
      </c>
    </row>
    <row r="242" spans="1:3">
      <c r="A242" s="5">
        <f t="shared" ref="A242:A255" si="128">A219</f>
        <v>1997</v>
      </c>
      <c r="B242" s="8">
        <f t="shared" ref="B242:B255" si="129">L175+L197+L219</f>
        <v>-28.173253111992381</v>
      </c>
      <c r="C242" s="8">
        <f t="shared" ref="C242:C255" si="130">Z5-Z4</f>
        <v>-28.173253111999657</v>
      </c>
    </row>
    <row r="243" spans="1:3">
      <c r="A243" s="5">
        <f t="shared" si="128"/>
        <v>1998</v>
      </c>
      <c r="B243" s="8">
        <f t="shared" si="129"/>
        <v>-803.93544508137302</v>
      </c>
      <c r="C243" s="8">
        <f t="shared" si="130"/>
        <v>-803.93544508136256</v>
      </c>
    </row>
    <row r="244" spans="1:3">
      <c r="A244" s="5">
        <f t="shared" si="128"/>
        <v>1999</v>
      </c>
      <c r="B244" s="8">
        <f t="shared" si="129"/>
        <v>-269.90888708620469</v>
      </c>
      <c r="C244" s="8">
        <f t="shared" si="130"/>
        <v>-269.9088870862106</v>
      </c>
    </row>
    <row r="245" spans="1:3">
      <c r="A245" s="5">
        <f t="shared" si="128"/>
        <v>2000</v>
      </c>
      <c r="B245" s="8">
        <f t="shared" si="129"/>
        <v>-2.0705395992141717</v>
      </c>
      <c r="C245" s="8">
        <f t="shared" si="130"/>
        <v>-2.0705395992117701</v>
      </c>
    </row>
    <row r="246" spans="1:3">
      <c r="A246" s="5">
        <f t="shared" si="128"/>
        <v>2001</v>
      </c>
      <c r="B246" s="8">
        <f t="shared" si="129"/>
        <v>344.11288622918596</v>
      </c>
      <c r="C246" s="8">
        <f t="shared" si="130"/>
        <v>344.11288622918801</v>
      </c>
    </row>
    <row r="247" spans="1:3">
      <c r="A247" s="5">
        <f t="shared" si="128"/>
        <v>2002</v>
      </c>
      <c r="B247" s="8">
        <f t="shared" si="129"/>
        <v>584.88140283488292</v>
      </c>
      <c r="C247" s="8">
        <f t="shared" si="130"/>
        <v>584.88140283487155</v>
      </c>
    </row>
    <row r="248" spans="1:3">
      <c r="A248" s="5">
        <f t="shared" si="128"/>
        <v>2003</v>
      </c>
      <c r="B248" s="8">
        <f t="shared" si="129"/>
        <v>-624.96425514922794</v>
      </c>
      <c r="C248" s="8">
        <f t="shared" si="130"/>
        <v>-624.96425514922157</v>
      </c>
    </row>
    <row r="249" spans="1:3">
      <c r="A249" s="5">
        <f t="shared" si="128"/>
        <v>2004</v>
      </c>
      <c r="B249" s="8">
        <f t="shared" si="129"/>
        <v>-402.32149718711651</v>
      </c>
      <c r="C249" s="8">
        <f t="shared" si="130"/>
        <v>-402.32149718711298</v>
      </c>
    </row>
    <row r="250" spans="1:3">
      <c r="A250" s="5">
        <f t="shared" si="128"/>
        <v>2005</v>
      </c>
      <c r="B250" s="8">
        <f t="shared" si="129"/>
        <v>-71.804320103843963</v>
      </c>
      <c r="C250" s="8">
        <f t="shared" si="130"/>
        <v>-71.80432010385266</v>
      </c>
    </row>
    <row r="251" spans="1:3">
      <c r="A251" s="5">
        <f t="shared" si="128"/>
        <v>2006</v>
      </c>
      <c r="B251" s="8">
        <f t="shared" si="129"/>
        <v>511.42054196262433</v>
      </c>
      <c r="C251" s="8">
        <f t="shared" si="130"/>
        <v>511.42054196263052</v>
      </c>
    </row>
    <row r="252" spans="1:3">
      <c r="A252" s="5">
        <f t="shared" si="128"/>
        <v>2007</v>
      </c>
      <c r="B252" s="8">
        <f t="shared" si="129"/>
        <v>2281.8490838470298</v>
      </c>
      <c r="C252" s="8">
        <f t="shared" si="130"/>
        <v>2281.8490838470316</v>
      </c>
    </row>
    <row r="253" spans="1:3">
      <c r="A253" s="5">
        <f t="shared" si="128"/>
        <v>2008</v>
      </c>
      <c r="B253" s="8">
        <f t="shared" si="129"/>
        <v>2285.1185713908289</v>
      </c>
      <c r="C253" s="8">
        <f t="shared" si="130"/>
        <v>2285.1185713908271</v>
      </c>
    </row>
    <row r="254" spans="1:3">
      <c r="A254" s="5">
        <f t="shared" si="128"/>
        <v>2009</v>
      </c>
      <c r="B254" s="8">
        <f t="shared" si="129"/>
        <v>-891.29997379825113</v>
      </c>
      <c r="C254" s="8">
        <f t="shared" si="130"/>
        <v>-891.29997379824636</v>
      </c>
    </row>
    <row r="255" spans="1:3">
      <c r="A255" s="5">
        <f t="shared" si="128"/>
        <v>2010</v>
      </c>
      <c r="B255" s="8">
        <f t="shared" si="129"/>
        <v>-697.67331446168714</v>
      </c>
      <c r="C255" s="8">
        <f t="shared" si="130"/>
        <v>-697.67331446169555</v>
      </c>
    </row>
    <row r="257" spans="1:12" ht="13.5" thickBot="1"/>
    <row r="258" spans="1:12" ht="13.5" thickBot="1">
      <c r="A258" s="2" t="s">
        <v>51</v>
      </c>
    </row>
    <row r="259" spans="1:12" ht="51">
      <c r="A259" s="11" t="s">
        <v>52</v>
      </c>
      <c r="C259" s="3" t="s">
        <v>22</v>
      </c>
      <c r="D259" s="3" t="s">
        <v>23</v>
      </c>
      <c r="E259" s="3" t="s">
        <v>3</v>
      </c>
      <c r="F259" s="3" t="s">
        <v>24</v>
      </c>
      <c r="G259" s="3" t="s">
        <v>25</v>
      </c>
      <c r="H259" s="3" t="s">
        <v>26</v>
      </c>
      <c r="I259" s="3" t="s">
        <v>27</v>
      </c>
      <c r="J259" s="3" t="s">
        <v>28</v>
      </c>
      <c r="K259" s="14" t="s">
        <v>29</v>
      </c>
      <c r="L259" s="18" t="s">
        <v>32</v>
      </c>
    </row>
    <row r="260" spans="1:12">
      <c r="A260" s="5" t="str">
        <f>A241</f>
        <v>1996</v>
      </c>
      <c r="C260" s="3"/>
      <c r="D260" s="15"/>
      <c r="E260" s="15"/>
      <c r="F260" s="15"/>
      <c r="G260" s="15"/>
      <c r="H260" s="15"/>
      <c r="I260" s="15"/>
      <c r="J260" s="15"/>
      <c r="K260" s="15"/>
      <c r="L260" s="19"/>
    </row>
    <row r="261" spans="1:12">
      <c r="A261" s="5">
        <f t="shared" ref="A261:A274" si="131">A242</f>
        <v>1997</v>
      </c>
      <c r="C261" s="15">
        <f t="shared" ref="C261:C267" si="132">LOG(C5/C$4)-LOG(B5/B$4)</f>
        <v>-4.3293910869924533E-3</v>
      </c>
      <c r="D261" s="15">
        <f t="shared" ref="D261:D267" si="133">LOG(E5/E$4)-LOG(D5/D$4)</f>
        <v>-3.5400280302938188E-2</v>
      </c>
      <c r="E261" s="15">
        <f t="shared" ref="E261:E267" si="134">LOG(G5/G$4)-LOG(F5/F$4)</f>
        <v>2.1830253744857704E-3</v>
      </c>
      <c r="F261" s="15">
        <f t="shared" ref="F261:F267" si="135">LOG(I5/I$4)-LOG(H5/H$4)</f>
        <v>-2.0398212518729047E-3</v>
      </c>
      <c r="G261" s="15">
        <f t="shared" ref="G261:G267" si="136">LOG(K5/K$4)-LOG(J5/J$4)</f>
        <v>2.8641948509183293E-3</v>
      </c>
      <c r="H261" s="15">
        <f t="shared" ref="H261:H267" si="137">LOG(M5/M$4)-LOG(L5/L$4)</f>
        <v>7.3713100120132592E-3</v>
      </c>
      <c r="I261" s="15">
        <f t="shared" ref="I261:I267" si="138">LOG(O5/O$4)-LOG(N5/N$4)</f>
        <v>5.2399971563243568E-3</v>
      </c>
      <c r="J261" s="15">
        <f t="shared" ref="J261:J267" si="139">LOG(Q5/Q$4)-LOG(P5/P$4)</f>
        <v>7.2672227354622157E-3</v>
      </c>
      <c r="K261" s="15">
        <f t="shared" ref="K261:K267" si="140">LOG(S5/S$4)-LOG(R5/R$4)</f>
        <v>-5.677503030228747E-3</v>
      </c>
      <c r="L261" s="25">
        <f t="shared" ref="L261:L274" si="141">AVERAGE(C261:K261)</f>
        <v>-2.5023606158698177E-3</v>
      </c>
    </row>
    <row r="262" spans="1:12">
      <c r="A262" s="5">
        <f t="shared" si="131"/>
        <v>1998</v>
      </c>
      <c r="C262" s="15">
        <f t="shared" si="132"/>
        <v>-9.5707739661278733E-3</v>
      </c>
      <c r="D262" s="15">
        <f t="shared" si="133"/>
        <v>4.2705230963051906E-2</v>
      </c>
      <c r="E262" s="15">
        <f t="shared" si="134"/>
        <v>-4.2451794694396208E-3</v>
      </c>
      <c r="F262" s="15">
        <f t="shared" si="135"/>
        <v>-4.3724777341910912E-3</v>
      </c>
      <c r="G262" s="15">
        <f t="shared" si="136"/>
        <v>-4.3025709388776895E-3</v>
      </c>
      <c r="H262" s="15">
        <f t="shared" si="137"/>
        <v>3.6778840090181675E-3</v>
      </c>
      <c r="I262" s="15">
        <f t="shared" si="138"/>
        <v>2.0628437356686163E-3</v>
      </c>
      <c r="J262" s="15">
        <f t="shared" si="139"/>
        <v>-5.1598961596836801E-5</v>
      </c>
      <c r="K262" s="15">
        <f t="shared" si="140"/>
        <v>-1.229115820344872E-2</v>
      </c>
      <c r="L262" s="25">
        <f t="shared" si="141"/>
        <v>1.5124666037840961E-3</v>
      </c>
    </row>
    <row r="263" spans="1:12">
      <c r="A263" s="5">
        <f t="shared" si="131"/>
        <v>1999</v>
      </c>
      <c r="C263" s="15">
        <f t="shared" si="132"/>
        <v>-1.7096372807314124E-2</v>
      </c>
      <c r="D263" s="15">
        <f t="shared" si="133"/>
        <v>6.1569995146348533E-2</v>
      </c>
      <c r="E263" s="15">
        <f t="shared" si="134"/>
        <v>-3.3402363857417683E-3</v>
      </c>
      <c r="F263" s="15">
        <f t="shared" si="135"/>
        <v>-9.6985035150933471E-3</v>
      </c>
      <c r="G263" s="15">
        <f t="shared" si="136"/>
        <v>-1.6868220700052561E-2</v>
      </c>
      <c r="H263" s="15">
        <f t="shared" si="137"/>
        <v>-6.3001429506752971E-3</v>
      </c>
      <c r="I263" s="15">
        <f t="shared" si="138"/>
        <v>-9.2366331122499413E-3</v>
      </c>
      <c r="J263" s="15">
        <f t="shared" si="139"/>
        <v>-1.2942770388012337E-2</v>
      </c>
      <c r="K263" s="15">
        <f t="shared" si="140"/>
        <v>-1.8109609984644344E-2</v>
      </c>
      <c r="L263" s="25">
        <f t="shared" si="141"/>
        <v>-3.5580549663816871E-3</v>
      </c>
    </row>
    <row r="264" spans="1:12">
      <c r="A264" s="5">
        <f t="shared" si="131"/>
        <v>2000</v>
      </c>
      <c r="C264" s="15">
        <f t="shared" si="132"/>
        <v>-2.2332348181547564E-2</v>
      </c>
      <c r="D264" s="15">
        <f t="shared" si="133"/>
        <v>6.7256919689519773E-2</v>
      </c>
      <c r="E264" s="15">
        <f t="shared" si="134"/>
        <v>3.6942385806880279E-3</v>
      </c>
      <c r="F264" s="15">
        <f t="shared" si="135"/>
        <v>-1.3221875240791355E-2</v>
      </c>
      <c r="G264" s="15">
        <f t="shared" si="136"/>
        <v>-8.9857595499450577E-3</v>
      </c>
      <c r="H264" s="15">
        <f t="shared" si="137"/>
        <v>3.1480733933821892E-3</v>
      </c>
      <c r="I264" s="15">
        <f t="shared" si="138"/>
        <v>-5.4441480966130953E-3</v>
      </c>
      <c r="J264" s="15">
        <f t="shared" si="139"/>
        <v>-7.3089624193659053E-4</v>
      </c>
      <c r="K264" s="15">
        <f t="shared" si="140"/>
        <v>-2.3690878811491026E-2</v>
      </c>
      <c r="L264" s="25">
        <f t="shared" si="141"/>
        <v>-3.4074939859410655E-5</v>
      </c>
    </row>
    <row r="265" spans="1:12">
      <c r="A265" s="5">
        <f t="shared" si="131"/>
        <v>2001</v>
      </c>
      <c r="C265" s="15">
        <f t="shared" si="132"/>
        <v>-2.7154428429741133E-2</v>
      </c>
      <c r="D265" s="15">
        <f t="shared" si="133"/>
        <v>0.10664046802690313</v>
      </c>
      <c r="E265" s="15">
        <f t="shared" si="134"/>
        <v>-3.8541628797438068E-3</v>
      </c>
      <c r="F265" s="15">
        <f t="shared" si="135"/>
        <v>-1.8557401887435359E-2</v>
      </c>
      <c r="G265" s="15">
        <f t="shared" si="136"/>
        <v>-1.5976677842780864E-2</v>
      </c>
      <c r="H265" s="15">
        <f t="shared" si="137"/>
        <v>-2.0847700183138085E-3</v>
      </c>
      <c r="I265" s="15">
        <f t="shared" si="138"/>
        <v>-1.5754529636140109E-2</v>
      </c>
      <c r="J265" s="15">
        <f t="shared" si="139"/>
        <v>-1.1649001903293599E-2</v>
      </c>
      <c r="K265" s="15">
        <f t="shared" si="140"/>
        <v>-3.585849434699364E-2</v>
      </c>
      <c r="L265" s="25">
        <f t="shared" si="141"/>
        <v>-2.6943332130599101E-3</v>
      </c>
    </row>
    <row r="266" spans="1:12">
      <c r="A266" s="5">
        <f t="shared" si="131"/>
        <v>2002</v>
      </c>
      <c r="C266" s="15">
        <f t="shared" si="132"/>
        <v>-3.3996865312254876E-2</v>
      </c>
      <c r="D266" s="15">
        <f t="shared" si="133"/>
        <v>0.14965191491947621</v>
      </c>
      <c r="E266" s="15">
        <f t="shared" si="134"/>
        <v>-1.2933773462546275E-3</v>
      </c>
      <c r="F266" s="15">
        <f t="shared" si="135"/>
        <v>-2.0958479693458969E-2</v>
      </c>
      <c r="G266" s="15">
        <f t="shared" si="136"/>
        <v>-1.1768288207191255E-2</v>
      </c>
      <c r="H266" s="15">
        <f t="shared" si="137"/>
        <v>5.4931381601549534E-3</v>
      </c>
      <c r="I266" s="15">
        <f t="shared" si="138"/>
        <v>-1.3834130585886298E-2</v>
      </c>
      <c r="J266" s="15">
        <f t="shared" si="139"/>
        <v>-7.7572765330195526E-3</v>
      </c>
      <c r="K266" s="15">
        <f t="shared" si="140"/>
        <v>-4.6856118715277104E-2</v>
      </c>
      <c r="L266" s="25">
        <f t="shared" si="141"/>
        <v>2.075612965143166E-3</v>
      </c>
    </row>
    <row r="267" spans="1:12">
      <c r="A267" s="5">
        <f t="shared" si="131"/>
        <v>2003</v>
      </c>
      <c r="C267" s="15">
        <f t="shared" si="132"/>
        <v>-4.5737542274266511E-2</v>
      </c>
      <c r="D267" s="15">
        <f t="shared" si="133"/>
        <v>0.16187179765699267</v>
      </c>
      <c r="E267" s="15">
        <f t="shared" si="134"/>
        <v>5.1861150520162574E-3</v>
      </c>
      <c r="F267" s="15">
        <f t="shared" si="135"/>
        <v>-2.1493949531289889E-2</v>
      </c>
      <c r="G267" s="15">
        <f t="shared" si="136"/>
        <v>-7.314407115453947E-3</v>
      </c>
      <c r="H267" s="15">
        <f t="shared" si="137"/>
        <v>1.4538998706490891E-2</v>
      </c>
      <c r="I267" s="15">
        <f t="shared" si="138"/>
        <v>-6.2249434697377384E-3</v>
      </c>
      <c r="J267" s="15">
        <f t="shared" si="139"/>
        <v>-1.945808622249301E-3</v>
      </c>
      <c r="K267" s="15">
        <f t="shared" si="140"/>
        <v>-6.2375360356010018E-2</v>
      </c>
      <c r="L267" s="25">
        <f t="shared" si="141"/>
        <v>4.0561000051658226E-3</v>
      </c>
    </row>
    <row r="268" spans="1:12">
      <c r="A268" s="5">
        <f t="shared" si="131"/>
        <v>2004</v>
      </c>
      <c r="C268" s="15">
        <f>LOG(C12/C$4)-LOG(B12/B$4)</f>
        <v>-5.2328697014264007E-2</v>
      </c>
      <c r="D268" s="15">
        <f>LOG(E12/E$4)-LOG(D12/D$4)</f>
        <v>0.24467865921147852</v>
      </c>
      <c r="E268" s="15">
        <f>LOG(G12/G$4)-LOG(F12/F$4)</f>
        <v>1.8676875178034021E-2</v>
      </c>
      <c r="F268" s="15">
        <f>LOG(I12/I$4)-LOG(H12/H$4)</f>
        <v>-2.3326317158875304E-2</v>
      </c>
      <c r="G268" s="15">
        <f>LOG(K12/K$4)-LOG(J12/J$4)</f>
        <v>1.9339102790130736E-5</v>
      </c>
      <c r="H268" s="15">
        <f>LOG(M12/M$4)-LOG(L12/L$4)</f>
        <v>2.6029365771707141E-2</v>
      </c>
      <c r="I268" s="15">
        <f>LOG(O12/O$4)-LOG(N12/N$4)</f>
        <v>4.0954158992108775E-3</v>
      </c>
      <c r="J268" s="15">
        <f>LOG(Q12/Q$4)-LOG(P12/P$4)</f>
        <v>6.8354177584777909E-3</v>
      </c>
      <c r="K268" s="15">
        <f>LOG(S12/S$4)-LOG(R12/R$4)</f>
        <v>-7.0847506459487439E-2</v>
      </c>
      <c r="L268" s="25">
        <f t="shared" si="141"/>
        <v>1.7092505809896859E-2</v>
      </c>
    </row>
    <row r="269" spans="1:12">
      <c r="A269" s="5">
        <f t="shared" si="131"/>
        <v>2005</v>
      </c>
      <c r="C269" s="15">
        <f>LOG(C13/C$4)-LOG(B13/B$4)</f>
        <v>-5.8455714201135697E-2</v>
      </c>
      <c r="D269" s="15">
        <f>LOG(E13/E$4)-LOG(D13/D$4)</f>
        <v>0.26129401948360936</v>
      </c>
      <c r="E269" s="15">
        <f>LOG(G13/G$4)-LOG(F13/F$4)</f>
        <v>1.6539158047758715E-2</v>
      </c>
      <c r="F269" s="15">
        <f>LOG(I13/I$4)-LOG(H13/H$4)</f>
        <v>-2.605682836343079E-2</v>
      </c>
      <c r="G269" s="15">
        <f>LOG(K13/K$4)-LOG(J13/J$4)</f>
        <v>5.294881754752262E-3</v>
      </c>
      <c r="H269" s="15">
        <f>LOG(M13/M$4)-LOG(L13/L$4)</f>
        <v>3.4767403326589091E-2</v>
      </c>
      <c r="I269" s="15">
        <f>LOG(O13/O$4)-LOG(N13/N$4)</f>
        <v>1.1429353476561956E-2</v>
      </c>
      <c r="J269" s="15">
        <f>LOG(Q13/Q$4)-LOG(P13/P$4)</f>
        <v>1.3297349599010466E-2</v>
      </c>
      <c r="K269" s="15">
        <f>LOG(S13/S$4)-LOG(R13/R$4)</f>
        <v>-7.336097385898302E-2</v>
      </c>
      <c r="L269" s="25">
        <f t="shared" si="141"/>
        <v>2.0527627696081366E-2</v>
      </c>
    </row>
    <row r="270" spans="1:12">
      <c r="A270" s="5">
        <f t="shared" si="131"/>
        <v>2006</v>
      </c>
      <c r="C270" s="15">
        <f t="shared" ref="C270:C274" si="142">LOG(C14/C$4)-LOG(B14/B$4)</f>
        <v>-6.9643255969829135E-2</v>
      </c>
      <c r="D270" s="15">
        <f t="shared" ref="D270:D274" si="143">LOG(E14/E$4)-LOG(D14/D$4)</f>
        <v>0.32195823281313041</v>
      </c>
      <c r="E270" s="15">
        <f t="shared" ref="E270:E274" si="144">LOG(G14/G$4)-LOG(F14/F$4)</f>
        <v>1.2856820026623986E-2</v>
      </c>
      <c r="F270" s="15">
        <f t="shared" ref="F270:F274" si="145">LOG(I14/I$4)-LOG(H14/H$4)</f>
        <v>-2.7463076597065858E-2</v>
      </c>
      <c r="G270" s="15">
        <f t="shared" ref="G270:G274" si="146">LOG(K14/K$4)-LOG(J14/J$4)</f>
        <v>1.2589857013068362E-2</v>
      </c>
      <c r="H270" s="15">
        <f t="shared" ref="H270:H274" si="147">LOG(M14/M$4)-LOG(L14/L$4)</f>
        <v>4.5652060627573349E-2</v>
      </c>
      <c r="I270" s="15">
        <f t="shared" ref="I270:I274" si="148">LOG(O14/O$4)-LOG(N14/N$4)</f>
        <v>2.0424463584952153E-2</v>
      </c>
      <c r="J270" s="15">
        <f t="shared" ref="J270:J274" si="149">LOG(Q14/Q$4)-LOG(P14/P$4)</f>
        <v>2.2734095669572185E-2</v>
      </c>
      <c r="K270" s="15">
        <f t="shared" ref="K270:K274" si="150">LOG(S14/S$4)-LOG(R14/R$4)</f>
        <v>-8.439068297047328E-2</v>
      </c>
      <c r="L270" s="25">
        <f t="shared" si="141"/>
        <v>2.8302057133061345E-2</v>
      </c>
    </row>
    <row r="271" spans="1:12">
      <c r="A271" s="5">
        <f t="shared" si="131"/>
        <v>2007</v>
      </c>
      <c r="C271" s="15">
        <f t="shared" si="142"/>
        <v>-7.9135613421701681E-2</v>
      </c>
      <c r="D271" s="15">
        <f t="shared" si="143"/>
        <v>0.30895803309430347</v>
      </c>
      <c r="E271" s="15">
        <f t="shared" si="144"/>
        <v>1.7420824578050973E-2</v>
      </c>
      <c r="F271" s="15">
        <f t="shared" si="145"/>
        <v>-2.988159948912758E-2</v>
      </c>
      <c r="G271" s="15">
        <f t="shared" si="146"/>
        <v>2.0900264175170269E-2</v>
      </c>
      <c r="H271" s="15">
        <f t="shared" si="147"/>
        <v>5.6476566022942071E-2</v>
      </c>
      <c r="I271" s="15">
        <f t="shared" si="148"/>
        <v>2.8401584380072311E-2</v>
      </c>
      <c r="J271" s="15">
        <f t="shared" si="149"/>
        <v>3.2227915925134409E-2</v>
      </c>
      <c r="K271" s="15">
        <f t="shared" si="150"/>
        <v>-8.9311254168053009E-2</v>
      </c>
      <c r="L271" s="25">
        <f t="shared" si="141"/>
        <v>2.9561857899643471E-2</v>
      </c>
    </row>
    <row r="272" spans="1:12">
      <c r="A272" s="5">
        <f t="shared" si="131"/>
        <v>2008</v>
      </c>
      <c r="B272" s="15"/>
      <c r="C272" s="15">
        <f t="shared" si="142"/>
        <v>-8.4188875162930887E-2</v>
      </c>
      <c r="D272" s="15">
        <f t="shared" si="143"/>
        <v>0.3232344597925732</v>
      </c>
      <c r="E272" s="15">
        <f t="shared" si="144"/>
        <v>4.5487869185589072E-2</v>
      </c>
      <c r="F272" s="15">
        <f t="shared" si="145"/>
        <v>-3.0770820446202819E-2</v>
      </c>
      <c r="G272" s="15">
        <f t="shared" si="146"/>
        <v>3.0307024909666358E-2</v>
      </c>
      <c r="H272" s="15">
        <f t="shared" si="147"/>
        <v>6.6859864738409103E-2</v>
      </c>
      <c r="I272" s="15">
        <f t="shared" si="148"/>
        <v>3.8413845377223838E-2</v>
      </c>
      <c r="J272" s="15">
        <f t="shared" si="149"/>
        <v>4.2236182686064605E-2</v>
      </c>
      <c r="K272" s="15">
        <f t="shared" si="150"/>
        <v>-9.5779809426238427E-2</v>
      </c>
      <c r="L272" s="25">
        <f t="shared" si="141"/>
        <v>3.7311082406017111E-2</v>
      </c>
    </row>
    <row r="273" spans="1:25">
      <c r="A273" s="5">
        <f t="shared" si="131"/>
        <v>2009</v>
      </c>
      <c r="B273" s="15"/>
      <c r="C273" s="15">
        <f t="shared" si="142"/>
        <v>-8.476254619357726E-2</v>
      </c>
      <c r="D273" s="15">
        <f t="shared" si="143"/>
        <v>0.33239275105660171</v>
      </c>
      <c r="E273" s="15">
        <f t="shared" si="144"/>
        <v>8.632477759933388E-2</v>
      </c>
      <c r="F273" s="15">
        <f t="shared" si="145"/>
        <v>-2.9928071806380879E-2</v>
      </c>
      <c r="G273" s="15">
        <f t="shared" si="146"/>
        <v>3.8370499456817114E-2</v>
      </c>
      <c r="H273" s="15">
        <f t="shared" si="147"/>
        <v>7.5379368494400301E-2</v>
      </c>
      <c r="I273" s="15">
        <f t="shared" si="148"/>
        <v>4.4402270096170697E-2</v>
      </c>
      <c r="J273" s="15">
        <f t="shared" si="149"/>
        <v>5.0052995672086098E-2</v>
      </c>
      <c r="K273" s="15">
        <f t="shared" si="150"/>
        <v>-9.7948458905738986E-2</v>
      </c>
      <c r="L273" s="25">
        <f t="shared" si="141"/>
        <v>4.6031509496634739E-2</v>
      </c>
    </row>
    <row r="274" spans="1:25" ht="13.5" thickBot="1">
      <c r="A274" s="5">
        <f t="shared" si="131"/>
        <v>2010</v>
      </c>
      <c r="B274" s="15"/>
      <c r="C274" s="15">
        <f t="shared" si="142"/>
        <v>-8.1430058892814239E-2</v>
      </c>
      <c r="D274" s="15">
        <f t="shared" si="143"/>
        <v>0.34489332356768077</v>
      </c>
      <c r="E274" s="15">
        <f t="shared" si="144"/>
        <v>8.7752276465166951E-2</v>
      </c>
      <c r="F274" s="15">
        <f t="shared" si="145"/>
        <v>-2.6770640866080719E-2</v>
      </c>
      <c r="G274" s="15">
        <f t="shared" si="146"/>
        <v>3.5561260511353776E-2</v>
      </c>
      <c r="H274" s="15">
        <f t="shared" si="147"/>
        <v>7.218680955713766E-2</v>
      </c>
      <c r="I274" s="15">
        <f t="shared" si="148"/>
        <v>4.0661232685469229E-2</v>
      </c>
      <c r="J274" s="15">
        <f t="shared" si="149"/>
        <v>4.6874779910142328E-2</v>
      </c>
      <c r="K274" s="15">
        <f t="shared" si="150"/>
        <v>-0.10067544104460249</v>
      </c>
      <c r="L274" s="26">
        <f t="shared" si="141"/>
        <v>4.6561504654828147E-2</v>
      </c>
    </row>
    <row r="276" spans="1:25" s="96" customFormat="1" hidden="1">
      <c r="A276" s="99"/>
    </row>
    <row r="277" spans="1:25" s="96" customFormat="1" hidden="1">
      <c r="A277" s="99"/>
    </row>
    <row r="278" spans="1:25" s="96" customFormat="1" hidden="1">
      <c r="A278" s="99"/>
      <c r="B278" s="95"/>
      <c r="C278" s="95"/>
      <c r="D278" s="95"/>
      <c r="E278" s="95"/>
      <c r="F278" s="95"/>
      <c r="G278" s="95"/>
      <c r="H278" s="95"/>
      <c r="I278" s="95"/>
      <c r="J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</row>
    <row r="279" spans="1:25" s="96" customFormat="1" hidden="1">
      <c r="A279" s="99"/>
      <c r="B279" s="95"/>
      <c r="C279" s="95"/>
      <c r="D279" s="95"/>
      <c r="E279" s="95"/>
      <c r="F279" s="95"/>
      <c r="G279" s="95"/>
      <c r="H279" s="95"/>
      <c r="I279" s="95"/>
      <c r="J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</row>
    <row r="280" spans="1:25" s="96" customFormat="1" hidden="1">
      <c r="A280" s="99"/>
      <c r="B280" s="95"/>
      <c r="C280" s="95"/>
      <c r="D280" s="95"/>
      <c r="E280" s="95"/>
      <c r="F280" s="95"/>
      <c r="G280" s="95"/>
      <c r="H280" s="95"/>
      <c r="I280" s="95"/>
      <c r="J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</row>
    <row r="281" spans="1:25" s="96" customFormat="1" hidden="1">
      <c r="A281" s="99"/>
      <c r="B281" s="95"/>
      <c r="C281" s="95"/>
      <c r="D281" s="95"/>
      <c r="E281" s="95"/>
      <c r="F281" s="95"/>
      <c r="G281" s="95"/>
      <c r="H281" s="95"/>
      <c r="I281" s="95"/>
      <c r="J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</row>
    <row r="282" spans="1:25" s="96" customFormat="1" hidden="1">
      <c r="A282" s="99"/>
      <c r="B282" s="95"/>
      <c r="C282" s="95"/>
      <c r="D282" s="95"/>
      <c r="E282" s="95"/>
      <c r="F282" s="95"/>
      <c r="G282" s="95"/>
      <c r="H282" s="95"/>
      <c r="I282" s="95"/>
      <c r="J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</row>
    <row r="283" spans="1:25" s="96" customFormat="1" hidden="1">
      <c r="A283" s="99"/>
      <c r="B283" s="95"/>
      <c r="C283" s="95"/>
      <c r="D283" s="95"/>
      <c r="E283" s="95"/>
      <c r="F283" s="95"/>
      <c r="G283" s="95"/>
      <c r="H283" s="95"/>
      <c r="I283" s="95"/>
      <c r="J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</row>
    <row r="284" spans="1:25" s="96" customFormat="1" hidden="1">
      <c r="A284" s="99"/>
    </row>
    <row r="285" spans="1:25" s="96" customFormat="1" hidden="1">
      <c r="A285" s="99"/>
      <c r="B285" s="95"/>
      <c r="C285" s="95"/>
      <c r="D285" s="95"/>
      <c r="E285" s="95"/>
      <c r="F285" s="95"/>
      <c r="G285" s="95"/>
      <c r="H285" s="95"/>
      <c r="I285" s="95"/>
      <c r="J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</row>
    <row r="286" spans="1:25" s="96" customFormat="1" hidden="1">
      <c r="A286" s="99"/>
      <c r="B286" s="95"/>
      <c r="C286" s="95"/>
      <c r="D286" s="95"/>
      <c r="E286" s="95"/>
      <c r="F286" s="95"/>
      <c r="G286" s="95"/>
      <c r="H286" s="95"/>
      <c r="I286" s="95"/>
      <c r="J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</row>
    <row r="287" spans="1:25" s="96" customFormat="1" hidden="1">
      <c r="A287" s="99"/>
      <c r="B287" s="95"/>
      <c r="C287" s="95"/>
      <c r="D287" s="95"/>
      <c r="E287" s="95"/>
      <c r="F287" s="95"/>
      <c r="G287" s="95"/>
      <c r="H287" s="95"/>
      <c r="I287" s="95"/>
      <c r="J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</row>
    <row r="288" spans="1:25" s="96" customFormat="1" hidden="1">
      <c r="A288" s="99"/>
    </row>
    <row r="289" spans="1:25" s="96" customFormat="1" hidden="1">
      <c r="A289" s="99"/>
      <c r="B289" s="95"/>
      <c r="C289" s="95"/>
      <c r="D289" s="95"/>
      <c r="E289" s="95"/>
      <c r="F289" s="95"/>
      <c r="G289" s="95"/>
      <c r="H289" s="95"/>
      <c r="I289" s="95"/>
      <c r="J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</row>
    <row r="290" spans="1:25" s="96" customFormat="1" hidden="1">
      <c r="A290" s="99"/>
      <c r="B290" s="95"/>
      <c r="C290" s="95"/>
      <c r="D290" s="95"/>
      <c r="E290" s="95"/>
      <c r="F290" s="95"/>
      <c r="G290" s="95"/>
      <c r="H290" s="95"/>
      <c r="I290" s="95"/>
      <c r="J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</row>
    <row r="291" spans="1:25" s="96" customFormat="1" hidden="1">
      <c r="A291" s="99"/>
      <c r="B291" s="95"/>
      <c r="C291" s="95"/>
      <c r="D291" s="95"/>
      <c r="E291" s="95"/>
      <c r="F291" s="95"/>
      <c r="G291" s="95"/>
      <c r="H291" s="95"/>
      <c r="I291" s="95"/>
      <c r="J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</row>
    <row r="292" spans="1:25" s="96" customFormat="1">
      <c r="A292" s="99"/>
      <c r="B292" s="95"/>
      <c r="C292" s="95"/>
      <c r="D292" s="95"/>
      <c r="E292" s="95"/>
      <c r="F292" s="95"/>
      <c r="G292" s="95"/>
      <c r="H292" s="95"/>
      <c r="I292" s="95"/>
      <c r="J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</row>
    <row r="293" spans="1:25" ht="13.5" thickBot="1"/>
    <row r="294" spans="1:25" ht="39" thickBot="1">
      <c r="B294" s="102" t="str">
        <f>A39</f>
        <v>Location Quotients</v>
      </c>
      <c r="C294" s="103" t="str">
        <f>A90</f>
        <v>Diversity</v>
      </c>
      <c r="D294" s="103" t="str">
        <f>A131</f>
        <v>Competition</v>
      </c>
      <c r="E294" s="104" t="str">
        <f>L39</f>
        <v>Actual vs Necessary Employment</v>
      </c>
    </row>
    <row r="295" spans="1:25">
      <c r="A295" s="1">
        <v>1996</v>
      </c>
      <c r="B295" s="15">
        <f t="shared" ref="B295:B309" si="151">AVERAGE(C40:K40)</f>
        <v>0.86459063783255941</v>
      </c>
      <c r="C295" s="15">
        <f t="shared" ref="C295:C309" si="152">L91</f>
        <v>0.13633346279557415</v>
      </c>
      <c r="D295" s="15">
        <f t="shared" ref="D295:D309" si="153">L132</f>
        <v>1.7304431616658265</v>
      </c>
      <c r="E295" s="15">
        <f t="shared" ref="E295:E309" si="154">V40/1000</f>
        <v>8.7902568776787732E-2</v>
      </c>
    </row>
    <row r="296" spans="1:25">
      <c r="A296" s="1">
        <f>A295+1</f>
        <v>1997</v>
      </c>
      <c r="B296" s="15">
        <f t="shared" si="151"/>
        <v>0.87565100746205815</v>
      </c>
      <c r="C296" s="15">
        <f t="shared" si="152"/>
        <v>0.13548999306296186</v>
      </c>
      <c r="D296" s="15">
        <f t="shared" si="153"/>
        <v>1.8790027531557629</v>
      </c>
      <c r="E296" s="15">
        <f t="shared" si="154"/>
        <v>8.3238538773121235E-2</v>
      </c>
    </row>
    <row r="297" spans="1:25">
      <c r="A297" s="1">
        <f t="shared" ref="A297:A309" si="155">A296+1</f>
        <v>1998</v>
      </c>
      <c r="B297" s="15">
        <f t="shared" si="151"/>
        <v>0.87869272332627901</v>
      </c>
      <c r="C297" s="15">
        <f t="shared" si="152"/>
        <v>0.13490088327508415</v>
      </c>
      <c r="D297" s="15">
        <f t="shared" si="153"/>
        <v>1.8985810430254699</v>
      </c>
      <c r="E297" s="15">
        <f t="shared" si="154"/>
        <v>7.9768499460907999E-2</v>
      </c>
    </row>
    <row r="298" spans="1:25">
      <c r="A298" s="1">
        <f t="shared" si="155"/>
        <v>1999</v>
      </c>
      <c r="B298" s="15">
        <f t="shared" si="151"/>
        <v>0.88713582669014301</v>
      </c>
      <c r="C298" s="15">
        <f t="shared" si="152"/>
        <v>0.13443259622360157</v>
      </c>
      <c r="D298" s="15">
        <f t="shared" si="153"/>
        <v>1.909231202210959</v>
      </c>
      <c r="E298" s="15">
        <f t="shared" si="154"/>
        <v>7.2899627315449328E-2</v>
      </c>
    </row>
    <row r="299" spans="1:25">
      <c r="A299" s="1">
        <f t="shared" si="155"/>
        <v>2000</v>
      </c>
      <c r="B299" s="15">
        <f t="shared" si="151"/>
        <v>0.89365285094725933</v>
      </c>
      <c r="C299" s="15">
        <f t="shared" si="152"/>
        <v>0.13369991692748981</v>
      </c>
      <c r="D299" s="15">
        <f t="shared" si="153"/>
        <v>2.0240149133818859</v>
      </c>
      <c r="E299" s="15">
        <f t="shared" si="154"/>
        <v>7.3188687164033525E-2</v>
      </c>
    </row>
    <row r="300" spans="1:25">
      <c r="A300" s="1">
        <f t="shared" si="155"/>
        <v>2001</v>
      </c>
      <c r="B300" s="15">
        <f t="shared" si="151"/>
        <v>0.88196723151415912</v>
      </c>
      <c r="C300" s="15">
        <f t="shared" si="152"/>
        <v>0.13662889812786355</v>
      </c>
      <c r="D300" s="15">
        <f t="shared" si="153"/>
        <v>1.9547381720817865</v>
      </c>
      <c r="E300" s="15">
        <f t="shared" si="154"/>
        <v>7.7939439836554561E-2</v>
      </c>
    </row>
    <row r="301" spans="1:25">
      <c r="A301" s="1">
        <f t="shared" si="155"/>
        <v>2002</v>
      </c>
      <c r="B301" s="15">
        <f t="shared" si="151"/>
        <v>0.88613462358168182</v>
      </c>
      <c r="C301" s="15">
        <f t="shared" si="152"/>
        <v>0.13631369751343325</v>
      </c>
      <c r="D301" s="15">
        <f t="shared" si="153"/>
        <v>1.7916888533237421</v>
      </c>
      <c r="E301" s="15">
        <f t="shared" si="154"/>
        <v>7.4625749241806913E-2</v>
      </c>
    </row>
    <row r="302" spans="1:25">
      <c r="A302" s="1">
        <f t="shared" si="155"/>
        <v>2003</v>
      </c>
      <c r="B302" s="15">
        <f t="shared" si="151"/>
        <v>0.90930745077002206</v>
      </c>
      <c r="C302" s="15">
        <f t="shared" si="152"/>
        <v>0.13304347471213912</v>
      </c>
      <c r="D302" s="15">
        <f t="shared" si="153"/>
        <v>1.7778676831448936</v>
      </c>
      <c r="E302" s="15">
        <f t="shared" si="154"/>
        <v>5.8130625343011312E-2</v>
      </c>
    </row>
    <row r="303" spans="1:25">
      <c r="A303" s="1">
        <f t="shared" si="155"/>
        <v>2004</v>
      </c>
      <c r="B303" s="15">
        <f t="shared" si="151"/>
        <v>0.94466686331924976</v>
      </c>
      <c r="C303" s="15">
        <f t="shared" si="152"/>
        <v>0.12960681233047447</v>
      </c>
      <c r="D303" s="15">
        <f t="shared" si="153"/>
        <v>1.7290602152365286</v>
      </c>
      <c r="E303" s="15">
        <f t="shared" si="154"/>
        <v>3.9722614856881285E-2</v>
      </c>
    </row>
    <row r="304" spans="1:25">
      <c r="A304" s="1">
        <f t="shared" si="155"/>
        <v>2005</v>
      </c>
      <c r="B304" s="15">
        <f t="shared" si="151"/>
        <v>0.97349184673886291</v>
      </c>
      <c r="C304" s="15">
        <f t="shared" si="152"/>
        <v>0.12716035016282207</v>
      </c>
      <c r="D304" s="15">
        <f t="shared" si="153"/>
        <v>1.7325213547852212</v>
      </c>
      <c r="E304" s="15">
        <f t="shared" si="154"/>
        <v>2.6178683824899865E-2</v>
      </c>
    </row>
    <row r="305" spans="1:5">
      <c r="A305" s="1">
        <f t="shared" si="155"/>
        <v>2006</v>
      </c>
      <c r="B305" s="15">
        <f t="shared" si="151"/>
        <v>0.99118149755073381</v>
      </c>
      <c r="C305" s="15">
        <f t="shared" si="152"/>
        <v>0.12552265737559068</v>
      </c>
      <c r="D305" s="15">
        <f t="shared" si="153"/>
        <v>1.7402849570236327</v>
      </c>
      <c r="E305" s="15">
        <f t="shared" si="154"/>
        <v>1.6774421365787225E-2</v>
      </c>
    </row>
    <row r="306" spans="1:5">
      <c r="A306" s="1">
        <f t="shared" si="155"/>
        <v>2007</v>
      </c>
      <c r="B306" s="15">
        <f t="shared" si="151"/>
        <v>0.98737918248428658</v>
      </c>
      <c r="C306" s="15">
        <f t="shared" si="152"/>
        <v>0.12474118067660094</v>
      </c>
      <c r="D306" s="15">
        <f t="shared" si="153"/>
        <v>1.7730349934046832</v>
      </c>
      <c r="E306" s="15">
        <f t="shared" si="154"/>
        <v>2.4460970051870236E-2</v>
      </c>
    </row>
    <row r="307" spans="1:5">
      <c r="A307" s="1">
        <f t="shared" si="155"/>
        <v>2008</v>
      </c>
      <c r="B307" s="15">
        <f t="shared" si="151"/>
        <v>0.99631103365917539</v>
      </c>
      <c r="C307" s="15">
        <f t="shared" si="152"/>
        <v>0.12325347214976347</v>
      </c>
      <c r="D307" s="15">
        <f t="shared" si="153"/>
        <v>1.7238015031205209</v>
      </c>
      <c r="E307" s="15">
        <f t="shared" si="154"/>
        <v>3.244055286894177E-2</v>
      </c>
    </row>
    <row r="308" spans="1:5">
      <c r="A308" s="1">
        <f t="shared" si="155"/>
        <v>2009</v>
      </c>
      <c r="B308" s="15">
        <f t="shared" si="151"/>
        <v>1.0129992843579871</v>
      </c>
      <c r="C308" s="15">
        <f t="shared" si="152"/>
        <v>0.12281399730062287</v>
      </c>
      <c r="D308" s="15">
        <f t="shared" si="153"/>
        <v>1.7192883747610179</v>
      </c>
      <c r="E308" s="15">
        <f t="shared" si="154"/>
        <v>3.6950919889542244E-2</v>
      </c>
    </row>
    <row r="309" spans="1:5">
      <c r="A309" s="1">
        <f t="shared" si="155"/>
        <v>2010</v>
      </c>
      <c r="B309" s="15">
        <f t="shared" si="151"/>
        <v>1.0187102804479198</v>
      </c>
      <c r="C309" s="15">
        <f t="shared" si="152"/>
        <v>0.12291424649619184</v>
      </c>
      <c r="D309" s="15">
        <f t="shared" si="153"/>
        <v>1.7948839545572435</v>
      </c>
      <c r="E309" s="15">
        <f t="shared" si="154"/>
        <v>3.1594767866954448E-2</v>
      </c>
    </row>
    <row r="310" spans="1:5" ht="13.5" thickBot="1">
      <c r="B310" s="15"/>
      <c r="C310" s="15"/>
    </row>
    <row r="311" spans="1:5" ht="39" thickBot="1">
      <c r="B311" s="102" t="str">
        <f>A173</f>
        <v>National Share</v>
      </c>
      <c r="C311" s="103" t="str">
        <f>A195</f>
        <v>Industry Mix</v>
      </c>
      <c r="D311" s="103" t="str">
        <f>A217</f>
        <v>Regional Shift</v>
      </c>
      <c r="E311" s="104" t="str">
        <f>A239</f>
        <v>Total Employment Change</v>
      </c>
    </row>
    <row r="312" spans="1:5">
      <c r="A312" s="1">
        <f t="shared" ref="A312:A325" si="156">A296</f>
        <v>1997</v>
      </c>
      <c r="B312" s="15">
        <f t="shared" ref="B312:B325" si="157">L175</f>
        <v>716.61313943393668</v>
      </c>
      <c r="C312" s="15">
        <f t="shared" ref="C312:C325" si="158">L197</f>
        <v>-600.96733607196393</v>
      </c>
      <c r="D312" s="8">
        <f t="shared" ref="D312:D325" si="159">L219</f>
        <v>-143.81905647396513</v>
      </c>
      <c r="E312" s="8">
        <f t="shared" ref="E312:E325" si="160">C242</f>
        <v>-28.173253111999657</v>
      </c>
    </row>
    <row r="313" spans="1:5">
      <c r="A313" s="1">
        <f t="shared" si="156"/>
        <v>1998</v>
      </c>
      <c r="B313" s="15">
        <f t="shared" si="157"/>
        <v>-75.293333239959296</v>
      </c>
      <c r="C313" s="15">
        <f t="shared" si="158"/>
        <v>-138.058082417658</v>
      </c>
      <c r="D313" s="8">
        <f t="shared" si="159"/>
        <v>-590.58402942375574</v>
      </c>
      <c r="E313" s="8">
        <f t="shared" si="160"/>
        <v>-803.93544508136256</v>
      </c>
    </row>
    <row r="314" spans="1:5">
      <c r="A314" s="1">
        <f t="shared" si="156"/>
        <v>1999</v>
      </c>
      <c r="B314" s="15">
        <f t="shared" si="157"/>
        <v>948.44915121856775</v>
      </c>
      <c r="C314" s="15">
        <f t="shared" si="158"/>
        <v>-595.36596379418836</v>
      </c>
      <c r="D314" s="8">
        <f t="shared" si="159"/>
        <v>-622.99207451058408</v>
      </c>
      <c r="E314" s="8">
        <f t="shared" si="160"/>
        <v>-269.9088870862106</v>
      </c>
    </row>
    <row r="315" spans="1:5">
      <c r="A315" s="1">
        <f t="shared" si="156"/>
        <v>2000</v>
      </c>
      <c r="B315" s="15">
        <f t="shared" si="157"/>
        <v>323.81246362484211</v>
      </c>
      <c r="C315" s="15">
        <f t="shared" si="158"/>
        <v>-319.63256626810795</v>
      </c>
      <c r="D315" s="8">
        <f t="shared" si="159"/>
        <v>-6.2504369559483308</v>
      </c>
      <c r="E315" s="8">
        <f t="shared" si="160"/>
        <v>-2.0705395992117701</v>
      </c>
    </row>
    <row r="316" spans="1:5">
      <c r="A316" s="1">
        <f t="shared" si="156"/>
        <v>2001</v>
      </c>
      <c r="B316" s="15">
        <f t="shared" si="157"/>
        <v>412.87003210487478</v>
      </c>
      <c r="C316" s="15">
        <f t="shared" si="158"/>
        <v>695.90086315071585</v>
      </c>
      <c r="D316" s="8">
        <f t="shared" si="159"/>
        <v>-764.65800902640467</v>
      </c>
      <c r="E316" s="8">
        <f t="shared" si="160"/>
        <v>344.11288622918801</v>
      </c>
    </row>
    <row r="317" spans="1:5">
      <c r="A317" s="1">
        <f t="shared" si="156"/>
        <v>2002</v>
      </c>
      <c r="B317" s="15">
        <f t="shared" si="157"/>
        <v>1120.6384081823064</v>
      </c>
      <c r="C317" s="15">
        <f t="shared" si="158"/>
        <v>-175.29795996023694</v>
      </c>
      <c r="D317" s="8">
        <f t="shared" si="159"/>
        <v>-360.45904538718645</v>
      </c>
      <c r="E317" s="8">
        <f t="shared" si="160"/>
        <v>584.88140283487155</v>
      </c>
    </row>
    <row r="318" spans="1:5">
      <c r="A318" s="1">
        <f t="shared" si="156"/>
        <v>2003</v>
      </c>
      <c r="B318" s="15">
        <f t="shared" si="157"/>
        <v>1120.1202246463772</v>
      </c>
      <c r="C318" s="15">
        <f t="shared" si="158"/>
        <v>-1231.1535914942183</v>
      </c>
      <c r="D318" s="8">
        <f t="shared" si="159"/>
        <v>-513.93088830138686</v>
      </c>
      <c r="E318" s="8">
        <f t="shared" si="160"/>
        <v>-624.96425514922157</v>
      </c>
    </row>
    <row r="319" spans="1:5">
      <c r="A319" s="1">
        <f t="shared" si="156"/>
        <v>2004</v>
      </c>
      <c r="B319" s="15">
        <f t="shared" si="157"/>
        <v>1368.0650943852556</v>
      </c>
      <c r="C319" s="15">
        <f t="shared" si="158"/>
        <v>-1913.4571638299792</v>
      </c>
      <c r="D319" s="8">
        <f t="shared" si="159"/>
        <v>143.0705722576071</v>
      </c>
      <c r="E319" s="8">
        <f t="shared" si="160"/>
        <v>-402.32149718711298</v>
      </c>
    </row>
    <row r="320" spans="1:5">
      <c r="A320" s="1">
        <f t="shared" si="156"/>
        <v>2005</v>
      </c>
      <c r="B320" s="15">
        <f t="shared" si="157"/>
        <v>1584.9396759667575</v>
      </c>
      <c r="C320" s="15">
        <f t="shared" si="158"/>
        <v>-1521.5186651257779</v>
      </c>
      <c r="D320" s="8">
        <f t="shared" si="159"/>
        <v>-135.2253309448235</v>
      </c>
      <c r="E320" s="8">
        <f t="shared" si="160"/>
        <v>-71.80432010385266</v>
      </c>
    </row>
    <row r="321" spans="1:5">
      <c r="A321" s="1">
        <f t="shared" si="156"/>
        <v>2006</v>
      </c>
      <c r="B321" s="15">
        <f t="shared" si="157"/>
        <v>1820.0582285137784</v>
      </c>
      <c r="C321" s="15">
        <f t="shared" si="158"/>
        <v>-900.59599357981324</v>
      </c>
      <c r="D321" s="8">
        <f t="shared" si="159"/>
        <v>-408.04169297134086</v>
      </c>
      <c r="E321" s="8">
        <f t="shared" si="160"/>
        <v>511.42054196263052</v>
      </c>
    </row>
    <row r="322" spans="1:5">
      <c r="A322" s="1">
        <f t="shared" si="156"/>
        <v>2007</v>
      </c>
      <c r="B322" s="15">
        <f t="shared" si="157"/>
        <v>2176.7389690402752</v>
      </c>
      <c r="C322" s="15">
        <f t="shared" si="158"/>
        <v>152.77849576350246</v>
      </c>
      <c r="D322" s="8">
        <f t="shared" si="159"/>
        <v>-47.668380956747939</v>
      </c>
      <c r="E322" s="8">
        <f t="shared" si="160"/>
        <v>2281.8490838470316</v>
      </c>
    </row>
    <row r="323" spans="1:5">
      <c r="A323" s="1">
        <f t="shared" si="156"/>
        <v>2008</v>
      </c>
      <c r="B323" s="15">
        <f t="shared" si="157"/>
        <v>2060.7406114954924</v>
      </c>
      <c r="C323" s="15">
        <f t="shared" si="158"/>
        <v>-578.74433409957282</v>
      </c>
      <c r="D323" s="8">
        <f t="shared" si="159"/>
        <v>803.12229399490923</v>
      </c>
      <c r="E323" s="8">
        <f t="shared" si="160"/>
        <v>2285.1185713908271</v>
      </c>
    </row>
    <row r="324" spans="1:5">
      <c r="A324" s="1">
        <f t="shared" si="156"/>
        <v>2009</v>
      </c>
      <c r="B324" s="15">
        <f t="shared" si="157"/>
        <v>-1216.40453937541</v>
      </c>
      <c r="C324" s="15">
        <f t="shared" si="158"/>
        <v>-1077.7397668370304</v>
      </c>
      <c r="D324" s="8">
        <f t="shared" si="159"/>
        <v>1402.8443324141892</v>
      </c>
      <c r="E324" s="8">
        <f t="shared" si="160"/>
        <v>-891.29997379824636</v>
      </c>
    </row>
    <row r="325" spans="1:5">
      <c r="A325" s="1">
        <f t="shared" si="156"/>
        <v>2010</v>
      </c>
      <c r="B325" s="15">
        <f t="shared" si="157"/>
        <v>-458.50544979243051</v>
      </c>
      <c r="C325" s="15">
        <f t="shared" si="158"/>
        <v>-236.97594664726378</v>
      </c>
      <c r="D325" s="8">
        <f t="shared" si="159"/>
        <v>-2.1919180219927981</v>
      </c>
      <c r="E325" s="8">
        <f t="shared" si="160"/>
        <v>-697.67331446169555</v>
      </c>
    </row>
    <row r="326" spans="1:5">
      <c r="B326" s="97">
        <f>SUM(B312:B325)</f>
        <v>11902.842676204666</v>
      </c>
      <c r="C326" s="97">
        <f>SUM(C312:C325)</f>
        <v>-8440.8280112115935</v>
      </c>
      <c r="D326" s="97">
        <f>SUM(D312:D325)</f>
        <v>-1246.7836643074306</v>
      </c>
      <c r="E326" s="97">
        <f>SUM(E312:E325)</f>
        <v>2215.2310006856351</v>
      </c>
    </row>
  </sheetData>
  <mergeCells count="34">
    <mergeCell ref="N112:O112"/>
    <mergeCell ref="P112:Q112"/>
    <mergeCell ref="R112:S112"/>
    <mergeCell ref="T112:U112"/>
    <mergeCell ref="V112:W112"/>
    <mergeCell ref="A239:C239"/>
    <mergeCell ref="N20:O20"/>
    <mergeCell ref="P20:Q20"/>
    <mergeCell ref="R20:S20"/>
    <mergeCell ref="V20:W20"/>
    <mergeCell ref="B112:C112"/>
    <mergeCell ref="D112:E112"/>
    <mergeCell ref="F112:G112"/>
    <mergeCell ref="H112:I112"/>
    <mergeCell ref="J112:K112"/>
    <mergeCell ref="L112:M112"/>
    <mergeCell ref="B20:C20"/>
    <mergeCell ref="D20:E20"/>
    <mergeCell ref="F20:G20"/>
    <mergeCell ref="H20:I20"/>
    <mergeCell ref="J20:K20"/>
    <mergeCell ref="L20:M20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7"/>
  <sheetViews>
    <sheetView workbookViewId="0">
      <selection activeCell="A29" sqref="A29"/>
    </sheetView>
  </sheetViews>
  <sheetFormatPr defaultRowHeight="15"/>
  <cols>
    <col min="1" max="1" width="18" bestFit="1" customWidth="1"/>
    <col min="2" max="2" width="10.42578125" style="170" customWidth="1"/>
    <col min="3" max="3" width="9.5703125" style="170" bestFit="1" customWidth="1"/>
    <col min="4" max="4" width="7.28515625" style="170" bestFit="1" customWidth="1"/>
    <col min="5" max="5" width="8.28515625" style="170" customWidth="1"/>
    <col min="6" max="6" width="13.42578125" style="170" bestFit="1" customWidth="1"/>
    <col min="7" max="7" width="19" style="170" bestFit="1" customWidth="1"/>
  </cols>
  <sheetData>
    <row r="1" spans="1:7" ht="32.25" thickBot="1">
      <c r="A1" s="175" t="str">
        <f>KZN!A39</f>
        <v>Location Quotients</v>
      </c>
      <c r="B1" s="177" t="s">
        <v>73</v>
      </c>
      <c r="C1" s="178" t="s">
        <v>66</v>
      </c>
      <c r="D1" s="178" t="s">
        <v>67</v>
      </c>
      <c r="E1" s="178" t="s">
        <v>68</v>
      </c>
      <c r="F1" s="178" t="s">
        <v>74</v>
      </c>
      <c r="G1" s="179" t="s">
        <v>70</v>
      </c>
    </row>
    <row r="2" spans="1:7">
      <c r="A2" s="170" t="str">
        <f>KZN!A40</f>
        <v>1996</v>
      </c>
      <c r="B2" s="171">
        <f>KZN!B297</f>
        <v>0.90030965753576886</v>
      </c>
      <c r="C2" s="171">
        <f>Durban!B297</f>
        <v>0.91147478129279236</v>
      </c>
      <c r="D2" s="171">
        <f>PMB!B297</f>
        <v>0.90673124924552162</v>
      </c>
      <c r="E2" s="171">
        <f>RBay!B297</f>
        <v>1.0096265325982481</v>
      </c>
      <c r="F2" s="171">
        <f>NewCastle!B297</f>
        <v>0.82316690379402901</v>
      </c>
      <c r="G2" s="171">
        <f>'Port Shepstone'!B297</f>
        <v>0.90092910535958248</v>
      </c>
    </row>
    <row r="3" spans="1:7">
      <c r="A3" s="170">
        <f>KZN!A41</f>
        <v>1997</v>
      </c>
      <c r="B3" s="171">
        <f>KZN!B298</f>
        <v>0.90226400129283058</v>
      </c>
      <c r="C3" s="171">
        <f>Durban!B298</f>
        <v>0.91477282497558399</v>
      </c>
      <c r="D3" s="171">
        <f>PMB!B298</f>
        <v>0.90297610091966496</v>
      </c>
      <c r="E3" s="171">
        <f>RBay!B298</f>
        <v>1.0161997527029405</v>
      </c>
      <c r="F3" s="171">
        <f>NewCastle!B298</f>
        <v>0.82868111821179402</v>
      </c>
      <c r="G3" s="171">
        <f>'Port Shepstone'!B298</f>
        <v>0.90555760357379123</v>
      </c>
    </row>
    <row r="4" spans="1:7">
      <c r="A4" s="170">
        <f>KZN!A42</f>
        <v>1998</v>
      </c>
      <c r="B4" s="171">
        <f>KZN!B299</f>
        <v>0.89764852369358494</v>
      </c>
      <c r="C4" s="171">
        <f>Durban!B299</f>
        <v>0.90863780491267854</v>
      </c>
      <c r="D4" s="171">
        <f>PMB!B299</f>
        <v>0.88994310547557709</v>
      </c>
      <c r="E4" s="171">
        <f>RBay!B299</f>
        <v>1.0279776170139434</v>
      </c>
      <c r="F4" s="171">
        <f>NewCastle!B299</f>
        <v>0.8318124222760116</v>
      </c>
      <c r="G4" s="171">
        <f>'Port Shepstone'!B299</f>
        <v>0.90080252988746656</v>
      </c>
    </row>
    <row r="5" spans="1:7">
      <c r="A5" s="170">
        <f>KZN!A43</f>
        <v>1999</v>
      </c>
      <c r="B5" s="171">
        <f>KZN!B300</f>
        <v>0.89548329523166581</v>
      </c>
      <c r="C5" s="171">
        <f>Durban!B300</f>
        <v>0.90569309629427197</v>
      </c>
      <c r="D5" s="171">
        <f>PMB!B300</f>
        <v>0.88416214216791866</v>
      </c>
      <c r="E5" s="171">
        <f>RBay!B300</f>
        <v>1.0381260826848744</v>
      </c>
      <c r="F5" s="171">
        <f>NewCastle!B300</f>
        <v>0.83804268674100313</v>
      </c>
      <c r="G5" s="171">
        <f>'Port Shepstone'!B300</f>
        <v>0.89805189427928311</v>
      </c>
    </row>
    <row r="6" spans="1:7">
      <c r="A6" s="170">
        <f>KZN!A44</f>
        <v>2000</v>
      </c>
      <c r="B6" s="171">
        <f>KZN!B301</f>
        <v>0.89219058864371115</v>
      </c>
      <c r="C6" s="171">
        <f>Durban!B301</f>
        <v>0.90254854120989991</v>
      </c>
      <c r="D6" s="171">
        <f>PMB!B301</f>
        <v>0.86900151045492169</v>
      </c>
      <c r="E6" s="171">
        <f>RBay!B301</f>
        <v>1.0395559081179238</v>
      </c>
      <c r="F6" s="171">
        <f>NewCastle!B301</f>
        <v>0.83717887273741243</v>
      </c>
      <c r="G6" s="171">
        <f>'Port Shepstone'!B301</f>
        <v>0.90044277619216651</v>
      </c>
    </row>
    <row r="7" spans="1:7">
      <c r="A7" s="170">
        <f>KZN!A45</f>
        <v>2001</v>
      </c>
      <c r="B7" s="171">
        <f>KZN!B302</f>
        <v>0.89457697581025697</v>
      </c>
      <c r="C7" s="171">
        <f>Durban!B302</f>
        <v>0.91016784963115349</v>
      </c>
      <c r="D7" s="171">
        <f>PMB!B302</f>
        <v>0.87385796932270254</v>
      </c>
      <c r="E7" s="171">
        <f>RBay!B302</f>
        <v>1.0464804536495018</v>
      </c>
      <c r="F7" s="171">
        <f>NewCastle!B302</f>
        <v>0.84369224211590277</v>
      </c>
      <c r="G7" s="171">
        <f>'Port Shepstone'!B302</f>
        <v>0.89765089743833171</v>
      </c>
    </row>
    <row r="8" spans="1:7">
      <c r="A8" s="170">
        <f>KZN!A46</f>
        <v>2002</v>
      </c>
      <c r="B8" s="171">
        <f>KZN!B303</f>
        <v>0.8959986659239243</v>
      </c>
      <c r="C8" s="171">
        <f>Durban!B303</f>
        <v>0.91108314012931069</v>
      </c>
      <c r="D8" s="171">
        <f>PMB!B303</f>
        <v>0.87678040219228293</v>
      </c>
      <c r="E8" s="171">
        <f>RBay!B303</f>
        <v>1.0525113637658787</v>
      </c>
      <c r="F8" s="171">
        <f>NewCastle!B303</f>
        <v>0.84109237210917642</v>
      </c>
      <c r="G8" s="171">
        <f>'Port Shepstone'!B303</f>
        <v>0.90189231008838888</v>
      </c>
    </row>
    <row r="9" spans="1:7">
      <c r="A9" s="170">
        <f>KZN!A47</f>
        <v>2003</v>
      </c>
      <c r="B9" s="171">
        <f>KZN!B304</f>
        <v>0.90275153890235083</v>
      </c>
      <c r="C9" s="171">
        <f>Durban!B304</f>
        <v>0.91542186727771258</v>
      </c>
      <c r="D9" s="171">
        <f>PMB!B304</f>
        <v>0.87237983955508036</v>
      </c>
      <c r="E9" s="171">
        <f>RBay!B304</f>
        <v>1.0654192397652511</v>
      </c>
      <c r="F9" s="171">
        <f>NewCastle!B304</f>
        <v>0.85135076521539921</v>
      </c>
      <c r="G9" s="171">
        <f>'Port Shepstone'!B304</f>
        <v>0.90048406390768276</v>
      </c>
    </row>
    <row r="10" spans="1:7">
      <c r="A10" s="170">
        <f>KZN!A48</f>
        <v>2004</v>
      </c>
      <c r="B10" s="171">
        <f>KZN!B305</f>
        <v>0.90637831926549262</v>
      </c>
      <c r="C10" s="171">
        <f>Durban!B305</f>
        <v>0.90458173877741799</v>
      </c>
      <c r="D10" s="171">
        <f>PMB!B305</f>
        <v>0.86942174035822517</v>
      </c>
      <c r="E10" s="171">
        <f>RBay!B305</f>
        <v>1.0814016447455508</v>
      </c>
      <c r="F10" s="171">
        <f>NewCastle!B305</f>
        <v>0.85029722893409188</v>
      </c>
      <c r="G10" s="171">
        <f>'Port Shepstone'!B305</f>
        <v>0.91635154451035428</v>
      </c>
    </row>
    <row r="11" spans="1:7">
      <c r="A11" s="170">
        <f>KZN!A49</f>
        <v>2005</v>
      </c>
      <c r="B11" s="171">
        <f>KZN!B306</f>
        <v>0.90930669603630754</v>
      </c>
      <c r="C11" s="171">
        <f>Durban!B306</f>
        <v>0.89740206079658769</v>
      </c>
      <c r="D11" s="171">
        <f>PMB!B306</f>
        <v>0.86690811855031513</v>
      </c>
      <c r="E11" s="171">
        <f>RBay!B306</f>
        <v>1.089665787487438</v>
      </c>
      <c r="F11" s="171">
        <f>NewCastle!B306</f>
        <v>0.85605365621425777</v>
      </c>
      <c r="G11" s="171">
        <f>'Port Shepstone'!B306</f>
        <v>0.92150704495590929</v>
      </c>
    </row>
    <row r="12" spans="1:7">
      <c r="A12" s="170">
        <f>KZN!A50</f>
        <v>2006</v>
      </c>
      <c r="B12" s="171">
        <f>KZN!B307</f>
        <v>0.91181581718723415</v>
      </c>
      <c r="C12" s="171">
        <f>Durban!B307</f>
        <v>0.89221253912731335</v>
      </c>
      <c r="D12" s="171">
        <f>PMB!B307</f>
        <v>0.86182925128989796</v>
      </c>
      <c r="E12" s="171">
        <f>RBay!B307</f>
        <v>1.1055645933061586</v>
      </c>
      <c r="F12" s="171">
        <f>NewCastle!B307</f>
        <v>0.85726198658372887</v>
      </c>
      <c r="G12" s="171">
        <f>'Port Shepstone'!B307</f>
        <v>0.92285965173454287</v>
      </c>
    </row>
    <row r="13" spans="1:7">
      <c r="A13" s="170">
        <f>KZN!A51</f>
        <v>2007</v>
      </c>
      <c r="B13" s="171">
        <f>KZN!B308</f>
        <v>0.91114442503691917</v>
      </c>
      <c r="C13" s="171">
        <f>Durban!B308</f>
        <v>0.89569114890929846</v>
      </c>
      <c r="D13" s="171">
        <f>PMB!B308</f>
        <v>0.8572097021547197</v>
      </c>
      <c r="E13" s="171">
        <f>RBay!B308</f>
        <v>1.1020153170783831</v>
      </c>
      <c r="F13" s="171">
        <f>NewCastle!B308</f>
        <v>0.86240705475233481</v>
      </c>
      <c r="G13" s="171">
        <f>'Port Shepstone'!B308</f>
        <v>0.91336419502238342</v>
      </c>
    </row>
    <row r="14" spans="1:7">
      <c r="A14" s="170">
        <f>KZN!A52</f>
        <v>2008</v>
      </c>
      <c r="B14" s="171">
        <f>KZN!B309</f>
        <v>0.90784715651813719</v>
      </c>
      <c r="C14" s="171">
        <f>Durban!B309</f>
        <v>0.88984663041065437</v>
      </c>
      <c r="D14" s="171">
        <f>PMB!B309</f>
        <v>0.84728549285854171</v>
      </c>
      <c r="E14" s="171">
        <f>RBay!B309</f>
        <v>1.0998285160189825</v>
      </c>
      <c r="F14" s="171">
        <f>NewCastle!B309</f>
        <v>0.85563657105169399</v>
      </c>
      <c r="G14" s="171">
        <f>'Port Shepstone'!B309</f>
        <v>0.9164637705418941</v>
      </c>
    </row>
    <row r="15" spans="1:7">
      <c r="A15" s="170">
        <f>KZN!A53</f>
        <v>2009</v>
      </c>
      <c r="B15" s="171">
        <f>KZN!B310</f>
        <v>0.90381487264261784</v>
      </c>
      <c r="C15" s="171">
        <f>Durban!B310</f>
        <v>0.88207480008958372</v>
      </c>
      <c r="D15" s="171">
        <f>PMB!B310</f>
        <v>0.83645439232299701</v>
      </c>
      <c r="E15" s="171">
        <f>RBay!B310</f>
        <v>1.1000654037438926</v>
      </c>
      <c r="F15" s="171">
        <f>NewCastle!B310</f>
        <v>0.84904811202971975</v>
      </c>
      <c r="G15" s="171">
        <f>'Port Shepstone'!B310</f>
        <v>0.92212846819568484</v>
      </c>
    </row>
    <row r="16" spans="1:7">
      <c r="A16" s="170">
        <f>KZN!A54</f>
        <v>2010</v>
      </c>
      <c r="B16" s="171">
        <f>KZN!B311</f>
        <v>0.90422560941052255</v>
      </c>
      <c r="C16" s="171">
        <f>Durban!B311</f>
        <v>0.88402941249640876</v>
      </c>
      <c r="D16" s="171">
        <f>PMB!B311</f>
        <v>0.83597020848288106</v>
      </c>
      <c r="E16" s="171">
        <f>RBay!B311</f>
        <v>1.1001661133215856</v>
      </c>
      <c r="F16" s="171">
        <f>NewCastle!B311</f>
        <v>0.85107691882466197</v>
      </c>
      <c r="G16" s="171">
        <f>'Port Shepstone'!B311</f>
        <v>0.92171512753289364</v>
      </c>
    </row>
    <row r="17" spans="1:7" ht="15.75" thickBot="1"/>
    <row r="18" spans="1:7" ht="19.5" thickBot="1">
      <c r="A18" s="175" t="str">
        <f>KZN!C296</f>
        <v>Diversity</v>
      </c>
      <c r="B18" s="177" t="s">
        <v>73</v>
      </c>
      <c r="C18" s="178" t="s">
        <v>66</v>
      </c>
      <c r="D18" s="178" t="s">
        <v>67</v>
      </c>
      <c r="E18" s="178" t="s">
        <v>68</v>
      </c>
      <c r="F18" s="178" t="s">
        <v>74</v>
      </c>
      <c r="G18" s="179" t="s">
        <v>70</v>
      </c>
    </row>
    <row r="19" spans="1:7">
      <c r="A19" s="170" t="str">
        <f>A2</f>
        <v>1996</v>
      </c>
      <c r="B19" s="171">
        <f>KZN!C297</f>
        <v>0.11611581850512875</v>
      </c>
      <c r="C19" s="171">
        <f>Durban!C297</f>
        <v>0.12175573988026042</v>
      </c>
      <c r="D19" s="171">
        <f>PMB!C297</f>
        <v>0.11316437691243568</v>
      </c>
      <c r="E19" s="171">
        <f>RBay!C297</f>
        <v>0.11545014694740839</v>
      </c>
      <c r="F19" s="171">
        <f>NewCastle!C297</f>
        <v>0.12959596157228553</v>
      </c>
      <c r="G19" s="171">
        <f>'Port Shepstone'!C297</f>
        <v>0.10301270495011344</v>
      </c>
    </row>
    <row r="20" spans="1:7">
      <c r="A20" s="170">
        <f t="shared" ref="A20:A33" si="0">A3</f>
        <v>1997</v>
      </c>
      <c r="B20" s="171">
        <f>KZN!C298</f>
        <v>0.11614638231334368</v>
      </c>
      <c r="C20" s="171">
        <f>Durban!C298</f>
        <v>0.12091479588120284</v>
      </c>
      <c r="D20" s="171">
        <f>PMB!C298</f>
        <v>0.11422522117095503</v>
      </c>
      <c r="E20" s="171">
        <f>RBay!C298</f>
        <v>0.11644334622701054</v>
      </c>
      <c r="F20" s="171">
        <f>NewCastle!C298</f>
        <v>0.12868226941332891</v>
      </c>
      <c r="G20" s="171">
        <f>'Port Shepstone'!C298</f>
        <v>0.10390522898755057</v>
      </c>
    </row>
    <row r="21" spans="1:7">
      <c r="A21" s="170">
        <f t="shared" si="0"/>
        <v>1998</v>
      </c>
      <c r="B21" s="171">
        <f>KZN!C299</f>
        <v>0.1165668047576628</v>
      </c>
      <c r="C21" s="171">
        <f>Durban!C299</f>
        <v>0.1208279278221379</v>
      </c>
      <c r="D21" s="171">
        <f>PMB!C299</f>
        <v>0.11559980368550644</v>
      </c>
      <c r="E21" s="171">
        <f>RBay!C299</f>
        <v>0.11729909894799911</v>
      </c>
      <c r="F21" s="171">
        <f>NewCastle!C299</f>
        <v>0.1290997690923151</v>
      </c>
      <c r="G21" s="171">
        <f>'Port Shepstone'!C299</f>
        <v>0.10466669169799496</v>
      </c>
    </row>
    <row r="22" spans="1:7">
      <c r="A22" s="170">
        <f t="shared" si="0"/>
        <v>1999</v>
      </c>
      <c r="B22" s="171">
        <f>KZN!C300</f>
        <v>0.11695931512436458</v>
      </c>
      <c r="C22" s="171">
        <f>Durban!C300</f>
        <v>0.12077339787694664</v>
      </c>
      <c r="D22" s="171">
        <f>PMB!C300</f>
        <v>0.11665654288717515</v>
      </c>
      <c r="E22" s="171">
        <f>RBay!C300</f>
        <v>0.11784434593361011</v>
      </c>
      <c r="F22" s="171">
        <f>NewCastle!C300</f>
        <v>0.12934808188580027</v>
      </c>
      <c r="G22" s="171">
        <f>'Port Shepstone'!C300</f>
        <v>0.10557996767187054</v>
      </c>
    </row>
    <row r="23" spans="1:7">
      <c r="A23" s="170">
        <f t="shared" si="0"/>
        <v>2000</v>
      </c>
      <c r="B23" s="171">
        <f>KZN!C301</f>
        <v>0.11759453463995634</v>
      </c>
      <c r="C23" s="171">
        <f>Durban!C301</f>
        <v>0.12131577848969319</v>
      </c>
      <c r="D23" s="171">
        <f>PMB!C301</f>
        <v>0.11805173359981221</v>
      </c>
      <c r="E23" s="171">
        <f>RBay!C301</f>
        <v>0.11838133217319791</v>
      </c>
      <c r="F23" s="171">
        <f>NewCastle!C301</f>
        <v>0.12903728185581015</v>
      </c>
      <c r="G23" s="171">
        <f>'Port Shepstone'!C301</f>
        <v>0.1062727304578594</v>
      </c>
    </row>
    <row r="24" spans="1:7">
      <c r="A24" s="170">
        <f t="shared" si="0"/>
        <v>2001</v>
      </c>
      <c r="B24" s="171">
        <f>KZN!C302</f>
        <v>0.11760653400257556</v>
      </c>
      <c r="C24" s="171">
        <f>Durban!C302</f>
        <v>0.12135080484109666</v>
      </c>
      <c r="D24" s="171">
        <f>PMB!C302</f>
        <v>0.1180446945853324</v>
      </c>
      <c r="E24" s="171">
        <f>RBay!C302</f>
        <v>0.11842038404566603</v>
      </c>
      <c r="F24" s="171">
        <f>NewCastle!C302</f>
        <v>0.12907478624716162</v>
      </c>
      <c r="G24" s="171">
        <f>'Port Shepstone'!C302</f>
        <v>0.10733297497926336</v>
      </c>
    </row>
    <row r="25" spans="1:7">
      <c r="A25" s="170">
        <f t="shared" si="0"/>
        <v>2002</v>
      </c>
      <c r="B25" s="171">
        <f>KZN!C303</f>
        <v>0.11797089500061768</v>
      </c>
      <c r="C25" s="171">
        <f>Durban!C303</f>
        <v>0.12164968478002852</v>
      </c>
      <c r="D25" s="171">
        <f>PMB!C303</f>
        <v>0.11886094053699026</v>
      </c>
      <c r="E25" s="171">
        <f>RBay!C303</f>
        <v>0.1185662866227099</v>
      </c>
      <c r="F25" s="171">
        <f>NewCastle!C303</f>
        <v>0.12953431344760763</v>
      </c>
      <c r="G25" s="171">
        <f>'Port Shepstone'!C303</f>
        <v>0.10761780551884213</v>
      </c>
    </row>
    <row r="26" spans="1:7">
      <c r="A26" s="170">
        <f t="shared" si="0"/>
        <v>2003</v>
      </c>
      <c r="B26" s="171">
        <f>KZN!C304</f>
        <v>0.11771223136718187</v>
      </c>
      <c r="C26" s="171">
        <f>Durban!C304</f>
        <v>0.12113127224004631</v>
      </c>
      <c r="D26" s="171">
        <f>PMB!C304</f>
        <v>0.11942935580181786</v>
      </c>
      <c r="E26" s="171">
        <f>RBay!C304</f>
        <v>0.11793176974233857</v>
      </c>
      <c r="F26" s="171">
        <f>NewCastle!C304</f>
        <v>0.12900680462619801</v>
      </c>
      <c r="G26" s="171">
        <f>'Port Shepstone'!C304</f>
        <v>0.10710025810969298</v>
      </c>
    </row>
    <row r="27" spans="1:7">
      <c r="A27" s="170">
        <f t="shared" si="0"/>
        <v>2004</v>
      </c>
      <c r="B27" s="171">
        <f>KZN!C305</f>
        <v>0.11843315552029174</v>
      </c>
      <c r="C27" s="171">
        <f>Durban!C305</f>
        <v>0.12203253141696907</v>
      </c>
      <c r="D27" s="171">
        <f>PMB!C305</f>
        <v>0.12031509285576283</v>
      </c>
      <c r="E27" s="171">
        <f>RBay!C305</f>
        <v>0.11796182369345942</v>
      </c>
      <c r="F27" s="171">
        <f>NewCastle!C305</f>
        <v>0.12946305100759126</v>
      </c>
      <c r="G27" s="171">
        <f>'Port Shepstone'!C305</f>
        <v>0.10763310607378621</v>
      </c>
    </row>
    <row r="28" spans="1:7">
      <c r="A28" s="170">
        <f t="shared" si="0"/>
        <v>2005</v>
      </c>
      <c r="B28" s="171">
        <f>KZN!C306</f>
        <v>0.11825904669778645</v>
      </c>
      <c r="C28" s="171">
        <f>Durban!C306</f>
        <v>0.12180189744314412</v>
      </c>
      <c r="D28" s="171">
        <f>PMB!C306</f>
        <v>0.11979902498854912</v>
      </c>
      <c r="E28" s="171">
        <f>RBay!C306</f>
        <v>0.11789124264827396</v>
      </c>
      <c r="F28" s="171">
        <f>NewCastle!C306</f>
        <v>0.12887161499812966</v>
      </c>
      <c r="G28" s="171">
        <f>'Port Shepstone'!C306</f>
        <v>0.10802093854920421</v>
      </c>
    </row>
    <row r="29" spans="1:7">
      <c r="A29" s="170">
        <f t="shared" si="0"/>
        <v>2006</v>
      </c>
      <c r="B29" s="171">
        <f>KZN!C307</f>
        <v>0.11830906929630497</v>
      </c>
      <c r="C29" s="171">
        <f>Durban!C307</f>
        <v>0.12202708301895858</v>
      </c>
      <c r="D29" s="171">
        <f>PMB!C307</f>
        <v>0.11984181538270773</v>
      </c>
      <c r="E29" s="171">
        <f>RBay!C307</f>
        <v>0.11795075986736518</v>
      </c>
      <c r="F29" s="171">
        <f>NewCastle!C307</f>
        <v>0.1300987486842487</v>
      </c>
      <c r="G29" s="171">
        <f>'Port Shepstone'!C307</f>
        <v>0.10839306619696511</v>
      </c>
    </row>
    <row r="30" spans="1:7">
      <c r="A30" s="170">
        <f t="shared" si="0"/>
        <v>2007</v>
      </c>
      <c r="B30" s="171">
        <f>KZN!C308</f>
        <v>0.11721071195455673</v>
      </c>
      <c r="C30" s="171">
        <f>Durban!C308</f>
        <v>0.12088057867352529</v>
      </c>
      <c r="D30" s="171">
        <f>PMB!C308</f>
        <v>0.11871076916812637</v>
      </c>
      <c r="E30" s="171">
        <f>RBay!C308</f>
        <v>0.11712622149001178</v>
      </c>
      <c r="F30" s="171">
        <f>NewCastle!C308</f>
        <v>0.12751664365907991</v>
      </c>
      <c r="G30" s="171">
        <f>'Port Shepstone'!C308</f>
        <v>0.10754149759227477</v>
      </c>
    </row>
    <row r="31" spans="1:7">
      <c r="A31" s="170">
        <f t="shared" si="0"/>
        <v>2008</v>
      </c>
      <c r="B31" s="171">
        <f>KZN!C309</f>
        <v>0.11668086753437645</v>
      </c>
      <c r="C31" s="171">
        <f>Durban!C309</f>
        <v>0.12019292687920455</v>
      </c>
      <c r="D31" s="171">
        <f>PMB!C309</f>
        <v>0.11849984425760986</v>
      </c>
      <c r="E31" s="171">
        <f>RBay!C309</f>
        <v>0.11683958555837276</v>
      </c>
      <c r="F31" s="171">
        <f>NewCastle!C309</f>
        <v>0.12680235140878382</v>
      </c>
      <c r="G31" s="171">
        <f>'Port Shepstone'!C309</f>
        <v>0.10649694097339042</v>
      </c>
    </row>
    <row r="32" spans="1:7">
      <c r="A32" s="170">
        <f t="shared" si="0"/>
        <v>2009</v>
      </c>
      <c r="B32" s="171">
        <f>KZN!C310</f>
        <v>0.11747222361958493</v>
      </c>
      <c r="C32" s="171">
        <f>Durban!C310</f>
        <v>0.12080606371108044</v>
      </c>
      <c r="D32" s="171">
        <f>PMB!C310</f>
        <v>0.11981763034701649</v>
      </c>
      <c r="E32" s="171">
        <f>RBay!C310</f>
        <v>0.11713411538557178</v>
      </c>
      <c r="F32" s="171">
        <f>NewCastle!C310</f>
        <v>0.1268348060284368</v>
      </c>
      <c r="G32" s="171">
        <f>'Port Shepstone'!C310</f>
        <v>0.10680892468234207</v>
      </c>
    </row>
    <row r="33" spans="1:7">
      <c r="A33" s="170">
        <f t="shared" si="0"/>
        <v>2010</v>
      </c>
      <c r="B33" s="171">
        <f>KZN!C311</f>
        <v>0.11779356014810254</v>
      </c>
      <c r="C33" s="171">
        <f>Durban!C311</f>
        <v>0.12099015176217651</v>
      </c>
      <c r="D33" s="171">
        <f>PMB!C311</f>
        <v>0.1206167848640429</v>
      </c>
      <c r="E33" s="171">
        <f>RBay!C311</f>
        <v>0.11738704286450415</v>
      </c>
      <c r="F33" s="171">
        <f>NewCastle!C311</f>
        <v>0.12683737157391059</v>
      </c>
      <c r="G33" s="171">
        <f>'Port Shepstone'!C311</f>
        <v>0.10711290196815851</v>
      </c>
    </row>
    <row r="34" spans="1:7" ht="15.75" thickBot="1"/>
    <row r="35" spans="1:7" ht="19.5" thickBot="1">
      <c r="A35" s="176" t="str">
        <f>KZN!D296</f>
        <v>Competition</v>
      </c>
      <c r="B35" s="172" t="s">
        <v>73</v>
      </c>
      <c r="C35" s="173" t="s">
        <v>66</v>
      </c>
      <c r="D35" s="173" t="s">
        <v>67</v>
      </c>
      <c r="E35" s="173" t="s">
        <v>68</v>
      </c>
      <c r="F35" s="173" t="s">
        <v>74</v>
      </c>
      <c r="G35" s="174" t="s">
        <v>70</v>
      </c>
    </row>
    <row r="36" spans="1:7">
      <c r="A36" s="170" t="str">
        <f>A19</f>
        <v>1996</v>
      </c>
      <c r="B36" s="171">
        <f>KZN!D297</f>
        <v>1.527898087554745</v>
      </c>
      <c r="C36" s="171">
        <f>Durban!D297</f>
        <v>2.4014309719680558</v>
      </c>
      <c r="D36" s="171">
        <f>PMB!D297</f>
        <v>1.5136355909367165</v>
      </c>
      <c r="E36" s="171">
        <f>RBay!D297</f>
        <v>1.9974374384589264</v>
      </c>
      <c r="F36" s="171">
        <f>NewCastle!D297</f>
        <v>1.3241381218625703</v>
      </c>
      <c r="G36" s="171">
        <f>'Port Shepstone'!D297</f>
        <v>1.0542862208893167</v>
      </c>
    </row>
    <row r="37" spans="1:7">
      <c r="A37" s="170">
        <f t="shared" ref="A37:A50" si="1">A20</f>
        <v>1997</v>
      </c>
      <c r="B37" s="171">
        <f>KZN!D298</f>
        <v>1.5885234004158775</v>
      </c>
      <c r="C37" s="171">
        <f>Durban!D298</f>
        <v>2.6189256341639058</v>
      </c>
      <c r="D37" s="171">
        <f>PMB!D298</f>
        <v>1.5814230433713439</v>
      </c>
      <c r="E37" s="171">
        <f>RBay!D298</f>
        <v>1.9607949794453619</v>
      </c>
      <c r="F37" s="171">
        <f>NewCastle!D298</f>
        <v>1.3624066844904879</v>
      </c>
      <c r="G37" s="171">
        <f>'Port Shepstone'!D298</f>
        <v>1.0913481081676222</v>
      </c>
    </row>
    <row r="38" spans="1:7">
      <c r="A38" s="170">
        <f t="shared" si="1"/>
        <v>1998</v>
      </c>
      <c r="B38" s="171">
        <f>KZN!D299</f>
        <v>1.5872795643725781</v>
      </c>
      <c r="C38" s="171">
        <f>Durban!D299</f>
        <v>2.549427316133305</v>
      </c>
      <c r="D38" s="171">
        <f>PMB!D299</f>
        <v>1.6467308321926855</v>
      </c>
      <c r="E38" s="171">
        <f>RBay!D299</f>
        <v>1.8745380623095125</v>
      </c>
      <c r="F38" s="171">
        <f>NewCastle!D299</f>
        <v>1.3872721902012066</v>
      </c>
      <c r="G38" s="171">
        <f>'Port Shepstone'!D299</f>
        <v>1.0514123405906222</v>
      </c>
    </row>
    <row r="39" spans="1:7">
      <c r="A39" s="170">
        <f t="shared" si="1"/>
        <v>1999</v>
      </c>
      <c r="B39" s="171">
        <f>KZN!D300</f>
        <v>1.5828651462781398</v>
      </c>
      <c r="C39" s="171">
        <f>Durban!D300</f>
        <v>2.5424385025990466</v>
      </c>
      <c r="D39" s="171">
        <f>PMB!D300</f>
        <v>1.6332038303947214</v>
      </c>
      <c r="E39" s="171">
        <f>RBay!D300</f>
        <v>1.7894564819547663</v>
      </c>
      <c r="F39" s="171">
        <f>NewCastle!D300</f>
        <v>1.3317572902642698</v>
      </c>
      <c r="G39" s="171">
        <f>'Port Shepstone'!D300</f>
        <v>1.016159118851452</v>
      </c>
    </row>
    <row r="40" spans="1:7">
      <c r="A40" s="170">
        <f t="shared" si="1"/>
        <v>2000</v>
      </c>
      <c r="B40" s="171">
        <f>KZN!D301</f>
        <v>1.6223579656135092</v>
      </c>
      <c r="C40" s="171">
        <f>Durban!D301</f>
        <v>2.5948837056401617</v>
      </c>
      <c r="D40" s="171">
        <f>PMB!D301</f>
        <v>1.7171713227161385</v>
      </c>
      <c r="E40" s="171">
        <f>RBay!D301</f>
        <v>1.7340843729998445</v>
      </c>
      <c r="F40" s="171">
        <f>NewCastle!D301</f>
        <v>1.3848175727713214</v>
      </c>
      <c r="G40" s="171">
        <f>'Port Shepstone'!D301</f>
        <v>0.97603700550928552</v>
      </c>
    </row>
    <row r="41" spans="1:7">
      <c r="A41" s="170">
        <f t="shared" si="1"/>
        <v>2001</v>
      </c>
      <c r="B41" s="171">
        <f>KZN!D302</f>
        <v>1.689089492115712</v>
      </c>
      <c r="C41" s="171">
        <f>Durban!D302</f>
        <v>2.5047541670065652</v>
      </c>
      <c r="D41" s="171">
        <f>PMB!D302</f>
        <v>1.7529195002037856</v>
      </c>
      <c r="E41" s="171">
        <f>RBay!D302</f>
        <v>1.6240988057852037</v>
      </c>
      <c r="F41" s="171">
        <f>NewCastle!D302</f>
        <v>1.4556053800554174</v>
      </c>
      <c r="G41" s="171">
        <f>'Port Shepstone'!D302</f>
        <v>1.0456504941090605</v>
      </c>
    </row>
    <row r="42" spans="1:7">
      <c r="A42" s="170">
        <f t="shared" si="1"/>
        <v>2002</v>
      </c>
      <c r="B42" s="171">
        <f>KZN!D303</f>
        <v>1.5684464336324595</v>
      </c>
      <c r="C42" s="171">
        <f>Durban!D303</f>
        <v>2.2669567657635565</v>
      </c>
      <c r="D42" s="171">
        <f>PMB!D303</f>
        <v>1.6230955421255091</v>
      </c>
      <c r="E42" s="171">
        <f>RBay!D303</f>
        <v>1.4197841510920761</v>
      </c>
      <c r="F42" s="171">
        <f>NewCastle!D303</f>
        <v>1.3356815868897642</v>
      </c>
      <c r="G42" s="171">
        <f>'Port Shepstone'!D303</f>
        <v>0.94123573706491748</v>
      </c>
    </row>
    <row r="43" spans="1:7">
      <c r="A43" s="170">
        <f t="shared" si="1"/>
        <v>2003</v>
      </c>
      <c r="B43" s="171">
        <f>KZN!D304</f>
        <v>1.5593606726789639</v>
      </c>
      <c r="C43" s="171">
        <f>Durban!D304</f>
        <v>2.3399254378411145</v>
      </c>
      <c r="D43" s="171">
        <f>PMB!D304</f>
        <v>1.743145230864533</v>
      </c>
      <c r="E43" s="171">
        <f>RBay!D304</f>
        <v>1.3029948607413693</v>
      </c>
      <c r="F43" s="171">
        <f>NewCastle!D304</f>
        <v>1.3253290596376275</v>
      </c>
      <c r="G43" s="171">
        <f>'Port Shepstone'!D304</f>
        <v>0.96543387950990278</v>
      </c>
    </row>
    <row r="44" spans="1:7">
      <c r="A44" s="170">
        <f t="shared" si="1"/>
        <v>2004</v>
      </c>
      <c r="B44" s="171">
        <f>KZN!D305</f>
        <v>1.5402746461680534</v>
      </c>
      <c r="C44" s="171">
        <f>Durban!D305</f>
        <v>2.2565648696053406</v>
      </c>
      <c r="D44" s="171">
        <f>PMB!D305</f>
        <v>1.8126925312904101</v>
      </c>
      <c r="E44" s="171">
        <f>RBay!D305</f>
        <v>1.2245915783821557</v>
      </c>
      <c r="F44" s="171">
        <f>NewCastle!D305</f>
        <v>1.3323850591997697</v>
      </c>
      <c r="G44" s="171">
        <f>'Port Shepstone'!D305</f>
        <v>0.96327674750715986</v>
      </c>
    </row>
    <row r="45" spans="1:7">
      <c r="A45" s="170">
        <f t="shared" si="1"/>
        <v>2005</v>
      </c>
      <c r="B45" s="171">
        <f>KZN!D306</f>
        <v>1.5284570939276145</v>
      </c>
      <c r="C45" s="171">
        <f>Durban!D306</f>
        <v>2.2732654011914759</v>
      </c>
      <c r="D45" s="171">
        <f>PMB!D306</f>
        <v>1.8848379596624154</v>
      </c>
      <c r="E45" s="171">
        <f>RBay!D306</f>
        <v>1.1788242512638267</v>
      </c>
      <c r="F45" s="171">
        <f>NewCastle!D306</f>
        <v>1.2998588278642351</v>
      </c>
      <c r="G45" s="171">
        <f>'Port Shepstone'!D306</f>
        <v>0.9430599583718059</v>
      </c>
    </row>
    <row r="46" spans="1:7">
      <c r="A46" s="170">
        <f t="shared" si="1"/>
        <v>2006</v>
      </c>
      <c r="B46" s="171">
        <f>KZN!D307</f>
        <v>1.487824116448935</v>
      </c>
      <c r="C46" s="171">
        <f>Durban!D307</f>
        <v>2.2070121990966967</v>
      </c>
      <c r="D46" s="171">
        <f>PMB!D307</f>
        <v>1.8278435923954786</v>
      </c>
      <c r="E46" s="171">
        <f>RBay!D307</f>
        <v>1.1135711104795294</v>
      </c>
      <c r="F46" s="171">
        <f>NewCastle!D307</f>
        <v>1.2794054388379037</v>
      </c>
      <c r="G46" s="171">
        <f>'Port Shepstone'!D307</f>
        <v>0.95123354984339969</v>
      </c>
    </row>
    <row r="47" spans="1:7">
      <c r="A47" s="170">
        <f t="shared" si="1"/>
        <v>2007</v>
      </c>
      <c r="B47" s="171">
        <f>KZN!D308</f>
        <v>1.5022905852927426</v>
      </c>
      <c r="C47" s="171">
        <f>Durban!D308</f>
        <v>2.2851447570739181</v>
      </c>
      <c r="D47" s="171">
        <f>PMB!D308</f>
        <v>1.8504121884749942</v>
      </c>
      <c r="E47" s="171">
        <f>RBay!D308</f>
        <v>1.1195899458301581</v>
      </c>
      <c r="F47" s="171">
        <f>NewCastle!D308</f>
        <v>1.2761745873771209</v>
      </c>
      <c r="G47" s="171">
        <f>'Port Shepstone'!D308</f>
        <v>0.97155811147592452</v>
      </c>
    </row>
    <row r="48" spans="1:7">
      <c r="A48" s="170">
        <f t="shared" si="1"/>
        <v>2008</v>
      </c>
      <c r="B48" s="171">
        <f>KZN!D309</f>
        <v>1.4676847907923911</v>
      </c>
      <c r="C48" s="171">
        <f>Durban!D309</f>
        <v>2.1203908963081526</v>
      </c>
      <c r="D48" s="171">
        <f>PMB!D309</f>
        <v>1.7229985715528007</v>
      </c>
      <c r="E48" s="171">
        <f>RBay!D309</f>
        <v>1.078057319936774</v>
      </c>
      <c r="F48" s="171">
        <f>NewCastle!D309</f>
        <v>1.2926073900052344</v>
      </c>
      <c r="G48" s="171">
        <f>'Port Shepstone'!D309</f>
        <v>0.95568978705076446</v>
      </c>
    </row>
    <row r="49" spans="1:7">
      <c r="A49" s="170">
        <f t="shared" si="1"/>
        <v>2009</v>
      </c>
      <c r="B49" s="171">
        <f>KZN!D310</f>
        <v>1.4565505910928689</v>
      </c>
      <c r="C49" s="171">
        <f>Durban!D310</f>
        <v>2.1033914070719</v>
      </c>
      <c r="D49" s="171">
        <f>PMB!D310</f>
        <v>1.7318186937914879</v>
      </c>
      <c r="E49" s="171">
        <f>RBay!D310</f>
        <v>1.1045370773307051</v>
      </c>
      <c r="F49" s="171">
        <f>NewCastle!D310</f>
        <v>1.2762819390979552</v>
      </c>
      <c r="G49" s="171">
        <f>'Port Shepstone'!D310</f>
        <v>0.96642654061302358</v>
      </c>
    </row>
    <row r="50" spans="1:7">
      <c r="A50" s="170">
        <f t="shared" si="1"/>
        <v>2010</v>
      </c>
      <c r="B50" s="171">
        <f>KZN!D311</f>
        <v>1.4375441371608133</v>
      </c>
      <c r="C50" s="171">
        <f>Durban!D311</f>
        <v>2.1458096409279239</v>
      </c>
      <c r="D50" s="171">
        <f>PMB!D311</f>
        <v>1.7282798635060248</v>
      </c>
      <c r="E50" s="171">
        <f>RBay!D311</f>
        <v>1.0873935012382072</v>
      </c>
      <c r="F50" s="171">
        <f>NewCastle!D311</f>
        <v>1.2439164937788048</v>
      </c>
      <c r="G50" s="171">
        <f>'Port Shepstone'!D311</f>
        <v>0.93781965126721489</v>
      </c>
    </row>
    <row r="51" spans="1:7" ht="15.75" thickBot="1"/>
    <row r="52" spans="1:7" ht="48" thickBot="1">
      <c r="A52" s="176" t="str">
        <f>KZN!E296</f>
        <v>Actual vs Necessary Employment</v>
      </c>
      <c r="B52" s="177" t="s">
        <v>73</v>
      </c>
      <c r="C52" s="178" t="s">
        <v>66</v>
      </c>
      <c r="D52" s="178" t="s">
        <v>67</v>
      </c>
      <c r="E52" s="178" t="s">
        <v>68</v>
      </c>
      <c r="F52" s="178" t="s">
        <v>74</v>
      </c>
      <c r="G52" s="179" t="s">
        <v>70</v>
      </c>
    </row>
    <row r="53" spans="1:7">
      <c r="A53" s="170" t="str">
        <f>A36</f>
        <v>1996</v>
      </c>
      <c r="B53" s="180">
        <f>KZN!E297*1000</f>
        <v>-1428.8131153043398</v>
      </c>
      <c r="C53" s="180">
        <f>Durban!E297*1000</f>
        <v>-344.29553945349949</v>
      </c>
      <c r="D53" s="180">
        <f>PMB!E297*1000</f>
        <v>-444.08843476814297</v>
      </c>
      <c r="E53" s="180">
        <f>RBay!E297*1000</f>
        <v>25.356940400802436</v>
      </c>
      <c r="F53" s="180">
        <f>NewCastle!E297*1000</f>
        <v>-94.877775260232312</v>
      </c>
      <c r="G53" s="180">
        <f>'Port Shepstone'!E297*1000</f>
        <v>-273.99462225141366</v>
      </c>
    </row>
    <row r="54" spans="1:7">
      <c r="A54" s="170">
        <f t="shared" ref="A54:A67" si="2">A37</f>
        <v>1997</v>
      </c>
      <c r="B54" s="180">
        <f>KZN!E298*1000</f>
        <v>-1453.8547106442659</v>
      </c>
      <c r="C54" s="180">
        <f>Durban!E298*1000</f>
        <v>-360.66895074734157</v>
      </c>
      <c r="D54" s="180">
        <f>PMB!E298*1000</f>
        <v>-432.76964939561145</v>
      </c>
      <c r="E54" s="180">
        <f>RBay!E298*1000</f>
        <v>41.793102882376161</v>
      </c>
      <c r="F54" s="180">
        <f>NewCastle!E298*1000</f>
        <v>-92.886962161175859</v>
      </c>
      <c r="G54" s="180">
        <f>'Port Shepstone'!E298*1000</f>
        <v>-263.7122312194777</v>
      </c>
    </row>
    <row r="55" spans="1:7">
      <c r="A55" s="170">
        <f t="shared" si="2"/>
        <v>1998</v>
      </c>
      <c r="B55" s="180">
        <f>KZN!E299*1000</f>
        <v>-1314.8677141207284</v>
      </c>
      <c r="C55" s="180">
        <f>Durban!E299*1000</f>
        <v>-295.77101056933975</v>
      </c>
      <c r="D55" s="180">
        <f>PMB!E299*1000</f>
        <v>-400.47439022288864</v>
      </c>
      <c r="E55" s="180">
        <f>RBay!E299*1000</f>
        <v>58.514653742748656</v>
      </c>
      <c r="F55" s="180">
        <f>NewCastle!E299*1000</f>
        <v>-70.242566625421176</v>
      </c>
      <c r="G55" s="180">
        <f>'Port Shepstone'!E299*1000</f>
        <v>-254.9482012009276</v>
      </c>
    </row>
    <row r="56" spans="1:7">
      <c r="A56" s="170">
        <f t="shared" si="2"/>
        <v>1999</v>
      </c>
      <c r="B56" s="180">
        <f>KZN!E300*1000</f>
        <v>-1348.7772557464159</v>
      </c>
      <c r="C56" s="180">
        <f>Durban!E300*1000</f>
        <v>-314.4871364462382</v>
      </c>
      <c r="D56" s="180">
        <f>PMB!E300*1000</f>
        <v>-385.89710175675128</v>
      </c>
      <c r="E56" s="180">
        <f>RBay!E300*1000</f>
        <v>69.982732411397464</v>
      </c>
      <c r="F56" s="180">
        <f>NewCastle!E300*1000</f>
        <v>-56.275405631514232</v>
      </c>
      <c r="G56" s="180">
        <f>'Port Shepstone'!E300*1000</f>
        <v>-248.94655120902229</v>
      </c>
    </row>
    <row r="57" spans="1:7">
      <c r="A57" s="170">
        <f t="shared" si="2"/>
        <v>2000</v>
      </c>
      <c r="B57" s="180">
        <f>KZN!E301*1000</f>
        <v>-1299.623606284385</v>
      </c>
      <c r="C57" s="180">
        <f>Durban!E301*1000</f>
        <v>-231.44439561272532</v>
      </c>
      <c r="D57" s="180">
        <f>PMB!E301*1000</f>
        <v>-420.08623731083713</v>
      </c>
      <c r="E57" s="180">
        <f>RBay!E301*1000</f>
        <v>77.894688984770411</v>
      </c>
      <c r="F57" s="180">
        <f>NewCastle!E301*1000</f>
        <v>-55.548605959990837</v>
      </c>
      <c r="G57" s="180">
        <f>'Port Shepstone'!E301*1000</f>
        <v>-240.96406258777836</v>
      </c>
    </row>
    <row r="58" spans="1:7">
      <c r="A58" s="170">
        <f t="shared" si="2"/>
        <v>2001</v>
      </c>
      <c r="B58" s="180">
        <f>KZN!E302*1000</f>
        <v>-1227.169910922662</v>
      </c>
      <c r="C58" s="180">
        <f>Durban!E302*1000</f>
        <v>-177.57743895217982</v>
      </c>
      <c r="D58" s="180">
        <f>PMB!E302*1000</f>
        <v>-411.86010160794052</v>
      </c>
      <c r="E58" s="180">
        <f>RBay!E302*1000</f>
        <v>81.195394084557762</v>
      </c>
      <c r="F58" s="180">
        <f>NewCastle!E302*1000</f>
        <v>-52.795818428090371</v>
      </c>
      <c r="G58" s="180">
        <f>'Port Shepstone'!E302*1000</f>
        <v>-230.98288020596067</v>
      </c>
    </row>
    <row r="59" spans="1:7">
      <c r="A59" s="170">
        <f t="shared" si="2"/>
        <v>2002</v>
      </c>
      <c r="B59" s="180">
        <f>KZN!E303*1000</f>
        <v>-1241.8402105369464</v>
      </c>
      <c r="C59" s="180">
        <f>Durban!E303*1000</f>
        <v>-174.75844462562267</v>
      </c>
      <c r="D59" s="180">
        <f>PMB!E303*1000</f>
        <v>-396.59126536973366</v>
      </c>
      <c r="E59" s="180">
        <f>RBay!E303*1000</f>
        <v>85.792326252161601</v>
      </c>
      <c r="F59" s="180">
        <f>NewCastle!E303*1000</f>
        <v>-52.049259644922735</v>
      </c>
      <c r="G59" s="180">
        <f>'Port Shepstone'!E303*1000</f>
        <v>-239.62505018712784</v>
      </c>
    </row>
    <row r="60" spans="1:7">
      <c r="A60" s="170">
        <f t="shared" si="2"/>
        <v>2003</v>
      </c>
      <c r="B60" s="180">
        <f>KZN!E304*1000</f>
        <v>-1375.7612735425657</v>
      </c>
      <c r="C60" s="180">
        <f>Durban!E304*1000</f>
        <v>-201.37368676553251</v>
      </c>
      <c r="D60" s="180">
        <f>PMB!E304*1000</f>
        <v>-388.94161432388762</v>
      </c>
      <c r="E60" s="180">
        <f>RBay!E304*1000</f>
        <v>82.515604013903697</v>
      </c>
      <c r="F60" s="180">
        <f>NewCastle!E304*1000</f>
        <v>-55.963321541034375</v>
      </c>
      <c r="G60" s="180">
        <f>'Port Shepstone'!E304*1000</f>
        <v>-253.08732736965899</v>
      </c>
    </row>
    <row r="61" spans="1:7">
      <c r="A61" s="170">
        <f t="shared" si="2"/>
        <v>2004</v>
      </c>
      <c r="B61" s="180">
        <f>KZN!E305*1000</f>
        <v>-1418.6407813779708</v>
      </c>
      <c r="C61" s="180">
        <f>Durban!E305*1000</f>
        <v>-108.53931200374109</v>
      </c>
      <c r="D61" s="180">
        <f>PMB!E305*1000</f>
        <v>-369.97480974942277</v>
      </c>
      <c r="E61" s="180">
        <f>RBay!E305*1000</f>
        <v>79.584118265430391</v>
      </c>
      <c r="F61" s="180">
        <f>NewCastle!E305*1000</f>
        <v>-59.839331713289006</v>
      </c>
      <c r="G61" s="180">
        <f>'Port Shepstone'!E305*1000</f>
        <v>-247.3146005741053</v>
      </c>
    </row>
    <row r="62" spans="1:7">
      <c r="A62" s="170">
        <f t="shared" si="2"/>
        <v>2005</v>
      </c>
      <c r="B62" s="180">
        <f>KZN!E306*1000</f>
        <v>-1574.4363097597104</v>
      </c>
      <c r="C62" s="180">
        <f>Durban!E306*1000</f>
        <v>-109.1274932819419</v>
      </c>
      <c r="D62" s="180">
        <f>PMB!E306*1000</f>
        <v>-378.66709348683048</v>
      </c>
      <c r="E62" s="180">
        <f>RBay!E306*1000</f>
        <v>77.311997611822491</v>
      </c>
      <c r="F62" s="180">
        <f>NewCastle!E306*1000</f>
        <v>-67.786251681458509</v>
      </c>
      <c r="G62" s="180">
        <f>'Port Shepstone'!E306*1000</f>
        <v>-245.46068401785266</v>
      </c>
    </row>
    <row r="63" spans="1:7">
      <c r="A63" s="170">
        <f t="shared" si="2"/>
        <v>2006</v>
      </c>
      <c r="B63" s="180">
        <f>KZN!E307*1000</f>
        <v>-1698.3248803922409</v>
      </c>
      <c r="C63" s="180">
        <f>Durban!E307*1000</f>
        <v>-101.23272921144806</v>
      </c>
      <c r="D63" s="180">
        <f>PMB!E307*1000</f>
        <v>-392.44702797961446</v>
      </c>
      <c r="E63" s="180">
        <f>RBay!E307*1000</f>
        <v>85.922137340998034</v>
      </c>
      <c r="F63" s="180">
        <f>NewCastle!E307*1000</f>
        <v>-65.609595321203443</v>
      </c>
      <c r="G63" s="180">
        <f>'Port Shepstone'!E307*1000</f>
        <v>-247.91533410445072</v>
      </c>
    </row>
    <row r="64" spans="1:7">
      <c r="A64" s="170">
        <f t="shared" si="2"/>
        <v>2007</v>
      </c>
      <c r="B64" s="180">
        <f>KZN!E308*1000</f>
        <v>-2012.5831549282611</v>
      </c>
      <c r="C64" s="180">
        <f>Durban!E308*1000</f>
        <v>-183.9359494531177</v>
      </c>
      <c r="D64" s="180">
        <f>PMB!E308*1000</f>
        <v>-453.53105400068875</v>
      </c>
      <c r="E64" s="180">
        <f>RBay!E308*1000</f>
        <v>89.101687871616861</v>
      </c>
      <c r="F64" s="180">
        <f>NewCastle!E308*1000</f>
        <v>-88.272524162644856</v>
      </c>
      <c r="G64" s="180">
        <f>'Port Shepstone'!E308*1000</f>
        <v>-265.84987035106752</v>
      </c>
    </row>
    <row r="65" spans="1:7">
      <c r="A65" s="170">
        <f t="shared" si="2"/>
        <v>2008</v>
      </c>
      <c r="B65" s="180">
        <f>KZN!E309*1000</f>
        <v>-2160.5465608197314</v>
      </c>
      <c r="C65" s="180">
        <f>Durban!E309*1000</f>
        <v>-122.72230897939137</v>
      </c>
      <c r="D65" s="180">
        <f>PMB!E309*1000</f>
        <v>-503.64635062721106</v>
      </c>
      <c r="E65" s="180">
        <f>RBay!E309*1000</f>
        <v>104.40997563328568</v>
      </c>
      <c r="F65" s="180">
        <f>NewCastle!E309*1000</f>
        <v>-95.617368270167034</v>
      </c>
      <c r="G65" s="180">
        <f>'Port Shepstone'!E309*1000</f>
        <v>-285.41595266926322</v>
      </c>
    </row>
    <row r="66" spans="1:7">
      <c r="A66" s="170">
        <f t="shared" si="2"/>
        <v>2009</v>
      </c>
      <c r="B66" s="180">
        <f>KZN!E310*1000</f>
        <v>-2004.6938709913381</v>
      </c>
      <c r="C66" s="180">
        <f>Durban!E310*1000</f>
        <v>21.392626286520276</v>
      </c>
      <c r="D66" s="180">
        <f>PMB!E310*1000</f>
        <v>-484.75384427622964</v>
      </c>
      <c r="E66" s="180">
        <f>RBay!E310*1000</f>
        <v>94.724907044852429</v>
      </c>
      <c r="F66" s="180">
        <f>NewCastle!E310*1000</f>
        <v>-94.183694250325416</v>
      </c>
      <c r="G66" s="180">
        <f>'Port Shepstone'!E310*1000</f>
        <v>-273.58629927354349</v>
      </c>
    </row>
    <row r="67" spans="1:7">
      <c r="A67" s="170">
        <f t="shared" si="2"/>
        <v>2010</v>
      </c>
      <c r="B67" s="180">
        <f>KZN!E311*1000</f>
        <v>-2067.1791949531275</v>
      </c>
      <c r="C67" s="180">
        <f>Durban!E311*1000</f>
        <v>15.456129309760197</v>
      </c>
      <c r="D67" s="180">
        <f>PMB!E311*1000</f>
        <v>-488.85228426252007</v>
      </c>
      <c r="E67" s="180">
        <f>RBay!E311*1000</f>
        <v>96.931349068393303</v>
      </c>
      <c r="F67" s="180">
        <f>NewCastle!E311*1000</f>
        <v>-99.567993195478266</v>
      </c>
      <c r="G67" s="180">
        <f>'Port Shepstone'!E311*1000</f>
        <v>-271.46178264787909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61"/>
  <sheetViews>
    <sheetView workbookViewId="0"/>
  </sheetViews>
  <sheetFormatPr defaultRowHeight="15"/>
  <cols>
    <col min="1" max="1" width="20.28515625" customWidth="1"/>
    <col min="2" max="7" width="19.140625" customWidth="1"/>
  </cols>
  <sheetData>
    <row r="1" spans="1:7" ht="19.5" thickBot="1">
      <c r="A1" s="175" t="str">
        <f>KZN!A39</f>
        <v>Location Quotients</v>
      </c>
      <c r="B1" s="177" t="s">
        <v>73</v>
      </c>
      <c r="C1" s="178" t="s">
        <v>66</v>
      </c>
      <c r="D1" s="178" t="s">
        <v>67</v>
      </c>
      <c r="E1" s="178" t="s">
        <v>68</v>
      </c>
      <c r="F1" s="178" t="s">
        <v>74</v>
      </c>
      <c r="G1" s="179" t="s">
        <v>70</v>
      </c>
    </row>
    <row r="2" spans="1:7" ht="24" customHeight="1" thickBot="1">
      <c r="A2" s="298" t="str">
        <f>KZN!C39</f>
        <v>Agriculture, forestry and fishing</v>
      </c>
      <c r="B2" s="299"/>
      <c r="C2" s="299"/>
      <c r="D2" s="299"/>
      <c r="E2" s="299"/>
      <c r="F2" s="299"/>
      <c r="G2" s="300"/>
    </row>
    <row r="3" spans="1:7">
      <c r="A3" s="170" t="str">
        <f>KZN!A40</f>
        <v>1996</v>
      </c>
      <c r="B3" s="181">
        <f>KZN!C40</f>
        <v>0.97258476123342963</v>
      </c>
      <c r="C3" s="181">
        <f>Durban!C40</f>
        <v>0.20189190929264911</v>
      </c>
      <c r="D3" s="181">
        <f>PMB!C40</f>
        <v>0.31787418329914469</v>
      </c>
      <c r="E3" s="181">
        <f>RBay!C40</f>
        <v>1.4737700457854919</v>
      </c>
      <c r="F3" s="181">
        <f>NewCastle!C40</f>
        <v>0.34540701811636443</v>
      </c>
      <c r="G3" s="181">
        <f>'Port Shepstone'!C40</f>
        <v>1.9833868449363208</v>
      </c>
    </row>
    <row r="4" spans="1:7">
      <c r="A4" s="170">
        <f>KZN!A41</f>
        <v>1997</v>
      </c>
      <c r="B4" s="181">
        <f>KZN!C41</f>
        <v>0.9771147943591868</v>
      </c>
      <c r="C4" s="181">
        <f>Durban!C41</f>
        <v>0.20233296380103774</v>
      </c>
      <c r="D4" s="181">
        <f>PMB!C41</f>
        <v>0.31910144967568399</v>
      </c>
      <c r="E4" s="181">
        <f>RBay!C41</f>
        <v>1.4184835611758073</v>
      </c>
      <c r="F4" s="181">
        <f>NewCastle!C41</f>
        <v>0.34557522348828518</v>
      </c>
      <c r="G4" s="181">
        <f>'Port Shepstone'!C41</f>
        <v>1.9578304937739945</v>
      </c>
    </row>
    <row r="5" spans="1:7">
      <c r="A5" s="170">
        <f>KZN!A42</f>
        <v>1998</v>
      </c>
      <c r="B5" s="181">
        <f>KZN!C42</f>
        <v>0.97809234565351455</v>
      </c>
      <c r="C5" s="181">
        <f>Durban!C42</f>
        <v>0.20082396118299883</v>
      </c>
      <c r="D5" s="181">
        <f>PMB!C42</f>
        <v>0.31672106577306552</v>
      </c>
      <c r="E5" s="181">
        <f>RBay!C42</f>
        <v>1.3701818902465235</v>
      </c>
      <c r="F5" s="181">
        <f>NewCastle!C42</f>
        <v>0.33370328413367017</v>
      </c>
      <c r="G5" s="181">
        <f>'Port Shepstone'!C42</f>
        <v>1.9312739771042273</v>
      </c>
    </row>
    <row r="6" spans="1:7">
      <c r="A6" s="170">
        <f>KZN!A43</f>
        <v>1999</v>
      </c>
      <c r="B6" s="181">
        <f>KZN!C43</f>
        <v>0.99180466115299748</v>
      </c>
      <c r="C6" s="181">
        <f>Durban!C43</f>
        <v>0.20148915635885739</v>
      </c>
      <c r="D6" s="181">
        <f>PMB!C43</f>
        <v>0.31811439531875435</v>
      </c>
      <c r="E6" s="181">
        <f>RBay!C43</f>
        <v>1.3435912378649897</v>
      </c>
      <c r="F6" s="181">
        <f>NewCastle!C43</f>
        <v>0.32704063728280669</v>
      </c>
      <c r="G6" s="181">
        <f>'Port Shepstone'!C43</f>
        <v>1.9201725721092306</v>
      </c>
    </row>
    <row r="7" spans="1:7">
      <c r="A7" s="170">
        <f>KZN!A44</f>
        <v>2000</v>
      </c>
      <c r="B7" s="181">
        <f>KZN!C44</f>
        <v>0.99841371026052028</v>
      </c>
      <c r="C7" s="181">
        <f>Durban!C44</f>
        <v>0.19911128077863471</v>
      </c>
      <c r="D7" s="181">
        <f>PMB!C44</f>
        <v>0.333273214378975</v>
      </c>
      <c r="E7" s="181">
        <f>RBay!C44</f>
        <v>1.3249470461005013</v>
      </c>
      <c r="F7" s="181">
        <f>NewCastle!C44</f>
        <v>0.32750526135376296</v>
      </c>
      <c r="G7" s="181">
        <f>'Port Shepstone'!C44</f>
        <v>1.8986796616152115</v>
      </c>
    </row>
    <row r="8" spans="1:7">
      <c r="A8" s="170">
        <f>KZN!A45</f>
        <v>2001</v>
      </c>
      <c r="B8" s="181">
        <f>KZN!C45</f>
        <v>0.99692185477793038</v>
      </c>
      <c r="C8" s="181">
        <f>Durban!C45</f>
        <v>0.19680279660523745</v>
      </c>
      <c r="D8" s="181">
        <f>PMB!C45</f>
        <v>0.33391682448302196</v>
      </c>
      <c r="E8" s="181">
        <f>RBay!C45</f>
        <v>1.3093268766251738</v>
      </c>
      <c r="F8" s="181">
        <f>NewCastle!C45</f>
        <v>0.3246812718855826</v>
      </c>
      <c r="G8" s="181">
        <f>'Port Shepstone'!C45</f>
        <v>1.8782878592888634</v>
      </c>
    </row>
    <row r="9" spans="1:7">
      <c r="A9" s="170">
        <f>KZN!A46</f>
        <v>2002</v>
      </c>
      <c r="B9" s="181">
        <f>KZN!C46</f>
        <v>1.0037541933299283</v>
      </c>
      <c r="C9" s="181">
        <f>Durban!C46</f>
        <v>0.19482625592032374</v>
      </c>
      <c r="D9" s="181">
        <f>PMB!C46</f>
        <v>0.33286200520285408</v>
      </c>
      <c r="E9" s="181">
        <f>RBay!C46</f>
        <v>1.3065891898786488</v>
      </c>
      <c r="F9" s="181">
        <f>NewCastle!C46</f>
        <v>0.32265977067527735</v>
      </c>
      <c r="G9" s="181">
        <f>'Port Shepstone'!C46</f>
        <v>1.8814655093517443</v>
      </c>
    </row>
    <row r="10" spans="1:7">
      <c r="A10" s="170">
        <f>KZN!A47</f>
        <v>2003</v>
      </c>
      <c r="B10" s="181">
        <f>KZN!C47</f>
        <v>1.0206162927601434</v>
      </c>
      <c r="C10" s="181">
        <f>Durban!C47</f>
        <v>0.19195374938322934</v>
      </c>
      <c r="D10" s="181">
        <f>PMB!C47</f>
        <v>0.33406426222043145</v>
      </c>
      <c r="E10" s="181">
        <f>RBay!C47</f>
        <v>1.3453091119957814</v>
      </c>
      <c r="F10" s="181">
        <f>NewCastle!C47</f>
        <v>0.32201863623975979</v>
      </c>
      <c r="G10" s="181">
        <f>'Port Shepstone'!C47</f>
        <v>1.8421888371144053</v>
      </c>
    </row>
    <row r="11" spans="1:7">
      <c r="A11" s="170">
        <f>KZN!A48</f>
        <v>2004</v>
      </c>
      <c r="B11" s="181">
        <f>KZN!C48</f>
        <v>1.0139155702472762</v>
      </c>
      <c r="C11" s="181">
        <f>Durban!C48</f>
        <v>0.18708841807921825</v>
      </c>
      <c r="D11" s="181">
        <f>PMB!C48</f>
        <v>0.3257786402090086</v>
      </c>
      <c r="E11" s="181">
        <f>RBay!C48</f>
        <v>1.322312285026453</v>
      </c>
      <c r="F11" s="181">
        <f>NewCastle!C48</f>
        <v>0.31878884394665807</v>
      </c>
      <c r="G11" s="181">
        <f>'Port Shepstone'!C48</f>
        <v>1.8437307717538824</v>
      </c>
    </row>
    <row r="12" spans="1:7">
      <c r="A12" s="170">
        <f>KZN!A49</f>
        <v>2005</v>
      </c>
      <c r="B12" s="181">
        <f>KZN!C49</f>
        <v>1.017544560259545</v>
      </c>
      <c r="C12" s="181">
        <f>Durban!C49</f>
        <v>0.18527799651735427</v>
      </c>
      <c r="D12" s="181">
        <f>PMB!C49</f>
        <v>0.32548284521870668</v>
      </c>
      <c r="E12" s="181">
        <f>RBay!C49</f>
        <v>1.3139159998549597</v>
      </c>
      <c r="F12" s="181">
        <f>NewCastle!C49</f>
        <v>0.31952727664461561</v>
      </c>
      <c r="G12" s="181">
        <f>'Port Shepstone'!C49</f>
        <v>1.8334963158446567</v>
      </c>
    </row>
    <row r="13" spans="1:7">
      <c r="A13" s="170">
        <f>KZN!A50</f>
        <v>2006</v>
      </c>
      <c r="B13" s="181">
        <f>KZN!C50</f>
        <v>1.0234190670853214</v>
      </c>
      <c r="C13" s="181">
        <f>Durban!C50</f>
        <v>0.18201543740863338</v>
      </c>
      <c r="D13" s="181">
        <f>PMB!C50</f>
        <v>0.32694261279694214</v>
      </c>
      <c r="E13" s="181">
        <f>RBay!C50</f>
        <v>1.298854110124334</v>
      </c>
      <c r="F13" s="181">
        <f>NewCastle!C50</f>
        <v>0.31322870791324936</v>
      </c>
      <c r="G13" s="181">
        <f>'Port Shepstone'!C50</f>
        <v>1.7878426689924374</v>
      </c>
    </row>
    <row r="14" spans="1:7">
      <c r="A14" s="170">
        <f>KZN!A51</f>
        <v>2007</v>
      </c>
      <c r="B14" s="181">
        <f>KZN!C51</f>
        <v>1.026333066159161</v>
      </c>
      <c r="C14" s="181">
        <f>Durban!C51</f>
        <v>0.18152020091896323</v>
      </c>
      <c r="D14" s="181">
        <f>PMB!C51</f>
        <v>0.33020455962390122</v>
      </c>
      <c r="E14" s="181">
        <f>RBay!C51</f>
        <v>1.3078772784689092</v>
      </c>
      <c r="F14" s="181">
        <f>NewCastle!C51</f>
        <v>0.31805930531310189</v>
      </c>
      <c r="G14" s="181">
        <f>'Port Shepstone'!C51</f>
        <v>1.7333717928484653</v>
      </c>
    </row>
    <row r="15" spans="1:7">
      <c r="A15" s="170">
        <f>KZN!A52</f>
        <v>2008</v>
      </c>
      <c r="B15" s="181">
        <f>KZN!C52</f>
        <v>1.0132254228417212</v>
      </c>
      <c r="C15" s="181">
        <f>Durban!C52</f>
        <v>0.17862197158988227</v>
      </c>
      <c r="D15" s="181">
        <f>PMB!C52</f>
        <v>0.326705956483341</v>
      </c>
      <c r="E15" s="181">
        <f>RBay!C52</f>
        <v>1.2881712821026383</v>
      </c>
      <c r="F15" s="181">
        <f>NewCastle!C52</f>
        <v>0.31442675571057588</v>
      </c>
      <c r="G15" s="181">
        <f>'Port Shepstone'!C52</f>
        <v>1.7105462944326322</v>
      </c>
    </row>
    <row r="16" spans="1:7">
      <c r="A16" s="170">
        <f>KZN!A53</f>
        <v>2009</v>
      </c>
      <c r="B16" s="181">
        <f>KZN!C53</f>
        <v>0.99015061348854994</v>
      </c>
      <c r="C16" s="181">
        <f>Durban!C53</f>
        <v>0.17498451975940035</v>
      </c>
      <c r="D16" s="181">
        <f>PMB!C53</f>
        <v>0.31424366115157537</v>
      </c>
      <c r="E16" s="181">
        <f>RBay!C53</f>
        <v>1.2806131191561092</v>
      </c>
      <c r="F16" s="181">
        <f>NewCastle!C53</f>
        <v>0.30984286451470977</v>
      </c>
      <c r="G16" s="181">
        <f>'Port Shepstone'!C53</f>
        <v>1.697892191977735</v>
      </c>
    </row>
    <row r="17" spans="1:7">
      <c r="A17" s="170">
        <f>KZN!A54</f>
        <v>2010</v>
      </c>
      <c r="B17" s="181">
        <f>KZN!C54</f>
        <v>0.98379181737822963</v>
      </c>
      <c r="C17" s="181">
        <f>Durban!C54</f>
        <v>0.17451702851707956</v>
      </c>
      <c r="D17" s="181">
        <f>PMB!C54</f>
        <v>0.30950406748143522</v>
      </c>
      <c r="E17" s="181">
        <f>RBay!C54</f>
        <v>1.2575983729519131</v>
      </c>
      <c r="F17" s="181">
        <f>NewCastle!C54</f>
        <v>0.30967369572849857</v>
      </c>
      <c r="G17" s="181">
        <f>'Port Shepstone'!C54</f>
        <v>1.7220784953335817</v>
      </c>
    </row>
    <row r="18" spans="1:7" ht="15.75" thickBot="1"/>
    <row r="19" spans="1:7" ht="19.5" thickBot="1">
      <c r="A19" s="175" t="str">
        <f>A1</f>
        <v>Location Quotients</v>
      </c>
      <c r="B19" s="177" t="s">
        <v>73</v>
      </c>
      <c r="C19" s="178" t="s">
        <v>66</v>
      </c>
      <c r="D19" s="178" t="s">
        <v>67</v>
      </c>
      <c r="E19" s="178" t="s">
        <v>68</v>
      </c>
      <c r="F19" s="178" t="s">
        <v>74</v>
      </c>
      <c r="G19" s="179" t="s">
        <v>70</v>
      </c>
    </row>
    <row r="20" spans="1:7" ht="19.5" thickBot="1">
      <c r="A20" s="298" t="str">
        <f>KZN!D39</f>
        <v>Mining and quarrying</v>
      </c>
      <c r="B20" s="299"/>
      <c r="C20" s="299"/>
      <c r="D20" s="299"/>
      <c r="E20" s="299"/>
      <c r="F20" s="299"/>
      <c r="G20" s="300"/>
    </row>
    <row r="21" spans="1:7">
      <c r="A21" s="170" t="str">
        <f>A3</f>
        <v>1996</v>
      </c>
      <c r="B21" s="181">
        <f>KZN!D40</f>
        <v>0.16137512654233999</v>
      </c>
      <c r="C21" s="181">
        <f>Durban!D40</f>
        <v>8.7757067822768625E-3</v>
      </c>
      <c r="D21" s="181">
        <f>PMB!D40</f>
        <v>3.4243247110100954E-2</v>
      </c>
      <c r="E21" s="181">
        <f>RBay!D40</f>
        <v>0.6573280878708937</v>
      </c>
      <c r="F21" s="181">
        <f>NewCastle!D40</f>
        <v>0.20184815827242927</v>
      </c>
      <c r="G21" s="181">
        <f>'Port Shepstone'!D40</f>
        <v>0.17129922906760922</v>
      </c>
    </row>
    <row r="22" spans="1:7">
      <c r="A22" s="170">
        <f t="shared" ref="A22:A35" si="0">A4</f>
        <v>1997</v>
      </c>
      <c r="B22" s="181">
        <f>KZN!D41</f>
        <v>0.14038974667299792</v>
      </c>
      <c r="C22" s="181">
        <f>Durban!D41</f>
        <v>8.9781733106094226E-3</v>
      </c>
      <c r="D22" s="181">
        <f>PMB!D41</f>
        <v>3.4772862620542272E-2</v>
      </c>
      <c r="E22" s="181">
        <f>RBay!D41</f>
        <v>0.57555229223604765</v>
      </c>
      <c r="F22" s="181">
        <f>NewCastle!D41</f>
        <v>0.16978142629607498</v>
      </c>
      <c r="G22" s="181">
        <f>'Port Shepstone'!D41</f>
        <v>0.17265734233248026</v>
      </c>
    </row>
    <row r="23" spans="1:7">
      <c r="A23" s="170">
        <f t="shared" si="0"/>
        <v>1998</v>
      </c>
      <c r="B23" s="181">
        <f>KZN!D42</f>
        <v>0.14768128018913393</v>
      </c>
      <c r="C23" s="181">
        <f>Durban!D42</f>
        <v>9.0853147852202314E-3</v>
      </c>
      <c r="D23" s="181">
        <f>PMB!D42</f>
        <v>3.4707482721744627E-2</v>
      </c>
      <c r="E23" s="181">
        <f>RBay!D42</f>
        <v>0.66359334369135026</v>
      </c>
      <c r="F23" s="181">
        <f>NewCastle!D42</f>
        <v>0.15368171375203452</v>
      </c>
      <c r="G23" s="181">
        <f>'Port Shepstone'!D42</f>
        <v>0.20170945730345025</v>
      </c>
    </row>
    <row r="24" spans="1:7">
      <c r="A24" s="170">
        <f t="shared" si="0"/>
        <v>1999</v>
      </c>
      <c r="B24" s="181">
        <f>KZN!D43</f>
        <v>0.12294234796718852</v>
      </c>
      <c r="C24" s="181">
        <f>Durban!D43</f>
        <v>7.3456354477598835E-3</v>
      </c>
      <c r="D24" s="181">
        <f>PMB!D43</f>
        <v>2.7957277288806107E-2</v>
      </c>
      <c r="E24" s="181">
        <f>RBay!D43</f>
        <v>0.67265829544263656</v>
      </c>
      <c r="F24" s="181">
        <f>NewCastle!D43</f>
        <v>9.6104009100207388E-2</v>
      </c>
      <c r="G24" s="181">
        <f>'Port Shepstone'!D43</f>
        <v>0.18254548475996588</v>
      </c>
    </row>
    <row r="25" spans="1:7">
      <c r="A25" s="170">
        <f t="shared" si="0"/>
        <v>2000</v>
      </c>
      <c r="B25" s="181">
        <f>KZN!D44</f>
        <v>0.11148606501922645</v>
      </c>
      <c r="C25" s="181">
        <f>Durban!D44</f>
        <v>5.7192279824294515E-3</v>
      </c>
      <c r="D25" s="181">
        <f>PMB!D44</f>
        <v>2.2926620776888288E-2</v>
      </c>
      <c r="E25" s="181">
        <f>RBay!D44</f>
        <v>0.6712994547435247</v>
      </c>
      <c r="F25" s="181">
        <f>NewCastle!D44</f>
        <v>8.1226631656014667E-2</v>
      </c>
      <c r="G25" s="181">
        <f>'Port Shepstone'!D44</f>
        <v>0.17576725712531613</v>
      </c>
    </row>
    <row r="26" spans="1:7">
      <c r="A26" s="170">
        <f t="shared" si="0"/>
        <v>2001</v>
      </c>
      <c r="B26" s="181">
        <f>KZN!D45</f>
        <v>0.10510624160609253</v>
      </c>
      <c r="C26" s="181">
        <f>Durban!D45</f>
        <v>7.6907785157218807E-3</v>
      </c>
      <c r="D26" s="181">
        <f>PMB!D45</f>
        <v>3.1326751185867342E-2</v>
      </c>
      <c r="E26" s="181">
        <f>RBay!D45</f>
        <v>0.74437035541532404</v>
      </c>
      <c r="F26" s="181">
        <f>NewCastle!D45</f>
        <v>4.7226658858424947E-2</v>
      </c>
      <c r="G26" s="181">
        <f>'Port Shepstone'!D45</f>
        <v>0.18008024986139398</v>
      </c>
    </row>
    <row r="27" spans="1:7">
      <c r="A27" s="170">
        <f t="shared" si="0"/>
        <v>2002</v>
      </c>
      <c r="B27" s="181">
        <f>KZN!D46</f>
        <v>0.10383825108679548</v>
      </c>
      <c r="C27" s="181">
        <f>Durban!D46</f>
        <v>6.8095208587880375E-3</v>
      </c>
      <c r="D27" s="181">
        <f>PMB!D46</f>
        <v>2.7692564397269193E-2</v>
      </c>
      <c r="E27" s="181">
        <f>RBay!D46</f>
        <v>0.83899616421676304</v>
      </c>
      <c r="F27" s="181">
        <f>NewCastle!D46</f>
        <v>4.5516448999341298E-2</v>
      </c>
      <c r="G27" s="181">
        <f>'Port Shepstone'!D46</f>
        <v>0.1625944038465211</v>
      </c>
    </row>
    <row r="28" spans="1:7">
      <c r="A28" s="170">
        <f t="shared" si="0"/>
        <v>2003</v>
      </c>
      <c r="B28" s="181">
        <f>KZN!D47</f>
        <v>0.11130575829032041</v>
      </c>
      <c r="C28" s="181">
        <f>Durban!D47</f>
        <v>6.413214656701304E-3</v>
      </c>
      <c r="D28" s="181">
        <f>PMB!D47</f>
        <v>2.6123835675890016E-2</v>
      </c>
      <c r="E28" s="181">
        <f>RBay!D47</f>
        <v>0.91188394140297613</v>
      </c>
      <c r="F28" s="181">
        <f>NewCastle!D47</f>
        <v>5.038180267896291E-2</v>
      </c>
      <c r="G28" s="181">
        <f>'Port Shepstone'!D47</f>
        <v>0.16582099201732736</v>
      </c>
    </row>
    <row r="29" spans="1:7">
      <c r="A29" s="170">
        <f t="shared" si="0"/>
        <v>2004</v>
      </c>
      <c r="B29" s="181">
        <f>KZN!D48</f>
        <v>0.13301149182134653</v>
      </c>
      <c r="C29" s="181">
        <f>Durban!D48</f>
        <v>7.1869044498039866E-3</v>
      </c>
      <c r="D29" s="181">
        <f>PMB!D48</f>
        <v>2.9984181636190762E-2</v>
      </c>
      <c r="E29" s="181">
        <f>RBay!D48</f>
        <v>1.1389163574135799</v>
      </c>
      <c r="F29" s="181">
        <f>NewCastle!D48</f>
        <v>5.3972111375232508E-2</v>
      </c>
      <c r="G29" s="181">
        <f>'Port Shepstone'!D48</f>
        <v>0.21683211180680972</v>
      </c>
    </row>
    <row r="30" spans="1:7">
      <c r="A30" s="170">
        <f t="shared" si="0"/>
        <v>2005</v>
      </c>
      <c r="B30" s="181">
        <f>KZN!D49</f>
        <v>0.13970188111186088</v>
      </c>
      <c r="C30" s="181">
        <f>Durban!D49</f>
        <v>6.9236863723249201E-3</v>
      </c>
      <c r="D30" s="181">
        <f>PMB!D49</f>
        <v>2.9262484471455276E-2</v>
      </c>
      <c r="E30" s="181">
        <f>RBay!D49</f>
        <v>1.2092814400740497</v>
      </c>
      <c r="F30" s="181">
        <f>NewCastle!D49</f>
        <v>5.1169253040710759E-2</v>
      </c>
      <c r="G30" s="181">
        <f>'Port Shepstone'!D49</f>
        <v>0.24564944744439621</v>
      </c>
    </row>
    <row r="31" spans="1:7">
      <c r="A31" s="170">
        <f t="shared" si="0"/>
        <v>2006</v>
      </c>
      <c r="B31" s="181">
        <f>KZN!D50</f>
        <v>0.16538431824037961</v>
      </c>
      <c r="C31" s="181">
        <f>Durban!D50</f>
        <v>8.2524350015401454E-3</v>
      </c>
      <c r="D31" s="181">
        <f>PMB!D50</f>
        <v>3.5509508534205439E-2</v>
      </c>
      <c r="E31" s="181">
        <f>RBay!D50</f>
        <v>1.4070777504811691</v>
      </c>
      <c r="F31" s="181">
        <f>NewCastle!D50</f>
        <v>5.8797720161780323E-2</v>
      </c>
      <c r="G31" s="181">
        <f>'Port Shepstone'!D50</f>
        <v>0.27372102297127193</v>
      </c>
    </row>
    <row r="32" spans="1:7">
      <c r="A32" s="170">
        <f t="shared" si="0"/>
        <v>2007</v>
      </c>
      <c r="B32" s="181">
        <f>KZN!D51</f>
        <v>0.16099229758774145</v>
      </c>
      <c r="C32" s="181">
        <f>Durban!D51</f>
        <v>7.8368489524229985E-3</v>
      </c>
      <c r="D32" s="181">
        <f>PMB!D51</f>
        <v>3.4052772182701002E-2</v>
      </c>
      <c r="E32" s="181">
        <f>RBay!D51</f>
        <v>1.3843399782093351</v>
      </c>
      <c r="F32" s="181">
        <f>NewCastle!D51</f>
        <v>5.8470900605825486E-2</v>
      </c>
      <c r="G32" s="181">
        <f>'Port Shepstone'!D51</f>
        <v>0.2249610894991711</v>
      </c>
    </row>
    <row r="33" spans="1:7">
      <c r="A33" s="170">
        <f t="shared" si="0"/>
        <v>2008</v>
      </c>
      <c r="B33" s="181">
        <f>KZN!D52</f>
        <v>0.16399132095371052</v>
      </c>
      <c r="C33" s="181">
        <f>Durban!D52</f>
        <v>8.0177068329708775E-3</v>
      </c>
      <c r="D33" s="181">
        <f>PMB!D52</f>
        <v>3.512132012639823E-2</v>
      </c>
      <c r="E33" s="181">
        <f>RBay!D52</f>
        <v>1.4146226851229706</v>
      </c>
      <c r="F33" s="181">
        <f>NewCastle!D52</f>
        <v>5.8402245685106366E-2</v>
      </c>
      <c r="G33" s="181">
        <f>'Port Shepstone'!D52</f>
        <v>0.24959000280123483</v>
      </c>
    </row>
    <row r="34" spans="1:7">
      <c r="A34" s="170">
        <f t="shared" si="0"/>
        <v>2009</v>
      </c>
      <c r="B34" s="181">
        <f>KZN!D53</f>
        <v>0.1698493508942</v>
      </c>
      <c r="C34" s="181">
        <f>Durban!D53</f>
        <v>8.6958098996053682E-3</v>
      </c>
      <c r="D34" s="181">
        <f>PMB!D53</f>
        <v>3.7822044034732785E-2</v>
      </c>
      <c r="E34" s="181">
        <f>RBay!D53</f>
        <v>1.4425371781022753</v>
      </c>
      <c r="F34" s="181">
        <f>NewCastle!D53</f>
        <v>6.6411059079021159E-2</v>
      </c>
      <c r="G34" s="181">
        <f>'Port Shepstone'!D53</f>
        <v>0.24763061634394043</v>
      </c>
    </row>
    <row r="35" spans="1:7">
      <c r="A35" s="170">
        <f t="shared" si="0"/>
        <v>2010</v>
      </c>
      <c r="B35" s="181">
        <f>KZN!D54</f>
        <v>0.16767143010269039</v>
      </c>
      <c r="C35" s="181">
        <f>Durban!D54</f>
        <v>7.9855343099019468E-3</v>
      </c>
      <c r="D35" s="181">
        <f>PMB!D54</f>
        <v>3.4643890153936534E-2</v>
      </c>
      <c r="E35" s="181">
        <f>RBay!D54</f>
        <v>1.4581070164518006</v>
      </c>
      <c r="F35" s="181">
        <f>NewCastle!D54</f>
        <v>6.2988920878126728E-2</v>
      </c>
      <c r="G35" s="181">
        <f>'Port Shepstone'!D54</f>
        <v>0.21351046229026488</v>
      </c>
    </row>
    <row r="36" spans="1:7" ht="15.75" thickBot="1"/>
    <row r="37" spans="1:7" ht="19.5" thickBot="1">
      <c r="A37" s="175" t="str">
        <f>A19</f>
        <v>Location Quotients</v>
      </c>
      <c r="B37" s="177" t="s">
        <v>73</v>
      </c>
      <c r="C37" s="178" t="s">
        <v>66</v>
      </c>
      <c r="D37" s="178" t="s">
        <v>67</v>
      </c>
      <c r="E37" s="178" t="s">
        <v>68</v>
      </c>
      <c r="F37" s="178" t="s">
        <v>74</v>
      </c>
      <c r="G37" s="179" t="s">
        <v>70</v>
      </c>
    </row>
    <row r="38" spans="1:7" ht="19.5" thickBot="1">
      <c r="A38" s="298" t="str">
        <f>KZN!E39</f>
        <v>Manufacturing</v>
      </c>
      <c r="B38" s="299"/>
      <c r="C38" s="299"/>
      <c r="D38" s="299"/>
      <c r="E38" s="299"/>
      <c r="F38" s="299"/>
      <c r="G38" s="300"/>
    </row>
    <row r="39" spans="1:7">
      <c r="A39" s="170" t="str">
        <f>A21</f>
        <v>1996</v>
      </c>
      <c r="B39" s="181">
        <f>KZN!E40</f>
        <v>1.4744370201414776</v>
      </c>
      <c r="C39" s="181">
        <f>Durban!E40</f>
        <v>1.7788855711230991</v>
      </c>
      <c r="D39" s="181">
        <f>PMB!E40</f>
        <v>1.2515129339683118</v>
      </c>
      <c r="E39" s="181">
        <f>RBay!E40</f>
        <v>1.1632519299371846</v>
      </c>
      <c r="F39" s="181">
        <f>NewCastle!E40</f>
        <v>2.152661614620786</v>
      </c>
      <c r="G39" s="181">
        <f>'Port Shepstone'!E40</f>
        <v>0.67459653606196246</v>
      </c>
    </row>
    <row r="40" spans="1:7">
      <c r="A40" s="170">
        <f t="shared" ref="A40:A53" si="1">A22</f>
        <v>1997</v>
      </c>
      <c r="B40" s="181">
        <f>KZN!E41</f>
        <v>1.4747757084999575</v>
      </c>
      <c r="C40" s="181">
        <f>Durban!E41</f>
        <v>1.777744391385512</v>
      </c>
      <c r="D40" s="181">
        <f>PMB!E41</f>
        <v>1.2351344184003323</v>
      </c>
      <c r="E40" s="181">
        <f>RBay!E41</f>
        <v>1.2338042078891747</v>
      </c>
      <c r="F40" s="181">
        <f>NewCastle!E41</f>
        <v>2.1894485875057321</v>
      </c>
      <c r="G40" s="181">
        <f>'Port Shepstone'!E41</f>
        <v>0.68180587154806582</v>
      </c>
    </row>
    <row r="41" spans="1:7">
      <c r="A41" s="170">
        <f t="shared" si="1"/>
        <v>1998</v>
      </c>
      <c r="B41" s="181">
        <f>KZN!E42</f>
        <v>1.4631028668407333</v>
      </c>
      <c r="C41" s="181">
        <f>Durban!E42</f>
        <v>1.7668020809260865</v>
      </c>
      <c r="D41" s="181">
        <f>PMB!E42</f>
        <v>1.2119014026593242</v>
      </c>
      <c r="E41" s="181">
        <f>RBay!E42</f>
        <v>1.2829433644935331</v>
      </c>
      <c r="F41" s="181">
        <f>NewCastle!E42</f>
        <v>2.2188765388173723</v>
      </c>
      <c r="G41" s="181">
        <f>'Port Shepstone'!E42</f>
        <v>0.66725275387168559</v>
      </c>
    </row>
    <row r="42" spans="1:7">
      <c r="A42" s="170">
        <f t="shared" si="1"/>
        <v>1999</v>
      </c>
      <c r="B42" s="181">
        <f>KZN!E43</f>
        <v>1.4748367083348712</v>
      </c>
      <c r="C42" s="181">
        <f>Durban!E43</f>
        <v>1.7800426282626398</v>
      </c>
      <c r="D42" s="181">
        <f>PMB!E43</f>
        <v>1.2147964692303841</v>
      </c>
      <c r="E42" s="181">
        <f>RBay!E43</f>
        <v>1.3232465704648144</v>
      </c>
      <c r="F42" s="181">
        <f>NewCastle!E43</f>
        <v>2.2831606356282697</v>
      </c>
      <c r="G42" s="181">
        <f>'Port Shepstone'!E43</f>
        <v>0.68332930309756312</v>
      </c>
    </row>
    <row r="43" spans="1:7">
      <c r="A43" s="170">
        <f t="shared" si="1"/>
        <v>2000</v>
      </c>
      <c r="B43" s="181">
        <f>KZN!E44</f>
        <v>1.4824693878228383</v>
      </c>
      <c r="C43" s="181">
        <f>Durban!E44</f>
        <v>1.7999191476227199</v>
      </c>
      <c r="D43" s="181">
        <f>PMB!E44</f>
        <v>1.1518822271017057</v>
      </c>
      <c r="E43" s="181">
        <f>RBay!E44</f>
        <v>1.3440644799894896</v>
      </c>
      <c r="F43" s="181">
        <f>NewCastle!E44</f>
        <v>2.26600097266265</v>
      </c>
      <c r="G43" s="181">
        <f>'Port Shepstone'!E44</f>
        <v>0.69670894152271234</v>
      </c>
    </row>
    <row r="44" spans="1:7">
      <c r="A44" s="170">
        <f t="shared" si="1"/>
        <v>2001</v>
      </c>
      <c r="B44" s="181">
        <f>KZN!E45</f>
        <v>1.4931722498038487</v>
      </c>
      <c r="C44" s="181">
        <f>Durban!E45</f>
        <v>1.8207595391095899</v>
      </c>
      <c r="D44" s="181">
        <f>PMB!E45</f>
        <v>1.151189400045594</v>
      </c>
      <c r="E44" s="181">
        <f>RBay!E45</f>
        <v>1.3514826070679984</v>
      </c>
      <c r="F44" s="181">
        <f>NewCastle!E45</f>
        <v>2.3364665023775575</v>
      </c>
      <c r="G44" s="181">
        <f>'Port Shepstone'!E45</f>
        <v>0.69554563720506213</v>
      </c>
    </row>
    <row r="45" spans="1:7">
      <c r="A45" s="170">
        <f t="shared" si="1"/>
        <v>2002</v>
      </c>
      <c r="B45" s="181">
        <f>KZN!E46</f>
        <v>1.4993700874475939</v>
      </c>
      <c r="C45" s="181">
        <f>Durban!E46</f>
        <v>1.8296946205145843</v>
      </c>
      <c r="D45" s="181">
        <f>PMB!E46</f>
        <v>1.1541855777333827</v>
      </c>
      <c r="E45" s="181">
        <f>RBay!E46</f>
        <v>1.353806026753924</v>
      </c>
      <c r="F45" s="181">
        <f>NewCastle!E46</f>
        <v>2.3704517776138072</v>
      </c>
      <c r="G45" s="181">
        <f>'Port Shepstone'!E46</f>
        <v>0.68789452318619071</v>
      </c>
    </row>
    <row r="46" spans="1:7">
      <c r="A46" s="170">
        <f t="shared" si="1"/>
        <v>2003</v>
      </c>
      <c r="B46" s="181">
        <f>KZN!E47</f>
        <v>1.5175921232577083</v>
      </c>
      <c r="C46" s="181">
        <f>Durban!E47</f>
        <v>1.8509774151810856</v>
      </c>
      <c r="D46" s="181">
        <f>PMB!E47</f>
        <v>1.1633544923185752</v>
      </c>
      <c r="E46" s="181">
        <f>RBay!E47</f>
        <v>1.3342273656985983</v>
      </c>
      <c r="F46" s="181">
        <f>NewCastle!E47</f>
        <v>2.4515538033568758</v>
      </c>
      <c r="G46" s="181">
        <f>'Port Shepstone'!E47</f>
        <v>0.69525004082710817</v>
      </c>
    </row>
    <row r="47" spans="1:7">
      <c r="A47" s="170">
        <f t="shared" si="1"/>
        <v>2004</v>
      </c>
      <c r="B47" s="181">
        <f>KZN!E48</f>
        <v>1.5024697278959711</v>
      </c>
      <c r="C47" s="181">
        <f>Durban!E48</f>
        <v>1.812027187763549</v>
      </c>
      <c r="D47" s="181">
        <f>PMB!E48</f>
        <v>1.1429107942712635</v>
      </c>
      <c r="E47" s="181">
        <f>RBay!E48</f>
        <v>1.2799084707499981</v>
      </c>
      <c r="F47" s="181">
        <f>NewCastle!E48</f>
        <v>2.3840711744645784</v>
      </c>
      <c r="G47" s="181">
        <f>'Port Shepstone'!E48</f>
        <v>0.72206799347445905</v>
      </c>
    </row>
    <row r="48" spans="1:7">
      <c r="A48" s="170">
        <f t="shared" si="1"/>
        <v>2005</v>
      </c>
      <c r="B48" s="181">
        <f>KZN!E49</f>
        <v>1.487665624771092</v>
      </c>
      <c r="C48" s="181">
        <f>Durban!E49</f>
        <v>1.7793017883714883</v>
      </c>
      <c r="D48" s="181">
        <f>PMB!E49</f>
        <v>1.1197662287185843</v>
      </c>
      <c r="E48" s="181">
        <f>RBay!E49</f>
        <v>1.2813820985877593</v>
      </c>
      <c r="F48" s="181">
        <f>NewCastle!E49</f>
        <v>2.3873260957979587</v>
      </c>
      <c r="G48" s="181">
        <f>'Port Shepstone'!E49</f>
        <v>0.72593544141583177</v>
      </c>
    </row>
    <row r="49" spans="1:7">
      <c r="A49" s="170">
        <f t="shared" si="1"/>
        <v>2006</v>
      </c>
      <c r="B49" s="181">
        <f>KZN!E50</f>
        <v>1.4784049746350223</v>
      </c>
      <c r="C49" s="181">
        <f>Durban!E50</f>
        <v>1.754932964975632</v>
      </c>
      <c r="D49" s="181">
        <f>PMB!E50</f>
        <v>1.1018966047448864</v>
      </c>
      <c r="E49" s="181">
        <f>RBay!E50</f>
        <v>1.3027477257834057</v>
      </c>
      <c r="F49" s="181">
        <f>NewCastle!E50</f>
        <v>2.4499622429287347</v>
      </c>
      <c r="G49" s="181">
        <f>'Port Shepstone'!E50</f>
        <v>0.72737787794116504</v>
      </c>
    </row>
    <row r="50" spans="1:7">
      <c r="A50" s="170">
        <f t="shared" si="1"/>
        <v>2007</v>
      </c>
      <c r="B50" s="181">
        <f>KZN!E51</f>
        <v>1.4618278290143121</v>
      </c>
      <c r="C50" s="181">
        <f>Durban!E51</f>
        <v>1.7499891484053844</v>
      </c>
      <c r="D50" s="181">
        <f>PMB!E51</f>
        <v>1.0693264200549293</v>
      </c>
      <c r="E50" s="181">
        <f>RBay!E51</f>
        <v>1.2810338126381595</v>
      </c>
      <c r="F50" s="181">
        <f>NewCastle!E51</f>
        <v>2.4229109118077337</v>
      </c>
      <c r="G50" s="181">
        <f>'Port Shepstone'!E51</f>
        <v>0.73242822548315079</v>
      </c>
    </row>
    <row r="51" spans="1:7">
      <c r="A51" s="170">
        <f t="shared" si="1"/>
        <v>2008</v>
      </c>
      <c r="B51" s="181">
        <f>KZN!E52</f>
        <v>1.4482848775372934</v>
      </c>
      <c r="C51" s="181">
        <f>Durban!E52</f>
        <v>1.7146682006032765</v>
      </c>
      <c r="D51" s="181">
        <f>PMB!E52</f>
        <v>1.0461478717855055</v>
      </c>
      <c r="E51" s="181">
        <f>RBay!E52</f>
        <v>1.3121924116215749</v>
      </c>
      <c r="F51" s="181">
        <f>NewCastle!E52</f>
        <v>2.3892910608247067</v>
      </c>
      <c r="G51" s="181">
        <f>'Port Shepstone'!E52</f>
        <v>0.73812464182883875</v>
      </c>
    </row>
    <row r="52" spans="1:7">
      <c r="A52" s="170">
        <f t="shared" si="1"/>
        <v>2009</v>
      </c>
      <c r="B52" s="181">
        <f>KZN!E53</f>
        <v>1.4756980508449813</v>
      </c>
      <c r="C52" s="181">
        <f>Durban!E53</f>
        <v>1.737810512416283</v>
      </c>
      <c r="D52" s="181">
        <f>PMB!E53</f>
        <v>1.0606045187955877</v>
      </c>
      <c r="E52" s="181">
        <f>RBay!E53</f>
        <v>1.2968065986791961</v>
      </c>
      <c r="F52" s="181">
        <f>NewCastle!E53</f>
        <v>2.3447972321623616</v>
      </c>
      <c r="G52" s="181">
        <f>'Port Shepstone'!E53</f>
        <v>0.78693301616773648</v>
      </c>
    </row>
    <row r="53" spans="1:7">
      <c r="A53" s="170">
        <f t="shared" si="1"/>
        <v>2010</v>
      </c>
      <c r="B53" s="181">
        <f>KZN!E54</f>
        <v>1.4786384925535765</v>
      </c>
      <c r="C53" s="181">
        <f>Durban!E54</f>
        <v>1.7447096532535784</v>
      </c>
      <c r="D53" s="181">
        <f>PMB!E54</f>
        <v>1.0628846283249405</v>
      </c>
      <c r="E53" s="181">
        <f>RBay!E54</f>
        <v>1.3129631486371491</v>
      </c>
      <c r="F53" s="181">
        <f>NewCastle!E54</f>
        <v>2.3430620771251562</v>
      </c>
      <c r="G53" s="181">
        <f>'Port Shepstone'!E54</f>
        <v>0.78650844070400883</v>
      </c>
    </row>
    <row r="54" spans="1:7" ht="15.75" thickBot="1"/>
    <row r="55" spans="1:7" ht="19.5" thickBot="1">
      <c r="A55" s="175" t="str">
        <f>A37</f>
        <v>Location Quotients</v>
      </c>
      <c r="B55" s="177" t="s">
        <v>73</v>
      </c>
      <c r="C55" s="178" t="s">
        <v>66</v>
      </c>
      <c r="D55" s="178" t="s">
        <v>67</v>
      </c>
      <c r="E55" s="178" t="s">
        <v>68</v>
      </c>
      <c r="F55" s="178" t="s">
        <v>74</v>
      </c>
      <c r="G55" s="179" t="s">
        <v>70</v>
      </c>
    </row>
    <row r="56" spans="1:7" ht="19.5" thickBot="1">
      <c r="A56" s="298" t="str">
        <f>KZN!F39</f>
        <v>Electricity, gas and water</v>
      </c>
      <c r="B56" s="299"/>
      <c r="C56" s="299"/>
      <c r="D56" s="299"/>
      <c r="E56" s="299"/>
      <c r="F56" s="299"/>
      <c r="G56" s="300"/>
    </row>
    <row r="57" spans="1:7">
      <c r="A57" s="170" t="str">
        <f>A39</f>
        <v>1996</v>
      </c>
      <c r="B57" s="181">
        <f>KZN!F40</f>
        <v>0.88344502688992843</v>
      </c>
      <c r="C57" s="181">
        <f>Durban!F40</f>
        <v>0.88067668487611583</v>
      </c>
      <c r="D57" s="181">
        <f>PMB!F40</f>
        <v>1.4780998107932031</v>
      </c>
      <c r="E57" s="181">
        <f>RBay!F40</f>
        <v>0.93944835968782037</v>
      </c>
      <c r="F57" s="181">
        <f>NewCastle!F40</f>
        <v>1.1412393478302487</v>
      </c>
      <c r="G57" s="181">
        <f>'Port Shepstone'!F40</f>
        <v>1.2711335138960957</v>
      </c>
    </row>
    <row r="58" spans="1:7">
      <c r="A58" s="170">
        <f t="shared" ref="A58:A71" si="2">A40</f>
        <v>1997</v>
      </c>
      <c r="B58" s="181">
        <f>KZN!F41</f>
        <v>0.8889793912382874</v>
      </c>
      <c r="C58" s="181">
        <f>Durban!F41</f>
        <v>0.88487168227015989</v>
      </c>
      <c r="D58" s="181">
        <f>PMB!F41</f>
        <v>1.4821376253395449</v>
      </c>
      <c r="E58" s="181">
        <f>RBay!F41</f>
        <v>0.90234056290087927</v>
      </c>
      <c r="F58" s="181">
        <f>NewCastle!F41</f>
        <v>1.1313429839493951</v>
      </c>
      <c r="G58" s="181">
        <f>'Port Shepstone'!F41</f>
        <v>1.2661772085058722</v>
      </c>
    </row>
    <row r="59" spans="1:7">
      <c r="A59" s="170">
        <f t="shared" si="2"/>
        <v>1998</v>
      </c>
      <c r="B59" s="181">
        <f>KZN!F42</f>
        <v>0.87762788398813296</v>
      </c>
      <c r="C59" s="181">
        <f>Durban!F42</f>
        <v>0.87411604835604495</v>
      </c>
      <c r="D59" s="181">
        <f>PMB!F42</f>
        <v>1.4504238573205432</v>
      </c>
      <c r="E59" s="181">
        <f>RBay!F42</f>
        <v>0.86280737879048841</v>
      </c>
      <c r="F59" s="181">
        <f>NewCastle!F42</f>
        <v>1.0931417234678753</v>
      </c>
      <c r="G59" s="181">
        <f>'Port Shepstone'!F42</f>
        <v>1.2399072518567651</v>
      </c>
    </row>
    <row r="60" spans="1:7">
      <c r="A60" s="170">
        <f t="shared" si="2"/>
        <v>1999</v>
      </c>
      <c r="B60" s="181">
        <f>KZN!F43</f>
        <v>0.87918721731375049</v>
      </c>
      <c r="C60" s="181">
        <f>Durban!F43</f>
        <v>0.87510650081060692</v>
      </c>
      <c r="D60" s="181">
        <f>PMB!F43</f>
        <v>1.4455781041658022</v>
      </c>
      <c r="E60" s="181">
        <f>RBay!F43</f>
        <v>0.84020065577873837</v>
      </c>
      <c r="F60" s="181">
        <f>NewCastle!F43</f>
        <v>1.0633143214249707</v>
      </c>
      <c r="G60" s="181">
        <f>'Port Shepstone'!F43</f>
        <v>1.2342225791337165</v>
      </c>
    </row>
    <row r="61" spans="1:7">
      <c r="A61" s="170">
        <f t="shared" si="2"/>
        <v>2000</v>
      </c>
      <c r="B61" s="181">
        <f>KZN!F44</f>
        <v>0.87740086683540852</v>
      </c>
      <c r="C61" s="181">
        <f>Durban!F44</f>
        <v>0.86585362934167054</v>
      </c>
      <c r="D61" s="181">
        <f>PMB!F44</f>
        <v>1.5110195938102562</v>
      </c>
      <c r="E61" s="181">
        <f>RBay!F44</f>
        <v>0.8259526495410866</v>
      </c>
      <c r="F61" s="181">
        <f>NewCastle!F44</f>
        <v>1.054839462790311</v>
      </c>
      <c r="G61" s="181">
        <f>'Port Shepstone'!F44</f>
        <v>1.2296090606724777</v>
      </c>
    </row>
    <row r="62" spans="1:7">
      <c r="A62" s="170">
        <f t="shared" si="2"/>
        <v>2001</v>
      </c>
      <c r="B62" s="181">
        <f>KZN!F45</f>
        <v>0.87647238169429798</v>
      </c>
      <c r="C62" s="181">
        <f>Durban!F45</f>
        <v>0.86156235106848089</v>
      </c>
      <c r="D62" s="181">
        <f>PMB!F45</f>
        <v>1.5342312142949568</v>
      </c>
      <c r="E62" s="181">
        <f>RBay!F45</f>
        <v>0.82368734528227716</v>
      </c>
      <c r="F62" s="181">
        <f>NewCastle!F45</f>
        <v>1.0365407998473288</v>
      </c>
      <c r="G62" s="181">
        <f>'Port Shepstone'!F45</f>
        <v>1.2275255375205929</v>
      </c>
    </row>
    <row r="63" spans="1:7">
      <c r="A63" s="170">
        <f t="shared" si="2"/>
        <v>2002</v>
      </c>
      <c r="B63" s="181">
        <f>KZN!F46</f>
        <v>0.89159441189447208</v>
      </c>
      <c r="C63" s="181">
        <f>Durban!F46</f>
        <v>0.87354146038622993</v>
      </c>
      <c r="D63" s="181">
        <f>PMB!F46</f>
        <v>1.5707320936529332</v>
      </c>
      <c r="E63" s="181">
        <f>RBay!F46</f>
        <v>0.83545407527940541</v>
      </c>
      <c r="F63" s="181">
        <f>NewCastle!F46</f>
        <v>1.0000486108705866</v>
      </c>
      <c r="G63" s="181">
        <f>'Port Shepstone'!F46</f>
        <v>1.2971741458458803</v>
      </c>
    </row>
    <row r="64" spans="1:7">
      <c r="A64" s="170">
        <f t="shared" si="2"/>
        <v>2003</v>
      </c>
      <c r="B64" s="181">
        <f>KZN!F47</f>
        <v>0.88695563182597581</v>
      </c>
      <c r="C64" s="181">
        <f>Durban!F47</f>
        <v>0.86630972321866795</v>
      </c>
      <c r="D64" s="181">
        <f>PMB!F47</f>
        <v>1.5389470801401977</v>
      </c>
      <c r="E64" s="181">
        <f>RBay!F47</f>
        <v>0.84864867390689191</v>
      </c>
      <c r="F64" s="181">
        <f>NewCastle!F47</f>
        <v>1.0135056043167563</v>
      </c>
      <c r="G64" s="181">
        <f>'Port Shepstone'!F47</f>
        <v>1.2805159447666716</v>
      </c>
    </row>
    <row r="65" spans="1:7">
      <c r="A65" s="170">
        <f t="shared" si="2"/>
        <v>2004</v>
      </c>
      <c r="B65" s="181">
        <f>KZN!F48</f>
        <v>0.88283527875069601</v>
      </c>
      <c r="C65" s="181">
        <f>Durban!F48</f>
        <v>0.84757757983015314</v>
      </c>
      <c r="D65" s="181">
        <f>PMB!F48</f>
        <v>1.5200526908459409</v>
      </c>
      <c r="E65" s="181">
        <f>RBay!F48</f>
        <v>0.84651619438143588</v>
      </c>
      <c r="F65" s="181">
        <f>NewCastle!F48</f>
        <v>1.033048796347972</v>
      </c>
      <c r="G65" s="181">
        <f>'Port Shepstone'!F48</f>
        <v>1.2655288534822036</v>
      </c>
    </row>
    <row r="66" spans="1:7">
      <c r="A66" s="170">
        <f t="shared" si="2"/>
        <v>2005</v>
      </c>
      <c r="B66" s="181">
        <f>KZN!F49</f>
        <v>0.87996582469235185</v>
      </c>
      <c r="C66" s="181">
        <f>Durban!F49</f>
        <v>0.83599274288354042</v>
      </c>
      <c r="D66" s="181">
        <f>PMB!F49</f>
        <v>1.5117540791798809</v>
      </c>
      <c r="E66" s="181">
        <f>RBay!F49</f>
        <v>0.84257242714428238</v>
      </c>
      <c r="F66" s="181">
        <f>NewCastle!F49</f>
        <v>1.0647695729290791</v>
      </c>
      <c r="G66" s="181">
        <f>'Port Shepstone'!F49</f>
        <v>1.2284087380711339</v>
      </c>
    </row>
    <row r="67" spans="1:7">
      <c r="A67" s="170">
        <f t="shared" si="2"/>
        <v>2006</v>
      </c>
      <c r="B67" s="181">
        <f>KZN!F50</f>
        <v>0.86936655515954242</v>
      </c>
      <c r="C67" s="181">
        <f>Durban!F50</f>
        <v>0.82156298002655603</v>
      </c>
      <c r="D67" s="181">
        <f>PMB!F50</f>
        <v>1.4861846368757536</v>
      </c>
      <c r="E67" s="181">
        <f>RBay!F50</f>
        <v>0.82568294383967544</v>
      </c>
      <c r="F67" s="181">
        <f>NewCastle!F50</f>
        <v>1.0775371544608159</v>
      </c>
      <c r="G67" s="181">
        <f>'Port Shepstone'!F50</f>
        <v>1.1783503139586713</v>
      </c>
    </row>
    <row r="68" spans="1:7">
      <c r="A68" s="170">
        <f t="shared" si="2"/>
        <v>2007</v>
      </c>
      <c r="B68" s="181">
        <f>KZN!F51</f>
        <v>0.86743138957710775</v>
      </c>
      <c r="C68" s="181">
        <f>Durban!F51</f>
        <v>0.82061941116846016</v>
      </c>
      <c r="D68" s="181">
        <f>PMB!F51</f>
        <v>1.4896897042178381</v>
      </c>
      <c r="E68" s="181">
        <f>RBay!F51</f>
        <v>0.82962291824971568</v>
      </c>
      <c r="F68" s="181">
        <f>NewCastle!F51</f>
        <v>1.1117444491072892</v>
      </c>
      <c r="G68" s="181">
        <f>'Port Shepstone'!F51</f>
        <v>1.1377271042160348</v>
      </c>
    </row>
    <row r="69" spans="1:7">
      <c r="A69" s="170">
        <f t="shared" si="2"/>
        <v>2008</v>
      </c>
      <c r="B69" s="181">
        <f>KZN!F52</f>
        <v>0.86136945501683504</v>
      </c>
      <c r="C69" s="181">
        <f>Durban!F52</f>
        <v>0.81067962711596875</v>
      </c>
      <c r="D69" s="181">
        <f>PMB!F52</f>
        <v>1.4770792513955184</v>
      </c>
      <c r="E69" s="181">
        <f>RBay!F52</f>
        <v>0.8204659281837996</v>
      </c>
      <c r="F69" s="181">
        <f>NewCastle!F52</f>
        <v>1.1104460318890466</v>
      </c>
      <c r="G69" s="181">
        <f>'Port Shepstone'!F52</f>
        <v>1.1218038636171759</v>
      </c>
    </row>
    <row r="70" spans="1:7">
      <c r="A70" s="170">
        <f t="shared" si="2"/>
        <v>2009</v>
      </c>
      <c r="B70" s="181">
        <f>KZN!F53</f>
        <v>0.85212963651093299</v>
      </c>
      <c r="C70" s="181">
        <f>Durban!F53</f>
        <v>0.79613649066937564</v>
      </c>
      <c r="D70" s="181">
        <f>PMB!F53</f>
        <v>1.4451207526864096</v>
      </c>
      <c r="E70" s="181">
        <f>RBay!F53</f>
        <v>0.82851495110423634</v>
      </c>
      <c r="F70" s="181">
        <f>NewCastle!F53</f>
        <v>1.1139666809349913</v>
      </c>
      <c r="G70" s="181">
        <f>'Port Shepstone'!F53</f>
        <v>1.1029613842958879</v>
      </c>
    </row>
    <row r="71" spans="1:7">
      <c r="A71" s="170">
        <f t="shared" si="2"/>
        <v>2010</v>
      </c>
      <c r="B71" s="181">
        <f>KZN!F54</f>
        <v>0.85593909448607042</v>
      </c>
      <c r="C71" s="181">
        <f>Durban!F54</f>
        <v>0.79654925453273584</v>
      </c>
      <c r="D71" s="181">
        <f>PMB!F54</f>
        <v>1.4465044913291736</v>
      </c>
      <c r="E71" s="181">
        <f>RBay!F54</f>
        <v>0.82523973630272585</v>
      </c>
      <c r="F71" s="181">
        <f>NewCastle!F54</f>
        <v>1.1264041201408326</v>
      </c>
      <c r="G71" s="181">
        <f>'Port Shepstone'!F54</f>
        <v>1.1112503221517815</v>
      </c>
    </row>
    <row r="72" spans="1:7" ht="15.75" thickBot="1"/>
    <row r="73" spans="1:7" ht="19.5" thickBot="1">
      <c r="A73" s="175" t="str">
        <f>A55</f>
        <v>Location Quotients</v>
      </c>
      <c r="B73" s="177" t="s">
        <v>73</v>
      </c>
      <c r="C73" s="178" t="s">
        <v>66</v>
      </c>
      <c r="D73" s="178" t="s">
        <v>67</v>
      </c>
      <c r="E73" s="178" t="s">
        <v>68</v>
      </c>
      <c r="F73" s="178" t="s">
        <v>74</v>
      </c>
      <c r="G73" s="179" t="s">
        <v>70</v>
      </c>
    </row>
    <row r="74" spans="1:7" ht="19.5" thickBot="1">
      <c r="A74" s="298" t="str">
        <f>KZN!G39</f>
        <v>Construction</v>
      </c>
      <c r="B74" s="299"/>
      <c r="C74" s="299"/>
      <c r="D74" s="299"/>
      <c r="E74" s="299"/>
      <c r="F74" s="299"/>
      <c r="G74" s="300"/>
    </row>
    <row r="75" spans="1:7">
      <c r="A75" s="170" t="str">
        <f>A57</f>
        <v>1996</v>
      </c>
      <c r="B75" s="181">
        <f>KZN!G40</f>
        <v>0.77149198502173943</v>
      </c>
      <c r="C75" s="181">
        <f>Durban!G40</f>
        <v>0.93500094667692712</v>
      </c>
      <c r="D75" s="181">
        <f>PMB!G40</f>
        <v>0.74237800562309386</v>
      </c>
      <c r="E75" s="181">
        <f>RBay!G40</f>
        <v>0.99038507950125343</v>
      </c>
      <c r="F75" s="181">
        <f>NewCastle!G40</f>
        <v>0.3966818976501848</v>
      </c>
      <c r="G75" s="181">
        <f>'Port Shepstone'!G40</f>
        <v>0.85281982751300334</v>
      </c>
    </row>
    <row r="76" spans="1:7">
      <c r="A76" s="170">
        <f t="shared" ref="A76:A89" si="3">A58</f>
        <v>1997</v>
      </c>
      <c r="B76" s="181">
        <f>KZN!G41</f>
        <v>0.77462040172400437</v>
      </c>
      <c r="C76" s="181">
        <f>Durban!G41</f>
        <v>0.93785334629808037</v>
      </c>
      <c r="D76" s="181">
        <f>PMB!G41</f>
        <v>0.73435846261190385</v>
      </c>
      <c r="E76" s="181">
        <f>RBay!G41</f>
        <v>1.0418645831718194</v>
      </c>
      <c r="F76" s="181">
        <f>NewCastle!G41</f>
        <v>0.40393326502733856</v>
      </c>
      <c r="G76" s="181">
        <f>'Port Shepstone'!G41</f>
        <v>0.86848044094858012</v>
      </c>
    </row>
    <row r="77" spans="1:7">
      <c r="A77" s="170">
        <f t="shared" si="3"/>
        <v>1998</v>
      </c>
      <c r="B77" s="181">
        <f>KZN!G42</f>
        <v>0.76855250247115847</v>
      </c>
      <c r="C77" s="181">
        <f>Durban!G42</f>
        <v>0.93149720600677399</v>
      </c>
      <c r="D77" s="181">
        <f>PMB!G42</f>
        <v>0.7236976425113959</v>
      </c>
      <c r="E77" s="181">
        <f>RBay!G42</f>
        <v>1.0634324402671134</v>
      </c>
      <c r="F77" s="181">
        <f>NewCastle!G42</f>
        <v>0.41949845646607403</v>
      </c>
      <c r="G77" s="181">
        <f>'Port Shepstone'!G42</f>
        <v>0.86735762904501579</v>
      </c>
    </row>
    <row r="78" spans="1:7">
      <c r="A78" s="170">
        <f t="shared" si="3"/>
        <v>1999</v>
      </c>
      <c r="B78" s="181">
        <f>KZN!G43</f>
        <v>0.76149074855584198</v>
      </c>
      <c r="C78" s="181">
        <f>Durban!G43</f>
        <v>0.92200112669771861</v>
      </c>
      <c r="D78" s="181">
        <f>PMB!G43</f>
        <v>0.71314413960449241</v>
      </c>
      <c r="E78" s="181">
        <f>RBay!G43</f>
        <v>1.0927530484982497</v>
      </c>
      <c r="F78" s="181">
        <f>NewCastle!G43</f>
        <v>0.43621654166476803</v>
      </c>
      <c r="G78" s="181">
        <f>'Port Shepstone'!G43</f>
        <v>0.86387385255282323</v>
      </c>
    </row>
    <row r="79" spans="1:7">
      <c r="A79" s="170">
        <f t="shared" si="3"/>
        <v>2000</v>
      </c>
      <c r="B79" s="181">
        <f>KZN!G44</f>
        <v>0.75723888909595871</v>
      </c>
      <c r="C79" s="181">
        <f>Durban!G44</f>
        <v>0.91883332705036191</v>
      </c>
      <c r="D79" s="181">
        <f>PMB!G44</f>
        <v>0.67012181438762097</v>
      </c>
      <c r="E79" s="181">
        <f>RBay!G44</f>
        <v>1.1087100474416263</v>
      </c>
      <c r="F79" s="181">
        <f>NewCastle!G44</f>
        <v>0.44176170349301808</v>
      </c>
      <c r="G79" s="181">
        <f>'Port Shepstone'!G44</f>
        <v>0.87469924218163608</v>
      </c>
    </row>
    <row r="80" spans="1:7">
      <c r="A80" s="170">
        <f t="shared" si="3"/>
        <v>2001</v>
      </c>
      <c r="B80" s="181">
        <f>KZN!G45</f>
        <v>0.76772072462020902</v>
      </c>
      <c r="C80" s="181">
        <f>Durban!G45</f>
        <v>0.93754317578035773</v>
      </c>
      <c r="D80" s="181">
        <f>PMB!G45</f>
        <v>0.67461181967931938</v>
      </c>
      <c r="E80" s="181">
        <f>RBay!G45</f>
        <v>1.1198501218481427</v>
      </c>
      <c r="F80" s="181">
        <f>NewCastle!G45</f>
        <v>0.45415729676546895</v>
      </c>
      <c r="G80" s="181">
        <f>'Port Shepstone'!G45</f>
        <v>0.87845304373388899</v>
      </c>
    </row>
    <row r="81" spans="1:7">
      <c r="A81" s="170">
        <f t="shared" si="3"/>
        <v>2002</v>
      </c>
      <c r="B81" s="181">
        <f>KZN!G46</f>
        <v>0.76976671040890943</v>
      </c>
      <c r="C81" s="181">
        <f>Durban!G46</f>
        <v>0.94175640071499334</v>
      </c>
      <c r="D81" s="181">
        <f>PMB!G46</f>
        <v>0.67506698784847863</v>
      </c>
      <c r="E81" s="181">
        <f>RBay!G46</f>
        <v>1.1219274294153139</v>
      </c>
      <c r="F81" s="181">
        <f>NewCastle!G46</f>
        <v>0.45661364163926055</v>
      </c>
      <c r="G81" s="181">
        <f>'Port Shepstone'!G46</f>
        <v>0.86794326877981043</v>
      </c>
    </row>
    <row r="82" spans="1:7">
      <c r="A82" s="170">
        <f t="shared" si="3"/>
        <v>2003</v>
      </c>
      <c r="B82" s="181">
        <f>KZN!G47</f>
        <v>0.77423797576483822</v>
      </c>
      <c r="C82" s="181">
        <f>Durban!G47</f>
        <v>0.94765009719766591</v>
      </c>
      <c r="D82" s="181">
        <f>PMB!G47</f>
        <v>0.67380134379475576</v>
      </c>
      <c r="E82" s="181">
        <f>RBay!G47</f>
        <v>1.1141654995384942</v>
      </c>
      <c r="F82" s="181">
        <f>NewCastle!G47</f>
        <v>0.45531679357212934</v>
      </c>
      <c r="G82" s="181">
        <f>'Port Shepstone'!G47</f>
        <v>0.87760760410284688</v>
      </c>
    </row>
    <row r="83" spans="1:7">
      <c r="A83" s="170">
        <f t="shared" si="3"/>
        <v>2004</v>
      </c>
      <c r="B83" s="181">
        <f>KZN!G48</f>
        <v>0.77645356681688527</v>
      </c>
      <c r="C83" s="181">
        <f>Durban!G48</f>
        <v>0.93661771175151132</v>
      </c>
      <c r="D83" s="181">
        <f>PMB!G48</f>
        <v>0.67269113529521796</v>
      </c>
      <c r="E83" s="181">
        <f>RBay!G48</f>
        <v>1.0983095687734317</v>
      </c>
      <c r="F83" s="181">
        <f>NewCastle!G48</f>
        <v>0.45518494639016022</v>
      </c>
      <c r="G83" s="181">
        <f>'Port Shepstone'!G48</f>
        <v>0.89788282808206032</v>
      </c>
    </row>
    <row r="84" spans="1:7">
      <c r="A84" s="170">
        <f t="shared" si="3"/>
        <v>2005</v>
      </c>
      <c r="B84" s="181">
        <f>KZN!G49</f>
        <v>0.77926864231322968</v>
      </c>
      <c r="C84" s="181">
        <f>Durban!G49</f>
        <v>0.93191953012092099</v>
      </c>
      <c r="D84" s="181">
        <f>PMB!G49</f>
        <v>0.66969775345890059</v>
      </c>
      <c r="E84" s="181">
        <f>RBay!G49</f>
        <v>1.0932986705413872</v>
      </c>
      <c r="F84" s="181">
        <f>NewCastle!G49</f>
        <v>0.45360192315060244</v>
      </c>
      <c r="G84" s="181">
        <f>'Port Shepstone'!G49</f>
        <v>0.91231215575990521</v>
      </c>
    </row>
    <row r="85" spans="1:7">
      <c r="A85" s="170">
        <f t="shared" si="3"/>
        <v>2006</v>
      </c>
      <c r="B85" s="181">
        <f>KZN!G50</f>
        <v>0.77934566380602288</v>
      </c>
      <c r="C85" s="181">
        <f>Durban!G50</f>
        <v>0.92876309719481409</v>
      </c>
      <c r="D85" s="181">
        <f>PMB!G50</f>
        <v>0.66087076309222781</v>
      </c>
      <c r="E85" s="181">
        <f>RBay!G50</f>
        <v>1.0834810052964339</v>
      </c>
      <c r="F85" s="181">
        <f>NewCastle!G50</f>
        <v>0.44303246549405145</v>
      </c>
      <c r="G85" s="181">
        <f>'Port Shepstone'!G50</f>
        <v>0.93148116520706803</v>
      </c>
    </row>
    <row r="86" spans="1:7">
      <c r="A86" s="170">
        <f t="shared" si="3"/>
        <v>2007</v>
      </c>
      <c r="B86" s="181">
        <f>KZN!G51</f>
        <v>0.78188114747315396</v>
      </c>
      <c r="C86" s="181">
        <f>Durban!G51</f>
        <v>0.93689478718749719</v>
      </c>
      <c r="D86" s="181">
        <f>PMB!G51</f>
        <v>0.65363746082467089</v>
      </c>
      <c r="E86" s="181">
        <f>RBay!G51</f>
        <v>1.0868233135521277</v>
      </c>
      <c r="F86" s="181">
        <f>NewCastle!G51</f>
        <v>0.44640219648211626</v>
      </c>
      <c r="G86" s="181">
        <f>'Port Shepstone'!G51</f>
        <v>0.94357868426087732</v>
      </c>
    </row>
    <row r="87" spans="1:7">
      <c r="A87" s="170">
        <f t="shared" si="3"/>
        <v>2008</v>
      </c>
      <c r="B87" s="181">
        <f>KZN!G52</f>
        <v>0.78047301225646826</v>
      </c>
      <c r="C87" s="181">
        <f>Durban!G52</f>
        <v>0.93545385023331773</v>
      </c>
      <c r="D87" s="181">
        <f>PMB!G52</f>
        <v>0.64026617649561535</v>
      </c>
      <c r="E87" s="181">
        <f>RBay!G52</f>
        <v>1.0697522060032747</v>
      </c>
      <c r="F87" s="181">
        <f>NewCastle!G52</f>
        <v>0.44035514670249842</v>
      </c>
      <c r="G87" s="181">
        <f>'Port Shepstone'!G52</f>
        <v>0.95670130617075211</v>
      </c>
    </row>
    <row r="88" spans="1:7">
      <c r="A88" s="170">
        <f t="shared" si="3"/>
        <v>2009</v>
      </c>
      <c r="B88" s="181">
        <f>KZN!G53</f>
        <v>0.77643303031263344</v>
      </c>
      <c r="C88" s="181">
        <f>Durban!G53</f>
        <v>0.92623512155166232</v>
      </c>
      <c r="D88" s="181">
        <f>PMB!G53</f>
        <v>0.63109736930532179</v>
      </c>
      <c r="E88" s="181">
        <f>RBay!G53</f>
        <v>1.0726500077670977</v>
      </c>
      <c r="F88" s="181">
        <f>NewCastle!G53</f>
        <v>0.43900042740338896</v>
      </c>
      <c r="G88" s="181">
        <f>'Port Shepstone'!G53</f>
        <v>0.96550352087257341</v>
      </c>
    </row>
    <row r="89" spans="1:7">
      <c r="A89" s="170">
        <f t="shared" si="3"/>
        <v>2010</v>
      </c>
      <c r="B89" s="181">
        <f>KZN!G54</f>
        <v>0.77793936468615121</v>
      </c>
      <c r="C89" s="181">
        <f>Durban!G54</f>
        <v>0.93046610703145294</v>
      </c>
      <c r="D89" s="181">
        <f>PMB!G54</f>
        <v>0.63169773138849539</v>
      </c>
      <c r="E89" s="181">
        <f>RBay!G54</f>
        <v>1.0743934421657606</v>
      </c>
      <c r="F89" s="181">
        <f>NewCastle!G54</f>
        <v>0.44038163055170093</v>
      </c>
      <c r="G89" s="181">
        <f>'Port Shepstone'!G54</f>
        <v>0.96484923628248132</v>
      </c>
    </row>
    <row r="90" spans="1:7" ht="15.75" thickBot="1"/>
    <row r="91" spans="1:7" ht="19.5" thickBot="1">
      <c r="A91" s="175" t="str">
        <f>A73</f>
        <v>Location Quotients</v>
      </c>
      <c r="B91" s="177" t="s">
        <v>73</v>
      </c>
      <c r="C91" s="178" t="s">
        <v>66</v>
      </c>
      <c r="D91" s="178" t="s">
        <v>67</v>
      </c>
      <c r="E91" s="178" t="s">
        <v>68</v>
      </c>
      <c r="F91" s="178" t="s">
        <v>74</v>
      </c>
      <c r="G91" s="179" t="s">
        <v>70</v>
      </c>
    </row>
    <row r="92" spans="1:7" ht="19.5" thickBot="1">
      <c r="A92" s="298" t="str">
        <f>KZN!H39</f>
        <v>Wholesale &amp; retail trade; hotels &amp; restaurants</v>
      </c>
      <c r="B92" s="299"/>
      <c r="C92" s="299"/>
      <c r="D92" s="299"/>
      <c r="E92" s="299"/>
      <c r="F92" s="299"/>
      <c r="G92" s="300"/>
    </row>
    <row r="93" spans="1:7">
      <c r="A93" s="170" t="str">
        <f>A75</f>
        <v>1996</v>
      </c>
      <c r="B93" s="181">
        <f>KZN!H40</f>
        <v>0.7348213449372617</v>
      </c>
      <c r="C93" s="181">
        <f>Durban!H40</f>
        <v>0.88760926373897986</v>
      </c>
      <c r="D93" s="181">
        <f>PMB!H40</f>
        <v>0.79980558358990872</v>
      </c>
      <c r="E93" s="181">
        <f>RBay!H40</f>
        <v>0.57817047614809725</v>
      </c>
      <c r="F93" s="181">
        <f>NewCastle!H40</f>
        <v>0.49573892549472159</v>
      </c>
      <c r="G93" s="181">
        <f>'Port Shepstone'!H40</f>
        <v>0.90825717797887939</v>
      </c>
    </row>
    <row r="94" spans="1:7">
      <c r="A94" s="170">
        <f t="shared" ref="A94:A107" si="4">A76</f>
        <v>1997</v>
      </c>
      <c r="B94" s="181">
        <f>KZN!H41</f>
        <v>0.7380162326214128</v>
      </c>
      <c r="C94" s="181">
        <f>Durban!H41</f>
        <v>0.89177254460079436</v>
      </c>
      <c r="D94" s="181">
        <f>PMB!H41</f>
        <v>0.79259644557700448</v>
      </c>
      <c r="E94" s="181">
        <f>RBay!H41</f>
        <v>0.60928389394099869</v>
      </c>
      <c r="F94" s="181">
        <f>NewCastle!H41</f>
        <v>0.50578451657958856</v>
      </c>
      <c r="G94" s="181">
        <f>'Port Shepstone'!H41</f>
        <v>0.92654133687322626</v>
      </c>
    </row>
    <row r="95" spans="1:7">
      <c r="A95" s="170">
        <f t="shared" si="4"/>
        <v>1998</v>
      </c>
      <c r="B95" s="181">
        <f>KZN!H42</f>
        <v>0.73155616825165859</v>
      </c>
      <c r="C95" s="181">
        <f>Durban!H42</f>
        <v>0.88533462932574825</v>
      </c>
      <c r="D95" s="181">
        <f>PMB!H42</f>
        <v>0.78072848394426697</v>
      </c>
      <c r="E95" s="181">
        <f>RBay!H42</f>
        <v>0.62171231895547485</v>
      </c>
      <c r="F95" s="181">
        <f>NewCastle!H42</f>
        <v>0.52513600445148789</v>
      </c>
      <c r="G95" s="181">
        <f>'Port Shepstone'!H42</f>
        <v>0.92542768107814077</v>
      </c>
    </row>
    <row r="96" spans="1:7">
      <c r="A96" s="170">
        <f t="shared" si="4"/>
        <v>1999</v>
      </c>
      <c r="B96" s="181">
        <f>KZN!H43</f>
        <v>0.72476422845759048</v>
      </c>
      <c r="C96" s="181">
        <f>Durban!H43</f>
        <v>0.87665628737230861</v>
      </c>
      <c r="D96" s="181">
        <f>PMB!H43</f>
        <v>0.76956275200401403</v>
      </c>
      <c r="E96" s="181">
        <f>RBay!H43</f>
        <v>0.63923104507539019</v>
      </c>
      <c r="F96" s="181">
        <f>NewCastle!H43</f>
        <v>0.54640156432914866</v>
      </c>
      <c r="G96" s="181">
        <f>'Port Shepstone'!H43</f>
        <v>0.92306751072459281</v>
      </c>
    </row>
    <row r="97" spans="1:7">
      <c r="A97" s="170">
        <f t="shared" si="4"/>
        <v>2000</v>
      </c>
      <c r="B97" s="181">
        <f>KZN!H44</f>
        <v>0.71795642119130232</v>
      </c>
      <c r="C97" s="181">
        <f>Durban!H44</f>
        <v>0.87145619384940021</v>
      </c>
      <c r="D97" s="181">
        <f>PMB!H44</f>
        <v>0.72132105426558701</v>
      </c>
      <c r="E97" s="181">
        <f>RBay!H44</f>
        <v>0.6469177532761673</v>
      </c>
      <c r="F97" s="181">
        <f>NewCastle!H44</f>
        <v>0.55195071670919837</v>
      </c>
      <c r="G97" s="181">
        <f>'Port Shepstone'!H44</f>
        <v>0.93230154117933772</v>
      </c>
    </row>
    <row r="98" spans="1:7">
      <c r="A98" s="170">
        <f t="shared" si="4"/>
        <v>2001</v>
      </c>
      <c r="B98" s="181">
        <f>KZN!H45</f>
        <v>0.72641824103735075</v>
      </c>
      <c r="C98" s="181">
        <f>Durban!H45</f>
        <v>0.88721847748770422</v>
      </c>
      <c r="D98" s="181">
        <f>PMB!H45</f>
        <v>0.72451419708495712</v>
      </c>
      <c r="E98" s="181">
        <f>RBay!H45</f>
        <v>0.65204032875656415</v>
      </c>
      <c r="F98" s="181">
        <f>NewCastle!H45</f>
        <v>0.56621355681599805</v>
      </c>
      <c r="G98" s="181">
        <f>'Port Shepstone'!H45</f>
        <v>0.93443772513292511</v>
      </c>
    </row>
    <row r="99" spans="1:7">
      <c r="A99" s="170">
        <f t="shared" si="4"/>
        <v>2002</v>
      </c>
      <c r="B99" s="181">
        <f>KZN!H46</f>
        <v>0.72912874555861129</v>
      </c>
      <c r="C99" s="181">
        <f>Durban!H46</f>
        <v>0.892399530188837</v>
      </c>
      <c r="D99" s="181">
        <f>PMB!H46</f>
        <v>0.72595133558235792</v>
      </c>
      <c r="E99" s="181">
        <f>RBay!H46</f>
        <v>0.65420301714891083</v>
      </c>
      <c r="F99" s="181">
        <f>NewCastle!H46</f>
        <v>0.57010293589527428</v>
      </c>
      <c r="G99" s="181">
        <f>'Port Shepstone'!H46</f>
        <v>0.92486446679558576</v>
      </c>
    </row>
    <row r="100" spans="1:7">
      <c r="A100" s="170">
        <f t="shared" si="4"/>
        <v>2003</v>
      </c>
      <c r="B100" s="181">
        <f>KZN!H47</f>
        <v>0.73504078406410311</v>
      </c>
      <c r="C100" s="181">
        <f>Durban!H47</f>
        <v>0.89993973360719914</v>
      </c>
      <c r="D100" s="181">
        <f>PMB!H47</f>
        <v>0.72613679519323937</v>
      </c>
      <c r="E100" s="181">
        <f>RBay!H47</f>
        <v>0.65112815744268671</v>
      </c>
      <c r="F100" s="181">
        <f>NewCastle!H47</f>
        <v>0.56975848610529511</v>
      </c>
      <c r="G100" s="181">
        <f>'Port Shepstone'!H47</f>
        <v>0.93754244917833252</v>
      </c>
    </row>
    <row r="101" spans="1:7">
      <c r="A101" s="170">
        <f t="shared" si="4"/>
        <v>2004</v>
      </c>
      <c r="B101" s="181">
        <f>KZN!H48</f>
        <v>0.73965979868373188</v>
      </c>
      <c r="C101" s="181">
        <f>Durban!H48</f>
        <v>0.89265974202753839</v>
      </c>
      <c r="D101" s="181">
        <f>PMB!H48</f>
        <v>0.7274711389444587</v>
      </c>
      <c r="E101" s="181">
        <f>RBay!H48</f>
        <v>0.64419991171551638</v>
      </c>
      <c r="F101" s="181">
        <f>NewCastle!H48</f>
        <v>0.57170715855144361</v>
      </c>
      <c r="G101" s="181">
        <f>'Port Shepstone'!H48</f>
        <v>0.9634656818951649</v>
      </c>
    </row>
    <row r="102" spans="1:7">
      <c r="A102" s="170">
        <f t="shared" si="4"/>
        <v>2005</v>
      </c>
      <c r="B102" s="181">
        <f>KZN!H49</f>
        <v>0.74394244539114684</v>
      </c>
      <c r="C102" s="181">
        <f>Durban!H49</f>
        <v>0.89047883525657978</v>
      </c>
      <c r="D102" s="181">
        <f>PMB!H49</f>
        <v>0.72604417410683475</v>
      </c>
      <c r="E102" s="181">
        <f>RBay!H49</f>
        <v>0.64296921887464931</v>
      </c>
      <c r="F102" s="181">
        <f>NewCastle!H49</f>
        <v>0.57126697813370797</v>
      </c>
      <c r="G102" s="181">
        <f>'Port Shepstone'!H49</f>
        <v>0.98224618255653784</v>
      </c>
    </row>
    <row r="103" spans="1:7">
      <c r="A103" s="170">
        <f t="shared" si="4"/>
        <v>2006</v>
      </c>
      <c r="B103" s="181">
        <f>KZN!H50</f>
        <v>0.7456380758585166</v>
      </c>
      <c r="C103" s="181">
        <f>Durban!H50</f>
        <v>0.89017001591805189</v>
      </c>
      <c r="D103" s="181">
        <f>PMB!H50</f>
        <v>0.71862735416828949</v>
      </c>
      <c r="E103" s="181">
        <f>RBay!H50</f>
        <v>0.63915897825063162</v>
      </c>
      <c r="F103" s="181">
        <f>NewCastle!H50</f>
        <v>0.55973184582776614</v>
      </c>
      <c r="G103" s="181">
        <f>'Port Shepstone'!H50</f>
        <v>1.0065909009563681</v>
      </c>
    </row>
    <row r="104" spans="1:7">
      <c r="A104" s="170">
        <f t="shared" si="4"/>
        <v>2007</v>
      </c>
      <c r="B104" s="181">
        <f>KZN!H51</f>
        <v>0.74966850170798593</v>
      </c>
      <c r="C104" s="181">
        <f>Durban!H51</f>
        <v>0.90026295008178603</v>
      </c>
      <c r="D104" s="181">
        <f>PMB!H51</f>
        <v>0.71249933221893558</v>
      </c>
      <c r="E104" s="181">
        <f>RBay!H51</f>
        <v>0.64281227837608446</v>
      </c>
      <c r="F104" s="181">
        <f>NewCastle!H51</f>
        <v>0.56552004058391236</v>
      </c>
      <c r="G104" s="181">
        <f>'Port Shepstone'!H51</f>
        <v>1.0233172923992506</v>
      </c>
    </row>
    <row r="105" spans="1:7">
      <c r="A105" s="170">
        <f t="shared" si="4"/>
        <v>2008</v>
      </c>
      <c r="B105" s="181">
        <f>KZN!H52</f>
        <v>0.74857597022729194</v>
      </c>
      <c r="C105" s="181">
        <f>Durban!H52</f>
        <v>0.89896741402248315</v>
      </c>
      <c r="D105" s="181">
        <f>PMB!H52</f>
        <v>0.69792818885630592</v>
      </c>
      <c r="E105" s="181">
        <f>RBay!H52</f>
        <v>0.63284476319566962</v>
      </c>
      <c r="F105" s="181">
        <f>NewCastle!H52</f>
        <v>0.55796861365843375</v>
      </c>
      <c r="G105" s="181">
        <f>'Port Shepstone'!H52</f>
        <v>1.0383350789099115</v>
      </c>
    </row>
    <row r="106" spans="1:7">
      <c r="A106" s="170">
        <f t="shared" si="4"/>
        <v>2009</v>
      </c>
      <c r="B106" s="181">
        <f>KZN!H53</f>
        <v>0.74491059493208145</v>
      </c>
      <c r="C106" s="181">
        <f>Durban!H53</f>
        <v>0.88976812193765176</v>
      </c>
      <c r="D106" s="181">
        <f>PMB!H53</f>
        <v>0.68760851034572712</v>
      </c>
      <c r="E106" s="181">
        <f>RBay!H53</f>
        <v>0.63439559376549126</v>
      </c>
      <c r="F106" s="181">
        <f>NewCastle!H53</f>
        <v>0.55604708962199001</v>
      </c>
      <c r="G106" s="181">
        <f>'Port Shepstone'!H53</f>
        <v>1.0478393489198725</v>
      </c>
    </row>
    <row r="107" spans="1:7">
      <c r="A107" s="170">
        <f t="shared" si="4"/>
        <v>2010</v>
      </c>
      <c r="B107" s="181">
        <f>KZN!H54</f>
        <v>0.74404690747448832</v>
      </c>
      <c r="C107" s="181">
        <f>Durban!H54</f>
        <v>0.89181564385339052</v>
      </c>
      <c r="D107" s="181">
        <f>PMB!H54</f>
        <v>0.68671479297896409</v>
      </c>
      <c r="E107" s="181">
        <f>RBay!H54</f>
        <v>0.63400463327049983</v>
      </c>
      <c r="F107" s="181">
        <f>NewCastle!H54</f>
        <v>0.55654226362008641</v>
      </c>
      <c r="G107" s="181">
        <f>'Port Shepstone'!H54</f>
        <v>1.0447324182982716</v>
      </c>
    </row>
    <row r="108" spans="1:7" ht="15.75" thickBot="1"/>
    <row r="109" spans="1:7" ht="19.5" thickBot="1">
      <c r="A109" s="175" t="str">
        <f>A91</f>
        <v>Location Quotients</v>
      </c>
      <c r="B109" s="177" t="s">
        <v>73</v>
      </c>
      <c r="C109" s="178" t="s">
        <v>66</v>
      </c>
      <c r="D109" s="178" t="s">
        <v>67</v>
      </c>
      <c r="E109" s="178" t="s">
        <v>68</v>
      </c>
      <c r="F109" s="178" t="s">
        <v>74</v>
      </c>
      <c r="G109" s="179" t="s">
        <v>70</v>
      </c>
    </row>
    <row r="110" spans="1:7" ht="19.5" thickBot="1">
      <c r="A110" s="298" t="str">
        <f>KZN!I39</f>
        <v>Transport , storage and communication</v>
      </c>
      <c r="B110" s="299"/>
      <c r="C110" s="299"/>
      <c r="D110" s="299"/>
      <c r="E110" s="299"/>
      <c r="F110" s="299"/>
      <c r="G110" s="300"/>
    </row>
    <row r="111" spans="1:7">
      <c r="A111" s="170" t="str">
        <f>A93</f>
        <v>1996</v>
      </c>
      <c r="B111" s="181">
        <f>KZN!I40</f>
        <v>1.114671672583549</v>
      </c>
      <c r="C111" s="181">
        <f>Durban!I40</f>
        <v>1.3625646276946166</v>
      </c>
      <c r="D111" s="181">
        <f>PMB!I40</f>
        <v>0.99215152597584721</v>
      </c>
      <c r="E111" s="181">
        <f>RBay!I40</f>
        <v>1.5612585055854304</v>
      </c>
      <c r="F111" s="181">
        <f>NewCastle!I40</f>
        <v>0.86182021429290523</v>
      </c>
      <c r="G111" s="181">
        <f>'Port Shepstone'!I40</f>
        <v>0.583316700329086</v>
      </c>
    </row>
    <row r="112" spans="1:7">
      <c r="A112" s="170">
        <f t="shared" ref="A112:A125" si="5">A94</f>
        <v>1997</v>
      </c>
      <c r="B112" s="181">
        <f>KZN!I41</f>
        <v>1.1213139222972073</v>
      </c>
      <c r="C112" s="181">
        <f>Durban!I41</f>
        <v>1.3671350672255025</v>
      </c>
      <c r="D112" s="181">
        <f>PMB!I41</f>
        <v>0.98631129535025586</v>
      </c>
      <c r="E112" s="181">
        <f>RBay!I41</f>
        <v>1.6332913425030946</v>
      </c>
      <c r="F112" s="181">
        <f>NewCastle!I41</f>
        <v>0.87572273555021884</v>
      </c>
      <c r="G112" s="181">
        <f>'Port Shepstone'!I41</f>
        <v>0.60259952202346356</v>
      </c>
    </row>
    <row r="113" spans="1:7">
      <c r="A113" s="170">
        <f t="shared" si="5"/>
        <v>1998</v>
      </c>
      <c r="B113" s="181">
        <f>KZN!I42</f>
        <v>1.119825706972871</v>
      </c>
      <c r="C113" s="181">
        <f>Durban!I42</f>
        <v>1.3640071197904438</v>
      </c>
      <c r="D113" s="181">
        <f>PMB!I42</f>
        <v>0.97922967624163915</v>
      </c>
      <c r="E113" s="181">
        <f>RBay!I42</f>
        <v>1.6694068147180476</v>
      </c>
      <c r="F113" s="181">
        <f>NewCastle!I42</f>
        <v>0.91245754104987942</v>
      </c>
      <c r="G113" s="181">
        <f>'Port Shepstone'!I42</f>
        <v>0.6094562822119306</v>
      </c>
    </row>
    <row r="114" spans="1:7">
      <c r="A114" s="170">
        <f t="shared" si="5"/>
        <v>1999</v>
      </c>
      <c r="B114" s="181">
        <f>KZN!I43</f>
        <v>1.1107381945723054</v>
      </c>
      <c r="C114" s="181">
        <f>Durban!I43</f>
        <v>1.34885444897485</v>
      </c>
      <c r="D114" s="181">
        <f>PMB!I43</f>
        <v>0.96813093202718126</v>
      </c>
      <c r="E114" s="181">
        <f>RBay!I43</f>
        <v>1.7069351291824197</v>
      </c>
      <c r="F114" s="181">
        <f>NewCastle!I43</f>
        <v>0.94650180165043452</v>
      </c>
      <c r="G114" s="181">
        <f>'Port Shepstone'!I43</f>
        <v>0.61323166444610444</v>
      </c>
    </row>
    <row r="115" spans="1:7">
      <c r="A115" s="170">
        <f t="shared" si="5"/>
        <v>2000</v>
      </c>
      <c r="B115" s="181">
        <f>KZN!I44</f>
        <v>1.0901066949257898</v>
      </c>
      <c r="C115" s="181">
        <f>Durban!I44</f>
        <v>1.3264023432694332</v>
      </c>
      <c r="D115" s="181">
        <f>PMB!I44</f>
        <v>0.90285642841746927</v>
      </c>
      <c r="E115" s="181">
        <f>RBay!I44</f>
        <v>1.6978859758623239</v>
      </c>
      <c r="F115" s="181">
        <f>NewCastle!I44</f>
        <v>0.94342566209430734</v>
      </c>
      <c r="G115" s="181">
        <f>'Port Shepstone'!I44</f>
        <v>0.6225555922591044</v>
      </c>
    </row>
    <row r="116" spans="1:7">
      <c r="A116" s="170">
        <f t="shared" si="5"/>
        <v>2001</v>
      </c>
      <c r="B116" s="181">
        <f>KZN!I45</f>
        <v>1.0927092442173261</v>
      </c>
      <c r="C116" s="181">
        <f>Durban!I45</f>
        <v>1.3370636212742202</v>
      </c>
      <c r="D116" s="181">
        <f>PMB!I45</f>
        <v>0.90209522583431423</v>
      </c>
      <c r="E116" s="181">
        <f>RBay!I45</f>
        <v>1.6857295994783383</v>
      </c>
      <c r="F116" s="181">
        <f>NewCastle!I45</f>
        <v>0.95631936522409466</v>
      </c>
      <c r="G116" s="181">
        <f>'Port Shepstone'!I45</f>
        <v>0.62544501540230824</v>
      </c>
    </row>
    <row r="117" spans="1:7">
      <c r="A117" s="170">
        <f t="shared" si="5"/>
        <v>2002</v>
      </c>
      <c r="B117" s="181">
        <f>KZN!I46</f>
        <v>1.0810634350401527</v>
      </c>
      <c r="C117" s="181">
        <f>Durban!I46</f>
        <v>1.3243692767217441</v>
      </c>
      <c r="D117" s="181">
        <f>PMB!I46</f>
        <v>0.90199298815510442</v>
      </c>
      <c r="E117" s="181">
        <f>RBay!I46</f>
        <v>1.6359637801973363</v>
      </c>
      <c r="F117" s="181">
        <f>NewCastle!I46</f>
        <v>0.9413028280087864</v>
      </c>
      <c r="G117" s="181">
        <f>'Port Shepstone'!I46</f>
        <v>0.63305153348672871</v>
      </c>
    </row>
    <row r="118" spans="1:7">
      <c r="A118" s="170">
        <f t="shared" si="5"/>
        <v>2003</v>
      </c>
      <c r="B118" s="181">
        <f>KZN!I47</f>
        <v>1.0959870540374357</v>
      </c>
      <c r="C118" s="181">
        <f>Durban!I47</f>
        <v>1.3415841406737483</v>
      </c>
      <c r="D118" s="181">
        <f>PMB!I47</f>
        <v>0.89989170926404827</v>
      </c>
      <c r="E118" s="181">
        <f>RBay!I47</f>
        <v>1.6526851233258062</v>
      </c>
      <c r="F118" s="181">
        <f>NewCastle!I47</f>
        <v>0.94897463551795336</v>
      </c>
      <c r="G118" s="181">
        <f>'Port Shepstone'!I47</f>
        <v>0.63087874263377608</v>
      </c>
    </row>
    <row r="119" spans="1:7">
      <c r="A119" s="170">
        <f t="shared" si="5"/>
        <v>2004</v>
      </c>
      <c r="B119" s="181">
        <f>KZN!I48</f>
        <v>1.1101815095486407</v>
      </c>
      <c r="C119" s="181">
        <f>Durban!I48</f>
        <v>1.3380143237766005</v>
      </c>
      <c r="D119" s="181">
        <f>PMB!I48</f>
        <v>0.89840050649040248</v>
      </c>
      <c r="E119" s="181">
        <f>RBay!I48</f>
        <v>1.6655074501325344</v>
      </c>
      <c r="F119" s="181">
        <f>NewCastle!I48</f>
        <v>0.96248884639902654</v>
      </c>
      <c r="G119" s="181">
        <f>'Port Shepstone'!I48</f>
        <v>0.63373656109515475</v>
      </c>
    </row>
    <row r="120" spans="1:7">
      <c r="A120" s="170">
        <f t="shared" si="5"/>
        <v>2005</v>
      </c>
      <c r="B120" s="181">
        <f>KZN!I49</f>
        <v>1.1184353947422281</v>
      </c>
      <c r="C120" s="181">
        <f>Durban!I49</f>
        <v>1.336029080520309</v>
      </c>
      <c r="D120" s="181">
        <f>PMB!I49</f>
        <v>0.89604650838842714</v>
      </c>
      <c r="E120" s="181">
        <f>RBay!I49</f>
        <v>1.6685038338327327</v>
      </c>
      <c r="F120" s="181">
        <f>NewCastle!I49</f>
        <v>0.9637123751190988</v>
      </c>
      <c r="G120" s="181">
        <f>'Port Shepstone'!I49</f>
        <v>0.64258119357582821</v>
      </c>
    </row>
    <row r="121" spans="1:7">
      <c r="A121" s="170">
        <f t="shared" si="5"/>
        <v>2006</v>
      </c>
      <c r="B121" s="181">
        <f>KZN!I50</f>
        <v>1.1187667389593379</v>
      </c>
      <c r="C121" s="181">
        <f>Durban!I50</f>
        <v>1.3313651138221574</v>
      </c>
      <c r="D121" s="181">
        <f>PMB!I50</f>
        <v>0.88731912798169288</v>
      </c>
      <c r="E121" s="181">
        <f>RBay!I50</f>
        <v>1.6452289357926686</v>
      </c>
      <c r="F121" s="181">
        <f>NewCastle!I50</f>
        <v>0.9392505621870838</v>
      </c>
      <c r="G121" s="181">
        <f>'Port Shepstone'!I50</f>
        <v>0.66311417663728578</v>
      </c>
    </row>
    <row r="122" spans="1:7">
      <c r="A122" s="170">
        <f t="shared" si="5"/>
        <v>2007</v>
      </c>
      <c r="B122" s="181">
        <f>KZN!I51</f>
        <v>1.1136332060742877</v>
      </c>
      <c r="C122" s="181">
        <f>Durban!I51</f>
        <v>1.3332888756967956</v>
      </c>
      <c r="D122" s="181">
        <f>PMB!I51</f>
        <v>0.88009656737668018</v>
      </c>
      <c r="E122" s="181">
        <f>RBay!I51</f>
        <v>1.6156670727533684</v>
      </c>
      <c r="F122" s="181">
        <f>NewCastle!I51</f>
        <v>0.9341972940464417</v>
      </c>
      <c r="G122" s="181">
        <f>'Port Shepstone'!I51</f>
        <v>0.68701338681135526</v>
      </c>
    </row>
    <row r="123" spans="1:7">
      <c r="A123" s="170">
        <f t="shared" si="5"/>
        <v>2008</v>
      </c>
      <c r="B123" s="181">
        <f>KZN!I52</f>
        <v>1.1156378311516693</v>
      </c>
      <c r="C123" s="181">
        <f>Durban!I52</f>
        <v>1.3358512977709682</v>
      </c>
      <c r="D123" s="181">
        <f>PMB!I52</f>
        <v>0.86156050826073016</v>
      </c>
      <c r="E123" s="181">
        <f>RBay!I52</f>
        <v>1.6055603708412998</v>
      </c>
      <c r="F123" s="181">
        <f>NewCastle!I52</f>
        <v>0.92707576941019287</v>
      </c>
      <c r="G123" s="181">
        <f>'Port Shepstone'!I52</f>
        <v>0.69039256577973951</v>
      </c>
    </row>
    <row r="124" spans="1:7">
      <c r="A124" s="170">
        <f t="shared" si="5"/>
        <v>2009</v>
      </c>
      <c r="B124" s="181">
        <f>KZN!I53</f>
        <v>1.0987289096179054</v>
      </c>
      <c r="C124" s="181">
        <f>Durban!I53</f>
        <v>1.3102347001555057</v>
      </c>
      <c r="D124" s="181">
        <f>PMB!I53</f>
        <v>0.84877707898773858</v>
      </c>
      <c r="E124" s="181">
        <f>RBay!I53</f>
        <v>1.5750871838736706</v>
      </c>
      <c r="F124" s="181">
        <f>NewCastle!I53</f>
        <v>0.91091530904169893</v>
      </c>
      <c r="G124" s="181">
        <f>'Port Shepstone'!I53</f>
        <v>0.70836126141587963</v>
      </c>
    </row>
    <row r="125" spans="1:7">
      <c r="A125" s="170">
        <f t="shared" si="5"/>
        <v>2010</v>
      </c>
      <c r="B125" s="181">
        <f>KZN!I54</f>
        <v>1.0995775226274427</v>
      </c>
      <c r="C125" s="181">
        <f>Durban!I54</f>
        <v>1.3146602843622059</v>
      </c>
      <c r="D125" s="181">
        <f>PMB!I54</f>
        <v>0.84777696262025692</v>
      </c>
      <c r="E125" s="181">
        <f>RBay!I54</f>
        <v>1.5778424141247476</v>
      </c>
      <c r="F125" s="181">
        <f>NewCastle!I54</f>
        <v>0.91318173977199368</v>
      </c>
      <c r="G125" s="181">
        <f>'Port Shepstone'!I54</f>
        <v>0.705127126668468</v>
      </c>
    </row>
    <row r="126" spans="1:7" ht="15.75" thickBot="1"/>
    <row r="127" spans="1:7" ht="19.5" thickBot="1">
      <c r="A127" s="175" t="str">
        <f>A109</f>
        <v>Location Quotients</v>
      </c>
      <c r="B127" s="177" t="s">
        <v>73</v>
      </c>
      <c r="C127" s="178" t="s">
        <v>66</v>
      </c>
      <c r="D127" s="178" t="s">
        <v>67</v>
      </c>
      <c r="E127" s="178" t="s">
        <v>68</v>
      </c>
      <c r="F127" s="178" t="s">
        <v>74</v>
      </c>
      <c r="G127" s="179" t="s">
        <v>70</v>
      </c>
    </row>
    <row r="128" spans="1:7" ht="19.5" thickBot="1">
      <c r="A128" s="298" t="str">
        <f>KZN!J39</f>
        <v>Finance, real estate and business services</v>
      </c>
      <c r="B128" s="299"/>
      <c r="C128" s="299"/>
      <c r="D128" s="299"/>
      <c r="E128" s="299"/>
      <c r="F128" s="299"/>
      <c r="G128" s="300"/>
    </row>
    <row r="129" spans="1:7">
      <c r="A129" s="170" t="str">
        <f>A111</f>
        <v>1996</v>
      </c>
      <c r="B129" s="181">
        <f>KZN!J40</f>
        <v>0.93753491386430199</v>
      </c>
      <c r="C129" s="181">
        <f>Durban!J40</f>
        <v>1.1821192353936614</v>
      </c>
      <c r="D129" s="181">
        <f>PMB!J40</f>
        <v>1.1849610416818142</v>
      </c>
      <c r="E129" s="181">
        <f>RBay!J40</f>
        <v>0.71893125923438805</v>
      </c>
      <c r="F129" s="181">
        <f>NewCastle!J40</f>
        <v>0.66823759868741062</v>
      </c>
      <c r="G129" s="181">
        <f>'Port Shepstone'!J40</f>
        <v>0.73927885972489349</v>
      </c>
    </row>
    <row r="130" spans="1:7">
      <c r="A130" s="170">
        <f t="shared" ref="A130:A143" si="6">A112</f>
        <v>1997</v>
      </c>
      <c r="B130" s="181">
        <f>KZN!J41</f>
        <v>0.94405087522304276</v>
      </c>
      <c r="C130" s="181">
        <f>Durban!J41</f>
        <v>1.1902633551670445</v>
      </c>
      <c r="D130" s="181">
        <f>PMB!J41</f>
        <v>1.1774788841554822</v>
      </c>
      <c r="E130" s="181">
        <f>RBay!J41</f>
        <v>0.76018237775729669</v>
      </c>
      <c r="F130" s="181">
        <f>NewCastle!J41</f>
        <v>0.68279928847534388</v>
      </c>
      <c r="G130" s="181">
        <f>'Port Shepstone'!J41</f>
        <v>0.75619655970873578</v>
      </c>
    </row>
    <row r="131" spans="1:7">
      <c r="A131" s="170">
        <f t="shared" si="6"/>
        <v>1998</v>
      </c>
      <c r="B131" s="181">
        <f>KZN!J42</f>
        <v>0.93025940262360718</v>
      </c>
      <c r="C131" s="181">
        <f>Durban!J42</f>
        <v>1.1739918060962378</v>
      </c>
      <c r="D131" s="181">
        <f>PMB!J42</f>
        <v>1.1537761716788231</v>
      </c>
      <c r="E131" s="181">
        <f>RBay!J42</f>
        <v>0.77209389555650798</v>
      </c>
      <c r="F131" s="181">
        <f>NewCastle!J42</f>
        <v>0.7038465630244084</v>
      </c>
      <c r="G131" s="181">
        <f>'Port Shepstone'!J42</f>
        <v>0.75049785726360774</v>
      </c>
    </row>
    <row r="132" spans="1:7">
      <c r="A132" s="170">
        <f t="shared" si="6"/>
        <v>1999</v>
      </c>
      <c r="B132" s="181">
        <f>KZN!J43</f>
        <v>0.91728787610059803</v>
      </c>
      <c r="C132" s="181">
        <f>Durban!J43</f>
        <v>1.1573809979344307</v>
      </c>
      <c r="D132" s="181">
        <f>PMB!J43</f>
        <v>1.1321493687475537</v>
      </c>
      <c r="E132" s="181">
        <f>RBay!J43</f>
        <v>0.78996358171068382</v>
      </c>
      <c r="F132" s="181">
        <f>NewCastle!J43</f>
        <v>0.72901083087505381</v>
      </c>
      <c r="G132" s="181">
        <f>'Port Shepstone'!J43</f>
        <v>0.7444596305978054</v>
      </c>
    </row>
    <row r="133" spans="1:7">
      <c r="A133" s="170">
        <f t="shared" si="6"/>
        <v>2000</v>
      </c>
      <c r="B133" s="181">
        <f>KZN!J44</f>
        <v>0.91251926458924082</v>
      </c>
      <c r="C133" s="181">
        <f>Durban!J44</f>
        <v>1.1574061490862628</v>
      </c>
      <c r="D133" s="181">
        <f>PMB!J44</f>
        <v>1.0694624392026411</v>
      </c>
      <c r="E133" s="181">
        <f>RBay!J44</f>
        <v>0.80693705276624272</v>
      </c>
      <c r="F133" s="181">
        <f>NewCastle!J44</f>
        <v>0.74012632236224818</v>
      </c>
      <c r="G133" s="181">
        <f>'Port Shepstone'!J44</f>
        <v>0.7575772259302288</v>
      </c>
    </row>
    <row r="134" spans="1:7">
      <c r="A134" s="170">
        <f t="shared" si="6"/>
        <v>2001</v>
      </c>
      <c r="B134" s="181">
        <f>KZN!J45</f>
        <v>0.91209228271693854</v>
      </c>
      <c r="C134" s="181">
        <f>Durban!J45</f>
        <v>1.1638007866958127</v>
      </c>
      <c r="D134" s="181">
        <f>PMB!J45</f>
        <v>1.0623261637673562</v>
      </c>
      <c r="E134" s="181">
        <f>RBay!J45</f>
        <v>0.80515886588330932</v>
      </c>
      <c r="F134" s="181">
        <f>NewCastle!J45</f>
        <v>0.74926182012340781</v>
      </c>
      <c r="G134" s="181">
        <f>'Port Shepstone'!J45</f>
        <v>0.75070391548851234</v>
      </c>
    </row>
    <row r="135" spans="1:7">
      <c r="A135" s="170">
        <f t="shared" si="6"/>
        <v>2002</v>
      </c>
      <c r="B135" s="181">
        <f>KZN!J46</f>
        <v>0.90732772908706261</v>
      </c>
      <c r="C135" s="181">
        <f>Durban!J46</f>
        <v>1.1597113766628027</v>
      </c>
      <c r="D135" s="181">
        <f>PMB!J46</f>
        <v>1.057411481469458</v>
      </c>
      <c r="E135" s="181">
        <f>RBay!J46</f>
        <v>0.80416561716827706</v>
      </c>
      <c r="F135" s="181">
        <f>NewCastle!J46</f>
        <v>0.74622945778612448</v>
      </c>
      <c r="G135" s="181">
        <f>'Port Shepstone'!J46</f>
        <v>0.73751346548140884</v>
      </c>
    </row>
    <row r="136" spans="1:7">
      <c r="A136" s="170">
        <f t="shared" si="6"/>
        <v>2003</v>
      </c>
      <c r="B136" s="181">
        <f>KZN!J47</f>
        <v>0.9085267269253251</v>
      </c>
      <c r="C136" s="181">
        <f>Durban!J47</f>
        <v>1.1627646115174908</v>
      </c>
      <c r="D136" s="181">
        <f>PMB!J47</f>
        <v>1.0531392229739136</v>
      </c>
      <c r="E136" s="181">
        <f>RBay!J47</f>
        <v>0.79781863550327803</v>
      </c>
      <c r="F136" s="181">
        <f>NewCastle!J47</f>
        <v>0.74085158680364527</v>
      </c>
      <c r="G136" s="181">
        <f>'Port Shepstone'!J47</f>
        <v>0.74396493166030808</v>
      </c>
    </row>
    <row r="137" spans="1:7">
      <c r="A137" s="170">
        <f t="shared" si="6"/>
        <v>2004</v>
      </c>
      <c r="B137" s="181">
        <f>KZN!J48</f>
        <v>0.90852286780213765</v>
      </c>
      <c r="C137" s="181">
        <f>Durban!J48</f>
        <v>1.1468473493869984</v>
      </c>
      <c r="D137" s="181">
        <f>PMB!J48</f>
        <v>1.0508006852830558</v>
      </c>
      <c r="E137" s="181">
        <f>RBay!J48</f>
        <v>0.78698210864312668</v>
      </c>
      <c r="F137" s="181">
        <f>NewCastle!J48</f>
        <v>0.73850434892739913</v>
      </c>
      <c r="G137" s="181">
        <f>'Port Shepstone'!J48</f>
        <v>0.76055660176402939</v>
      </c>
    </row>
    <row r="138" spans="1:7">
      <c r="A138" s="170">
        <f t="shared" si="6"/>
        <v>2005</v>
      </c>
      <c r="B138" s="181">
        <f>KZN!J49</f>
        <v>0.90922970808026682</v>
      </c>
      <c r="C138" s="181">
        <f>Durban!J49</f>
        <v>1.1387750262019796</v>
      </c>
      <c r="D138" s="181">
        <f>PMB!J49</f>
        <v>1.0453845614899744</v>
      </c>
      <c r="E138" s="181">
        <f>RBay!J49</f>
        <v>0.78370367896261728</v>
      </c>
      <c r="F138" s="181">
        <f>NewCastle!J49</f>
        <v>0.73390307832300883</v>
      </c>
      <c r="G138" s="181">
        <f>'Port Shepstone'!J49</f>
        <v>0.77210997903970569</v>
      </c>
    </row>
    <row r="139" spans="1:7">
      <c r="A139" s="170">
        <f t="shared" si="6"/>
        <v>2006</v>
      </c>
      <c r="B139" s="181">
        <f>KZN!J50</f>
        <v>0.90870489730394044</v>
      </c>
      <c r="C139" s="181">
        <f>Durban!J50</f>
        <v>1.1360974958147361</v>
      </c>
      <c r="D139" s="181">
        <f>PMB!J50</f>
        <v>1.0333283757975777</v>
      </c>
      <c r="E139" s="181">
        <f>RBay!J50</f>
        <v>0.77841311136501079</v>
      </c>
      <c r="F139" s="181">
        <f>NewCastle!J50</f>
        <v>0.71727139087664971</v>
      </c>
      <c r="G139" s="181">
        <f>'Port Shepstone'!J50</f>
        <v>0.78965082408987175</v>
      </c>
    </row>
    <row r="140" spans="1:7">
      <c r="A140" s="170">
        <f t="shared" si="6"/>
        <v>2007</v>
      </c>
      <c r="B140" s="181">
        <f>KZN!J51</f>
        <v>0.91093439791085018</v>
      </c>
      <c r="C140" s="181">
        <f>Durban!J51</f>
        <v>1.1461559465658209</v>
      </c>
      <c r="D140" s="181">
        <f>PMB!J51</f>
        <v>1.0225537014897679</v>
      </c>
      <c r="E140" s="181">
        <f>RBay!J51</f>
        <v>0.78157321386019973</v>
      </c>
      <c r="F140" s="181">
        <f>NewCastle!J51</f>
        <v>0.7225811757541013</v>
      </c>
      <c r="G140" s="181">
        <f>'Port Shepstone'!J51</f>
        <v>0.80038999131352773</v>
      </c>
    </row>
    <row r="141" spans="1:7">
      <c r="A141" s="170">
        <f t="shared" si="6"/>
        <v>2008</v>
      </c>
      <c r="B141" s="181">
        <f>KZN!J52</f>
        <v>0.90824016848282951</v>
      </c>
      <c r="C141" s="181">
        <f>Durban!J52</f>
        <v>1.1424830326341706</v>
      </c>
      <c r="D141" s="181">
        <f>PMB!J52</f>
        <v>1.0015558143604071</v>
      </c>
      <c r="E141" s="181">
        <f>RBay!J52</f>
        <v>0.77023944526041932</v>
      </c>
      <c r="F141" s="181">
        <f>NewCastle!J52</f>
        <v>0.71098447342456761</v>
      </c>
      <c r="G141" s="181">
        <f>'Port Shepstone'!J52</f>
        <v>0.8112852875876857</v>
      </c>
    </row>
    <row r="142" spans="1:7">
      <c r="A142" s="170">
        <f t="shared" si="6"/>
        <v>2009</v>
      </c>
      <c r="B142" s="181">
        <f>KZN!J53</f>
        <v>0.90193196964192812</v>
      </c>
      <c r="C142" s="181">
        <f>Durban!J53</f>
        <v>1.1289344371987187</v>
      </c>
      <c r="D142" s="181">
        <f>PMB!J53</f>
        <v>0.98558726734848534</v>
      </c>
      <c r="E142" s="181">
        <f>RBay!J53</f>
        <v>0.77137332765565003</v>
      </c>
      <c r="F142" s="181">
        <f>NewCastle!J53</f>
        <v>0.70716552249417775</v>
      </c>
      <c r="G142" s="181">
        <f>'Port Shepstone'!J53</f>
        <v>0.81748134961461194</v>
      </c>
    </row>
    <row r="143" spans="1:7">
      <c r="A143" s="170">
        <f t="shared" si="6"/>
        <v>2010</v>
      </c>
      <c r="B143" s="181">
        <f>KZN!J54</f>
        <v>0.90185841424243662</v>
      </c>
      <c r="C143" s="181">
        <f>Durban!J54</f>
        <v>1.1313471488557683</v>
      </c>
      <c r="D143" s="181">
        <f>PMB!J54</f>
        <v>0.98466784075299107</v>
      </c>
      <c r="E143" s="181">
        <f>RBay!J54</f>
        <v>0.77158200770944763</v>
      </c>
      <c r="F143" s="181">
        <f>NewCastle!J54</f>
        <v>0.70742137857863341</v>
      </c>
      <c r="G143" s="181">
        <f>'Port Shepstone'!J54</f>
        <v>0.81543534132641526</v>
      </c>
    </row>
    <row r="144" spans="1:7" ht="15.75" thickBot="1"/>
    <row r="145" spans="1:7" ht="19.5" thickBot="1">
      <c r="A145" s="175" t="str">
        <f>A127</f>
        <v>Location Quotients</v>
      </c>
      <c r="B145" s="177" t="s">
        <v>73</v>
      </c>
      <c r="C145" s="178" t="s">
        <v>66</v>
      </c>
      <c r="D145" s="178" t="s">
        <v>67</v>
      </c>
      <c r="E145" s="178" t="s">
        <v>68</v>
      </c>
      <c r="F145" s="178" t="s">
        <v>74</v>
      </c>
      <c r="G145" s="179" t="s">
        <v>70</v>
      </c>
    </row>
    <row r="146" spans="1:7" ht="19.5" thickBot="1">
      <c r="A146" s="298" t="str">
        <f>KZN!K39</f>
        <v>Personal and General Government Services</v>
      </c>
      <c r="B146" s="299"/>
      <c r="C146" s="299"/>
      <c r="D146" s="299"/>
      <c r="E146" s="299"/>
      <c r="F146" s="299"/>
      <c r="G146" s="300"/>
    </row>
    <row r="147" spans="1:7">
      <c r="A147" s="170" t="str">
        <f>A129</f>
        <v>1996</v>
      </c>
      <c r="B147" s="181">
        <f>KZN!K40</f>
        <v>1.0524250666078916</v>
      </c>
      <c r="C147" s="181">
        <f>Durban!K40</f>
        <v>0.96574908605680576</v>
      </c>
      <c r="D147" s="181">
        <f>PMB!K40</f>
        <v>1.3595549111682694</v>
      </c>
      <c r="E147" s="181">
        <f>RBay!K40</f>
        <v>1.0040950496336718</v>
      </c>
      <c r="F147" s="181">
        <f>NewCastle!K40</f>
        <v>1.1448673591812102</v>
      </c>
      <c r="G147" s="181">
        <f>'Port Shepstone'!K40</f>
        <v>0.9242732587283915</v>
      </c>
    </row>
    <row r="148" spans="1:7">
      <c r="A148" s="170">
        <f t="shared" ref="A148:A161" si="7">A130</f>
        <v>1997</v>
      </c>
      <c r="B148" s="181">
        <f>KZN!K41</f>
        <v>1.0611149389993779</v>
      </c>
      <c r="C148" s="181">
        <f>Durban!K41</f>
        <v>0.97200390072151432</v>
      </c>
      <c r="D148" s="181">
        <f>PMB!K41</f>
        <v>1.3648934645462361</v>
      </c>
      <c r="E148" s="181">
        <f>RBay!K41</f>
        <v>0.97099495275134529</v>
      </c>
      <c r="F148" s="181">
        <f>NewCastle!K41</f>
        <v>1.1537420370341687</v>
      </c>
      <c r="G148" s="181">
        <f>'Port Shepstone'!K41</f>
        <v>0.91772965644970317</v>
      </c>
    </row>
    <row r="149" spans="1:7">
      <c r="A149" s="170">
        <f t="shared" si="7"/>
        <v>1998</v>
      </c>
      <c r="B149" s="181">
        <f>KZN!K42</f>
        <v>1.0621385562514554</v>
      </c>
      <c r="C149" s="181">
        <f>Durban!K42</f>
        <v>0.97208207774455269</v>
      </c>
      <c r="D149" s="181">
        <f>PMB!K42</f>
        <v>1.3583021664293915</v>
      </c>
      <c r="E149" s="181">
        <f>RBay!K42</f>
        <v>0.94562710640645398</v>
      </c>
      <c r="F149" s="181">
        <f>NewCastle!K42</f>
        <v>1.1259699753213024</v>
      </c>
      <c r="G149" s="181">
        <f>'Port Shepstone'!K42</f>
        <v>0.9143398792523757</v>
      </c>
    </row>
    <row r="150" spans="1:7">
      <c r="A150" s="170">
        <f t="shared" si="7"/>
        <v>1999</v>
      </c>
      <c r="B150" s="181">
        <f>KZN!K43</f>
        <v>1.0762976746298487</v>
      </c>
      <c r="C150" s="181">
        <f>Durban!K43</f>
        <v>0.98236108478927398</v>
      </c>
      <c r="D150" s="181">
        <f>PMB!K43</f>
        <v>1.3680258411242801</v>
      </c>
      <c r="E150" s="181">
        <f>RBay!K43</f>
        <v>0.93455518014594652</v>
      </c>
      <c r="F150" s="181">
        <f>NewCastle!K43</f>
        <v>1.1146338387133692</v>
      </c>
      <c r="G150" s="181">
        <f>'Port Shepstone'!K43</f>
        <v>0.91756445109174634</v>
      </c>
    </row>
    <row r="151" spans="1:7">
      <c r="A151" s="170">
        <f t="shared" si="7"/>
        <v>2000</v>
      </c>
      <c r="B151" s="181">
        <f>KZN!K44</f>
        <v>1.0821239980531143</v>
      </c>
      <c r="C151" s="181">
        <f>Durban!K44</f>
        <v>0.978235571908187</v>
      </c>
      <c r="D151" s="181">
        <f>PMB!K44</f>
        <v>1.4381502017531522</v>
      </c>
      <c r="E151" s="181">
        <f>RBay!K44</f>
        <v>0.9292887133403509</v>
      </c>
      <c r="F151" s="181">
        <f>NewCastle!K44</f>
        <v>1.1277731215152007</v>
      </c>
      <c r="G151" s="181">
        <f>'Port Shepstone'!K44</f>
        <v>0.91608646324347465</v>
      </c>
    </row>
    <row r="152" spans="1:7">
      <c r="A152" s="170">
        <f t="shared" si="7"/>
        <v>2001</v>
      </c>
      <c r="B152" s="181">
        <f>KZN!K45</f>
        <v>1.0805795618183192</v>
      </c>
      <c r="C152" s="181">
        <f>Durban!K45</f>
        <v>0.9790691201432572</v>
      </c>
      <c r="D152" s="181">
        <f>PMB!K45</f>
        <v>1.4505101275289345</v>
      </c>
      <c r="E152" s="181">
        <f>RBay!K45</f>
        <v>0.92667798248838718</v>
      </c>
      <c r="F152" s="181">
        <f>NewCastle!K45</f>
        <v>1.1223629071452619</v>
      </c>
      <c r="G152" s="181">
        <f>'Port Shepstone'!K45</f>
        <v>0.90837909331143929</v>
      </c>
    </row>
    <row r="153" spans="1:7">
      <c r="A153" s="170">
        <f t="shared" si="7"/>
        <v>2002</v>
      </c>
      <c r="B153" s="181">
        <f>KZN!K46</f>
        <v>1.0781444294617941</v>
      </c>
      <c r="C153" s="181">
        <f>Durban!K46</f>
        <v>0.97663981919549259</v>
      </c>
      <c r="D153" s="181">
        <f>PMB!K46</f>
        <v>1.4451285856887088</v>
      </c>
      <c r="E153" s="181">
        <f>RBay!K46</f>
        <v>0.92149697383433038</v>
      </c>
      <c r="F153" s="181">
        <f>NewCastle!K46</f>
        <v>1.1169058774941298</v>
      </c>
      <c r="G153" s="181">
        <f>'Port Shepstone'!K46</f>
        <v>0.92452947402162977</v>
      </c>
    </row>
    <row r="154" spans="1:7">
      <c r="A154" s="170">
        <f t="shared" si="7"/>
        <v>2003</v>
      </c>
      <c r="B154" s="181">
        <f>KZN!K47</f>
        <v>1.0745015031953065</v>
      </c>
      <c r="C154" s="181">
        <f>Durban!K47</f>
        <v>0.97120412006362433</v>
      </c>
      <c r="D154" s="181">
        <f>PMB!K47</f>
        <v>1.4359598144146717</v>
      </c>
      <c r="E154" s="181">
        <f>RBay!K47</f>
        <v>0.93290664907274856</v>
      </c>
      <c r="F154" s="181">
        <f>NewCastle!K47</f>
        <v>1.109795538347216</v>
      </c>
      <c r="G154" s="181">
        <f>'Port Shepstone'!K47</f>
        <v>0.93058703286836963</v>
      </c>
    </row>
    <row r="155" spans="1:7">
      <c r="A155" s="170">
        <f t="shared" si="7"/>
        <v>2004</v>
      </c>
      <c r="B155" s="181">
        <f>KZN!K48</f>
        <v>1.0903550618227489</v>
      </c>
      <c r="C155" s="181">
        <f>Durban!K48</f>
        <v>0.97321643193138907</v>
      </c>
      <c r="D155" s="181">
        <f>PMB!K48</f>
        <v>1.4567058902484877</v>
      </c>
      <c r="E155" s="181">
        <f>RBay!K48</f>
        <v>0.94996245587387984</v>
      </c>
      <c r="F155" s="181">
        <f>NewCastle!K48</f>
        <v>1.134908834004356</v>
      </c>
      <c r="G155" s="181">
        <f>'Port Shepstone'!K48</f>
        <v>0.943362497239423</v>
      </c>
    </row>
    <row r="156" spans="1:7">
      <c r="A156" s="170">
        <f t="shared" si="7"/>
        <v>2005</v>
      </c>
      <c r="B156" s="181">
        <f>KZN!K49</f>
        <v>1.1080061829650476</v>
      </c>
      <c r="C156" s="181">
        <f>Durban!K49</f>
        <v>0.97191986092479088</v>
      </c>
      <c r="D156" s="181">
        <f>PMB!K49</f>
        <v>1.4787344319200721</v>
      </c>
      <c r="E156" s="181">
        <f>RBay!K49</f>
        <v>0.97136471951450631</v>
      </c>
      <c r="F156" s="181">
        <f>NewCastle!K49</f>
        <v>1.1592063527895373</v>
      </c>
      <c r="G156" s="181">
        <f>'Port Shepstone'!K49</f>
        <v>0.95082395089518812</v>
      </c>
    </row>
    <row r="157" spans="1:7">
      <c r="A157" s="170">
        <f t="shared" si="7"/>
        <v>2006</v>
      </c>
      <c r="B157" s="181">
        <f>KZN!K50</f>
        <v>1.1173120636370231</v>
      </c>
      <c r="C157" s="181">
        <f>Durban!K50</f>
        <v>0.97675331198369886</v>
      </c>
      <c r="D157" s="181">
        <f>PMB!K50</f>
        <v>1.5057842776175052</v>
      </c>
      <c r="E157" s="181">
        <f>RBay!K50</f>
        <v>0.96943677882209978</v>
      </c>
      <c r="F157" s="181">
        <f>NewCastle!K50</f>
        <v>1.1565457894034288</v>
      </c>
      <c r="G157" s="181">
        <f>'Port Shepstone'!K50</f>
        <v>0.947607914856745</v>
      </c>
    </row>
    <row r="158" spans="1:7">
      <c r="A158" s="170">
        <f t="shared" si="7"/>
        <v>2007</v>
      </c>
      <c r="B158" s="181">
        <f>KZN!K51</f>
        <v>1.1275979898276747</v>
      </c>
      <c r="C158" s="181">
        <f>Durban!K51</f>
        <v>0.98465217120655557</v>
      </c>
      <c r="D158" s="181">
        <f>PMB!K51</f>
        <v>1.5228268014030533</v>
      </c>
      <c r="E158" s="181">
        <f>RBay!K51</f>
        <v>0.98838798759754809</v>
      </c>
      <c r="F158" s="181">
        <f>NewCastle!K51</f>
        <v>1.1817772190704929</v>
      </c>
      <c r="G158" s="181">
        <f>'Port Shepstone'!K51</f>
        <v>0.93749018836961973</v>
      </c>
    </row>
    <row r="159" spans="1:7">
      <c r="A159" s="170">
        <f t="shared" si="7"/>
        <v>2008</v>
      </c>
      <c r="B159" s="181">
        <f>KZN!K52</f>
        <v>1.1308263501954163</v>
      </c>
      <c r="C159" s="181">
        <f>Durban!K52</f>
        <v>0.98387657289285113</v>
      </c>
      <c r="D159" s="181">
        <f>PMB!K52</f>
        <v>1.5392043479630531</v>
      </c>
      <c r="E159" s="181">
        <f>RBay!K52</f>
        <v>0.98460755183919479</v>
      </c>
      <c r="F159" s="181">
        <f>NewCastle!K52</f>
        <v>1.1917790421601184</v>
      </c>
      <c r="G159" s="181">
        <f>'Port Shepstone'!K52</f>
        <v>0.93139489374907647</v>
      </c>
    </row>
    <row r="160" spans="1:7">
      <c r="A160" s="170">
        <f t="shared" si="7"/>
        <v>2009</v>
      </c>
      <c r="B160" s="181">
        <f>KZN!K53</f>
        <v>1.1245016975403492</v>
      </c>
      <c r="C160" s="181">
        <f>Durban!K53</f>
        <v>0.96587348721805188</v>
      </c>
      <c r="D160" s="181">
        <f>PMB!K53</f>
        <v>1.5172283282513954</v>
      </c>
      <c r="E160" s="181">
        <f>RBay!K53</f>
        <v>0.9986106735913064</v>
      </c>
      <c r="F160" s="181">
        <f>NewCastle!K53</f>
        <v>1.1932868230151372</v>
      </c>
      <c r="G160" s="181">
        <f>'Port Shepstone'!K53</f>
        <v>0.92455352415292602</v>
      </c>
    </row>
    <row r="161" spans="1:7">
      <c r="A161" s="170">
        <f t="shared" si="7"/>
        <v>2010</v>
      </c>
      <c r="B161" s="181">
        <f>KZN!K54</f>
        <v>1.1285674411436177</v>
      </c>
      <c r="C161" s="181">
        <f>Durban!K54</f>
        <v>0.96421405775156444</v>
      </c>
      <c r="D161" s="181">
        <f>PMB!K54</f>
        <v>1.5193374713157357</v>
      </c>
      <c r="E161" s="181">
        <f>RBay!K54</f>
        <v>0.98976424828022458</v>
      </c>
      <c r="F161" s="181">
        <f>NewCastle!K54</f>
        <v>1.2000364430269286</v>
      </c>
      <c r="G161" s="181">
        <f>'Port Shepstone'!K54</f>
        <v>0.93194430474077006</v>
      </c>
    </row>
  </sheetData>
  <mergeCells count="9">
    <mergeCell ref="A110:G110"/>
    <mergeCell ref="A128:G128"/>
    <mergeCell ref="A146:G146"/>
    <mergeCell ref="A2:G2"/>
    <mergeCell ref="A20:G20"/>
    <mergeCell ref="A38:G38"/>
    <mergeCell ref="A56:G56"/>
    <mergeCell ref="A74:G74"/>
    <mergeCell ref="A92:G9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61"/>
  <sheetViews>
    <sheetView workbookViewId="0"/>
  </sheetViews>
  <sheetFormatPr defaultRowHeight="15"/>
  <cols>
    <col min="1" max="1" width="15.7109375" customWidth="1"/>
    <col min="2" max="5" width="9.7109375" customWidth="1"/>
    <col min="6" max="6" width="13.42578125" bestFit="1" customWidth="1"/>
    <col min="7" max="7" width="19" bestFit="1" customWidth="1"/>
  </cols>
  <sheetData>
    <row r="1" spans="1:7" ht="31.5" customHeight="1" thickBot="1">
      <c r="A1" s="175" t="str">
        <f>KZN!B313</f>
        <v>National Share</v>
      </c>
      <c r="B1" s="177" t="s">
        <v>73</v>
      </c>
      <c r="C1" s="178" t="s">
        <v>66</v>
      </c>
      <c r="D1" s="178" t="s">
        <v>67</v>
      </c>
      <c r="E1" s="178" t="s">
        <v>68</v>
      </c>
      <c r="F1" s="178" t="s">
        <v>74</v>
      </c>
      <c r="G1" s="179" t="s">
        <v>70</v>
      </c>
    </row>
    <row r="2" spans="1:7">
      <c r="A2" s="170">
        <v>1997</v>
      </c>
      <c r="B2" s="180">
        <f>KZN!B314</f>
        <v>15283.269352746131</v>
      </c>
      <c r="C2" s="180">
        <f>Durban!B314</f>
        <v>8324.1218435755382</v>
      </c>
      <c r="D2" s="180">
        <f>PMB!B314</f>
        <v>1167.7575588840114</v>
      </c>
      <c r="E2" s="180">
        <f>RBay!B314</f>
        <v>353.10641874134603</v>
      </c>
      <c r="F2" s="180">
        <f>NewCastle!B314</f>
        <v>530.75124671156925</v>
      </c>
      <c r="G2" s="180">
        <f>'Port Shepstone'!B314</f>
        <v>350.55823662616694</v>
      </c>
    </row>
    <row r="3" spans="1:7">
      <c r="A3" s="170">
        <f>A2+1</f>
        <v>1998</v>
      </c>
      <c r="B3" s="180">
        <f>KZN!B315</f>
        <v>-1626.0882881975656</v>
      </c>
      <c r="C3" s="180">
        <f>Durban!B315</f>
        <v>-889.04614967615441</v>
      </c>
      <c r="D3" s="180">
        <f>PMB!B315</f>
        <v>-124.28207941801421</v>
      </c>
      <c r="E3" s="180">
        <f>RBay!B315</f>
        <v>-40.951828632280019</v>
      </c>
      <c r="F3" s="180">
        <f>NewCastle!B315</f>
        <v>-57.037504803722598</v>
      </c>
      <c r="G3" s="180">
        <f>'Port Shepstone'!B315</f>
        <v>-37.698235359557948</v>
      </c>
    </row>
    <row r="4" spans="1:7">
      <c r="A4" s="170">
        <f t="shared" ref="A4:A15" si="0">A3+1</f>
        <v>1999</v>
      </c>
      <c r="B4" s="180">
        <f>KZN!B316</f>
        <v>20823.782498081298</v>
      </c>
      <c r="C4" s="180">
        <f>Durban!B316</f>
        <v>11385.8003179228</v>
      </c>
      <c r="D4" s="180">
        <f>PMB!B316</f>
        <v>1577.9257846852229</v>
      </c>
      <c r="E4" s="180">
        <f>RBay!B316</f>
        <v>568.7168338893905</v>
      </c>
      <c r="F4" s="180">
        <f>NewCastle!B316</f>
        <v>753.53933793351348</v>
      </c>
      <c r="G4" s="180">
        <f>'Port Shepstone'!B316</f>
        <v>487.10969979442939</v>
      </c>
    </row>
    <row r="5" spans="1:7">
      <c r="A5" s="170">
        <f t="shared" si="0"/>
        <v>2000</v>
      </c>
      <c r="B5" s="180">
        <f>KZN!B317</f>
        <v>7201.6727320219461</v>
      </c>
      <c r="C5" s="180">
        <f>Durban!B317</f>
        <v>3930.9663948833154</v>
      </c>
      <c r="D5" s="180">
        <f>PMB!B317</f>
        <v>542.25174034969052</v>
      </c>
      <c r="E5" s="180">
        <f>RBay!B317</f>
        <v>210.2522730194859</v>
      </c>
      <c r="F5" s="180">
        <f>NewCastle!B317</f>
        <v>268.96544808089089</v>
      </c>
      <c r="G5" s="180">
        <f>'Port Shepstone'!B317</f>
        <v>170.21352672770385</v>
      </c>
    </row>
    <row r="6" spans="1:7">
      <c r="A6" s="170">
        <f t="shared" si="0"/>
        <v>2001</v>
      </c>
      <c r="B6" s="180">
        <f>KZN!B318</f>
        <v>9205.2186768226293</v>
      </c>
      <c r="C6" s="180">
        <f>Durban!B318</f>
        <v>5058.5739942380096</v>
      </c>
      <c r="D6" s="180">
        <f>PMB!B318</f>
        <v>650.82699340794431</v>
      </c>
      <c r="E6" s="180">
        <f>RBay!B318</f>
        <v>283.41044031173749</v>
      </c>
      <c r="F6" s="180">
        <f>NewCastle!B318</f>
        <v>342.31502817546669</v>
      </c>
      <c r="G6" s="180">
        <f>'Port Shepstone'!B318</f>
        <v>219.94660672340547</v>
      </c>
    </row>
    <row r="7" spans="1:7">
      <c r="A7" s="170">
        <f t="shared" si="0"/>
        <v>2002</v>
      </c>
      <c r="B7" s="180">
        <f>KZN!B319</f>
        <v>24833.148552740946</v>
      </c>
      <c r="C7" s="180">
        <f>Durban!B319</f>
        <v>13659.545403445714</v>
      </c>
      <c r="D7" s="180">
        <f>PMB!B319</f>
        <v>1702.9864696779282</v>
      </c>
      <c r="E7" s="180">
        <f>RBay!B319</f>
        <v>800.40803295387718</v>
      </c>
      <c r="F7" s="180">
        <f>NewCastle!B319</f>
        <v>920.5441634029396</v>
      </c>
      <c r="G7" s="180">
        <f>'Port Shepstone'!B319</f>
        <v>602.61913988377023</v>
      </c>
    </row>
    <row r="8" spans="1:7">
      <c r="A8" s="170">
        <f t="shared" si="0"/>
        <v>2003</v>
      </c>
      <c r="B8" s="180">
        <f>KZN!B320</f>
        <v>24946.443257789291</v>
      </c>
      <c r="C8" s="180">
        <f>Durban!B320</f>
        <v>13694.277840091396</v>
      </c>
      <c r="D8" s="180">
        <f>PMB!B320</f>
        <v>1682.0782711383072</v>
      </c>
      <c r="E8" s="180">
        <f>RBay!B320</f>
        <v>852.24385995624561</v>
      </c>
      <c r="F8" s="180">
        <f>NewCastle!B320</f>
        <v>928.169386335843</v>
      </c>
      <c r="G8" s="180">
        <f>'Port Shepstone'!B320</f>
        <v>604.66878076647879</v>
      </c>
    </row>
    <row r="9" spans="1:7">
      <c r="A9" s="170">
        <f t="shared" si="0"/>
        <v>2004</v>
      </c>
      <c r="B9" s="180">
        <f>KZN!B321</f>
        <v>31216.698117613756</v>
      </c>
      <c r="C9" s="180">
        <f>Durban!B321</f>
        <v>17116.691789339126</v>
      </c>
      <c r="D9" s="180">
        <f>PMB!B321</f>
        <v>2050.9569850419821</v>
      </c>
      <c r="E9" s="180">
        <f>RBay!B321</f>
        <v>1143.041258586755</v>
      </c>
      <c r="F9" s="180">
        <f>NewCastle!B321</f>
        <v>1166.3337939071691</v>
      </c>
      <c r="G9" s="180">
        <f>'Port Shepstone'!B321</f>
        <v>764.73583618062366</v>
      </c>
    </row>
    <row r="10" spans="1:7">
      <c r="A10" s="170">
        <f t="shared" si="0"/>
        <v>2005</v>
      </c>
      <c r="B10" s="180">
        <f>KZN!B322</f>
        <v>37276.380278459379</v>
      </c>
      <c r="C10" s="180">
        <f>Durban!B322</f>
        <v>20712.774303436505</v>
      </c>
      <c r="D10" s="180">
        <f>PMB!B322</f>
        <v>2409.6106866944897</v>
      </c>
      <c r="E10" s="180">
        <f>RBay!B322</f>
        <v>1436.6183529435707</v>
      </c>
      <c r="F10" s="180">
        <f>NewCastle!B322</f>
        <v>1391.8202721990092</v>
      </c>
      <c r="G10" s="180">
        <f>'Port Shepstone'!B322</f>
        <v>915.74955383825625</v>
      </c>
    </row>
    <row r="11" spans="1:7">
      <c r="A11" s="170">
        <f t="shared" si="0"/>
        <v>2006</v>
      </c>
      <c r="B11" s="180">
        <f>KZN!B323</f>
        <v>43765.036375824769</v>
      </c>
      <c r="C11" s="180">
        <f>Durban!B323</f>
        <v>24544.185268147194</v>
      </c>
      <c r="D11" s="180">
        <f>PMB!B323</f>
        <v>2773.9796909798779</v>
      </c>
      <c r="E11" s="180">
        <f>RBay!B323</f>
        <v>1754.7999624979111</v>
      </c>
      <c r="F11" s="180">
        <f>NewCastle!B323</f>
        <v>1628.5188789860524</v>
      </c>
      <c r="G11" s="180">
        <f>'Port Shepstone'!B323</f>
        <v>1088.3409797065851</v>
      </c>
    </row>
    <row r="12" spans="1:7">
      <c r="A12" s="170">
        <f t="shared" si="0"/>
        <v>2007</v>
      </c>
      <c r="B12" s="180">
        <f>KZN!B324</f>
        <v>53753.63213980326</v>
      </c>
      <c r="C12" s="180">
        <f>Durban!B324</f>
        <v>30173.657394212441</v>
      </c>
      <c r="D12" s="180">
        <f>PMB!B324</f>
        <v>3327.8011857977954</v>
      </c>
      <c r="E12" s="180">
        <f>RBay!B324</f>
        <v>2285.3374195284082</v>
      </c>
      <c r="F12" s="180">
        <f>NewCastle!B324</f>
        <v>2036.6511060905066</v>
      </c>
      <c r="G12" s="180">
        <f>'Port Shepstone'!B324</f>
        <v>1335.3071153064336</v>
      </c>
    </row>
    <row r="13" spans="1:7">
      <c r="A13" s="170">
        <f t="shared" si="0"/>
        <v>2008</v>
      </c>
      <c r="B13" s="180">
        <f>KZN!B325</f>
        <v>50729.609989636374</v>
      </c>
      <c r="C13" s="180">
        <f>Durban!B325</f>
        <v>28343.483352885622</v>
      </c>
      <c r="D13" s="180">
        <f>PMB!B325</f>
        <v>3086.71981638123</v>
      </c>
      <c r="E13" s="180">
        <f>RBay!B325</f>
        <v>2202.7027892862388</v>
      </c>
      <c r="F13" s="180">
        <f>NewCastle!B325</f>
        <v>1898.7182370066421</v>
      </c>
      <c r="G13" s="180">
        <f>'Port Shepstone'!B325</f>
        <v>1269.8463551059949</v>
      </c>
    </row>
    <row r="14" spans="1:7">
      <c r="A14" s="170">
        <f t="shared" si="0"/>
        <v>2009</v>
      </c>
      <c r="B14" s="180">
        <f>KZN!B326</f>
        <v>-30325.660465487148</v>
      </c>
      <c r="C14" s="180">
        <f>Durban!B326</f>
        <v>-17011.300049826175</v>
      </c>
      <c r="D14" s="180">
        <f>PMB!B326</f>
        <v>-1862.484310454312</v>
      </c>
      <c r="E14" s="180">
        <f>RBay!B326</f>
        <v>-1333.8535415723438</v>
      </c>
      <c r="F14" s="180">
        <f>NewCastle!B326</f>
        <v>-1141.8150593238818</v>
      </c>
      <c r="G14" s="180">
        <f>'Port Shepstone'!B326</f>
        <v>-746.63370949461557</v>
      </c>
    </row>
    <row r="15" spans="1:7">
      <c r="A15" s="170">
        <f t="shared" si="0"/>
        <v>2010</v>
      </c>
      <c r="B15" s="180">
        <f>KZN!B327</f>
        <v>-11607.237964482338</v>
      </c>
      <c r="C15" s="180">
        <f>Durban!B327</f>
        <v>-6538.9181479488479</v>
      </c>
      <c r="D15" s="180">
        <f>PMB!B327</f>
        <v>-728.84362936983064</v>
      </c>
      <c r="E15" s="180">
        <f>RBay!B327</f>
        <v>-504.06119924258547</v>
      </c>
      <c r="F15" s="180">
        <f>NewCastle!B327</f>
        <v>-437.28936436045046</v>
      </c>
      <c r="G15" s="180">
        <f>'Port Shepstone'!B327</f>
        <v>-282.29840993095456</v>
      </c>
    </row>
    <row r="16" spans="1:7" ht="15.75" thickBot="1">
      <c r="A16" s="170"/>
      <c r="B16" s="180"/>
      <c r="C16" s="180"/>
      <c r="D16" s="180"/>
      <c r="E16" s="180"/>
      <c r="F16" s="180"/>
      <c r="G16" s="180"/>
    </row>
    <row r="17" spans="1:7" ht="45">
      <c r="A17" s="182" t="s">
        <v>75</v>
      </c>
      <c r="B17" s="183">
        <f>AVERAGE(KZN!E314:E327)</f>
        <v>18669.423380595988</v>
      </c>
      <c r="C17" s="183">
        <f>AVERAGE(Durban!E314:E327)</f>
        <v>11863.726518909945</v>
      </c>
      <c r="D17" s="183">
        <f>AVERAGE(PMB!E314:E327)</f>
        <v>306.48139176177312</v>
      </c>
      <c r="E17" s="183">
        <f>AVERAGE(RBay!E314:E327)</f>
        <v>2286.8841828387258</v>
      </c>
      <c r="F17" s="183">
        <f>AVERAGE(NewCastle!E314:E327)</f>
        <v>911.03021722963547</v>
      </c>
      <c r="G17" s="184">
        <f>AVERAGE('Port Shepstone'!E314:E327)</f>
        <v>512.00585041639329</v>
      </c>
    </row>
    <row r="18" spans="1:7">
      <c r="A18" s="185" t="s">
        <v>32</v>
      </c>
      <c r="B18" s="186">
        <f>AVERAGE(B2:B15)</f>
        <v>19676.850375240905</v>
      </c>
      <c r="C18" s="186">
        <f t="shared" ref="C18:G18" si="1">AVERAGE(C2:C15)</f>
        <v>10893.200968194747</v>
      </c>
      <c r="D18" s="186">
        <f t="shared" si="1"/>
        <v>1304.0917974140232</v>
      </c>
      <c r="E18" s="186">
        <f t="shared" si="1"/>
        <v>715.12650516198278</v>
      </c>
      <c r="F18" s="186">
        <f t="shared" si="1"/>
        <v>730.72749788153908</v>
      </c>
      <c r="G18" s="187">
        <f t="shared" si="1"/>
        <v>481.60467684819434</v>
      </c>
    </row>
    <row r="19" spans="1:7" ht="30.75" thickBot="1">
      <c r="A19" s="188" t="s">
        <v>76</v>
      </c>
      <c r="B19" s="189">
        <f>B18/B17*100</f>
        <v>105.39613342151736</v>
      </c>
      <c r="C19" s="189">
        <f t="shared" ref="C19:G19" si="2">C18/C17*100</f>
        <v>91.819387026763906</v>
      </c>
      <c r="D19" s="189">
        <f t="shared" si="2"/>
        <v>425.50439683062029</v>
      </c>
      <c r="E19" s="189">
        <f t="shared" si="2"/>
        <v>31.270779278130785</v>
      </c>
      <c r="F19" s="189">
        <f t="shared" si="2"/>
        <v>80.208919974533728</v>
      </c>
      <c r="G19" s="190">
        <f t="shared" si="2"/>
        <v>94.062338634709945</v>
      </c>
    </row>
    <row r="20" spans="1:7" ht="15.75" thickBot="1"/>
    <row r="21" spans="1:7" ht="19.5" thickBot="1">
      <c r="A21" s="175" t="str">
        <f>KZN!C313</f>
        <v>Industry Mix</v>
      </c>
      <c r="B21" s="177" t="s">
        <v>73</v>
      </c>
      <c r="C21" s="178" t="s">
        <v>66</v>
      </c>
      <c r="D21" s="178" t="s">
        <v>67</v>
      </c>
      <c r="E21" s="178" t="s">
        <v>68</v>
      </c>
      <c r="F21" s="178" t="s">
        <v>74</v>
      </c>
      <c r="G21" s="179" t="s">
        <v>70</v>
      </c>
    </row>
    <row r="22" spans="1:7">
      <c r="A22" s="170">
        <v>1997</v>
      </c>
      <c r="B22" s="180">
        <f>KZN!C314</f>
        <v>-2951.280236589093</v>
      </c>
      <c r="C22" s="180">
        <f>Durban!C314</f>
        <v>-1882.2898965682834</v>
      </c>
      <c r="D22" s="180">
        <f>PMB!C314</f>
        <v>492.61516660532516</v>
      </c>
      <c r="E22" s="180">
        <f>RBay!C314</f>
        <v>-88.216387345935033</v>
      </c>
      <c r="F22" s="180">
        <f>NewCastle!C314</f>
        <v>-352.16000837430886</v>
      </c>
      <c r="G22" s="180">
        <f>'Port Shepstone'!C314</f>
        <v>46.915016118834046</v>
      </c>
    </row>
    <row r="23" spans="1:7">
      <c r="A23" s="170">
        <f>A22+1</f>
        <v>1998</v>
      </c>
      <c r="B23" s="180">
        <f>KZN!C315</f>
        <v>5602.0615861139595</v>
      </c>
      <c r="C23" s="180">
        <f>Durban!C315</f>
        <v>3623.9295306191907</v>
      </c>
      <c r="D23" s="180">
        <f>PMB!C315</f>
        <v>1196.8969168176463</v>
      </c>
      <c r="E23" s="180">
        <f>RBay!C315</f>
        <v>-109.84413539146976</v>
      </c>
      <c r="F23" s="180">
        <f>NewCastle!C315</f>
        <v>64.596676903387333</v>
      </c>
      <c r="G23" s="180">
        <f>'Port Shepstone'!C315</f>
        <v>228.16178759486618</v>
      </c>
    </row>
    <row r="24" spans="1:7">
      <c r="A24" s="170">
        <f t="shared" ref="A24:A35" si="3">A23+1</f>
        <v>1999</v>
      </c>
      <c r="B24" s="180">
        <f>KZN!C316</f>
        <v>-2531.0952709255425</v>
      </c>
      <c r="C24" s="180">
        <f>Durban!C316</f>
        <v>-245.08129850495243</v>
      </c>
      <c r="D24" s="180">
        <f>PMB!C316</f>
        <v>360.50531299136242</v>
      </c>
      <c r="E24" s="180">
        <f>RBay!C316</f>
        <v>-218.88474294297674</v>
      </c>
      <c r="F24" s="180">
        <f>NewCastle!C316</f>
        <v>-358.50919654739198</v>
      </c>
      <c r="G24" s="180">
        <f>'Port Shepstone'!C316</f>
        <v>81.698176671455059</v>
      </c>
    </row>
    <row r="25" spans="1:7">
      <c r="A25" s="170">
        <f t="shared" si="3"/>
        <v>2000</v>
      </c>
      <c r="B25" s="180">
        <f>KZN!C317</f>
        <v>765.2540908252422</v>
      </c>
      <c r="C25" s="180">
        <f>Durban!C317</f>
        <v>1032.7238792339285</v>
      </c>
      <c r="D25" s="180">
        <f>PMB!C317</f>
        <v>479.84655239544838</v>
      </c>
      <c r="E25" s="180">
        <f>RBay!C317</f>
        <v>-63.27736322872596</v>
      </c>
      <c r="F25" s="180">
        <f>NewCastle!C317</f>
        <v>-62.875870133575916</v>
      </c>
      <c r="G25" s="180">
        <f>'Port Shepstone'!C317</f>
        <v>8.4564477305889625</v>
      </c>
    </row>
    <row r="26" spans="1:7">
      <c r="A26" s="170">
        <f t="shared" si="3"/>
        <v>2001</v>
      </c>
      <c r="B26" s="180">
        <f>KZN!C318</f>
        <v>-2322.9825316887927</v>
      </c>
      <c r="C26" s="180">
        <f>Durban!C318</f>
        <v>-4245.8786462408607</v>
      </c>
      <c r="D26" s="180">
        <f>PMB!C318</f>
        <v>-301.78685380643844</v>
      </c>
      <c r="E26" s="180">
        <f>RBay!C318</f>
        <v>-97.85355069579991</v>
      </c>
      <c r="F26" s="180">
        <f>NewCastle!C318</f>
        <v>-472.80516575942363</v>
      </c>
      <c r="G26" s="180">
        <f>'Port Shepstone'!C318</f>
        <v>235.25507051836865</v>
      </c>
    </row>
    <row r="27" spans="1:7">
      <c r="A27" s="170">
        <f t="shared" si="3"/>
        <v>2002</v>
      </c>
      <c r="B27" s="180">
        <f>KZN!C319</f>
        <v>-524.28080842065219</v>
      </c>
      <c r="C27" s="180">
        <f>Durban!C319</f>
        <v>-226.27795649221844</v>
      </c>
      <c r="D27" s="180">
        <f>PMB!C319</f>
        <v>227.18999446386658</v>
      </c>
      <c r="E27" s="180">
        <f>RBay!C319</f>
        <v>-61.598092594615721</v>
      </c>
      <c r="F27" s="180">
        <f>NewCastle!C319</f>
        <v>-100.25851566356556</v>
      </c>
      <c r="G27" s="180">
        <f>'Port Shepstone'!C319</f>
        <v>-27.534790728514345</v>
      </c>
    </row>
    <row r="28" spans="1:7">
      <c r="A28" s="170">
        <f t="shared" si="3"/>
        <v>2003</v>
      </c>
      <c r="B28" s="180">
        <f>KZN!C320</f>
        <v>-7895.918214881307</v>
      </c>
      <c r="C28" s="180">
        <f>Durban!C320</f>
        <v>-2796.5904365333417</v>
      </c>
      <c r="D28" s="180">
        <f>PMB!C320</f>
        <v>153.22558672555238</v>
      </c>
      <c r="E28" s="180">
        <f>RBay!C320</f>
        <v>-355.92823894163047</v>
      </c>
      <c r="F28" s="180">
        <f>NewCastle!C320</f>
        <v>-452.60571214800456</v>
      </c>
      <c r="G28" s="180">
        <f>'Port Shepstone'!C320</f>
        <v>-115.8291456222731</v>
      </c>
    </row>
    <row r="29" spans="1:7">
      <c r="A29" s="170">
        <f t="shared" si="3"/>
        <v>2004</v>
      </c>
      <c r="B29" s="180">
        <f>KZN!C321</f>
        <v>-4222.1672930453487</v>
      </c>
      <c r="C29" s="180">
        <f>Durban!C321</f>
        <v>7093.3020156881248</v>
      </c>
      <c r="D29" s="180">
        <f>PMB!C321</f>
        <v>113.63642210307228</v>
      </c>
      <c r="E29" s="180">
        <f>RBay!C321</f>
        <v>-197.8184040870604</v>
      </c>
      <c r="F29" s="180">
        <f>NewCastle!C321</f>
        <v>120.82165433474336</v>
      </c>
      <c r="G29" s="180">
        <f>'Port Shepstone'!C321</f>
        <v>-428.89740625723931</v>
      </c>
    </row>
    <row r="30" spans="1:7">
      <c r="A30" s="170">
        <f t="shared" si="3"/>
        <v>2005</v>
      </c>
      <c r="B30" s="180">
        <f>KZN!C322</f>
        <v>-5734.7187671235888</v>
      </c>
      <c r="C30" s="180">
        <f>Durban!C322</f>
        <v>4689.7482295639938</v>
      </c>
      <c r="D30" s="180">
        <f>PMB!C322</f>
        <v>-88.702279487570877</v>
      </c>
      <c r="E30" s="180">
        <f>RBay!C322</f>
        <v>-370.91463859283965</v>
      </c>
      <c r="F30" s="180">
        <f>NewCastle!C322</f>
        <v>-301.41222707926465</v>
      </c>
      <c r="G30" s="180">
        <f>'Port Shepstone'!C322</f>
        <v>-187.8656159745594</v>
      </c>
    </row>
    <row r="31" spans="1:7">
      <c r="A31" s="170">
        <f t="shared" si="3"/>
        <v>2006</v>
      </c>
      <c r="B31" s="180">
        <f>KZN!C323</f>
        <v>-3731.6997332196142</v>
      </c>
      <c r="C31" s="180">
        <f>Durban!C323</f>
        <v>2562.0481195910688</v>
      </c>
      <c r="D31" s="180">
        <f>PMB!C323</f>
        <v>-36.777047246753909</v>
      </c>
      <c r="E31" s="180">
        <f>RBay!C323</f>
        <v>-365.94817253385622</v>
      </c>
      <c r="F31" s="180">
        <f>NewCastle!C323</f>
        <v>-48.727187731669801</v>
      </c>
      <c r="G31" s="180">
        <f>'Port Shepstone'!C323</f>
        <v>-135.35693871661522</v>
      </c>
    </row>
    <row r="32" spans="1:7">
      <c r="A32" s="170">
        <f t="shared" si="3"/>
        <v>2007</v>
      </c>
      <c r="B32" s="180">
        <f>KZN!C324</f>
        <v>-3242.6744814903741</v>
      </c>
      <c r="C32" s="180">
        <f>Durban!C324</f>
        <v>-4139.8161827652739</v>
      </c>
      <c r="D32" s="180">
        <f>PMB!C324</f>
        <v>-98.544903887322249</v>
      </c>
      <c r="E32" s="180">
        <f>RBay!C324</f>
        <v>-63.210714557566426</v>
      </c>
      <c r="F32" s="180">
        <f>NewCastle!C324</f>
        <v>-385.46063292374998</v>
      </c>
      <c r="G32" s="180">
        <f>'Port Shepstone'!C324</f>
        <v>44.167761130003051</v>
      </c>
    </row>
    <row r="33" spans="1:7">
      <c r="A33" s="170">
        <f t="shared" si="3"/>
        <v>2008</v>
      </c>
      <c r="B33" s="180">
        <f>KZN!C325</f>
        <v>3399.1575655167539</v>
      </c>
      <c r="C33" s="180">
        <f>Durban!C325</f>
        <v>5226.9190803603451</v>
      </c>
      <c r="D33" s="180">
        <f>PMB!C325</f>
        <v>474.11450463011442</v>
      </c>
      <c r="E33" s="180">
        <f>RBay!C325</f>
        <v>156.54939595852386</v>
      </c>
      <c r="F33" s="180">
        <f>NewCastle!C325</f>
        <v>319.79546365164981</v>
      </c>
      <c r="G33" s="180">
        <f>'Port Shepstone'!C325</f>
        <v>-208.12007908168107</v>
      </c>
    </row>
    <row r="34" spans="1:7">
      <c r="A34" s="170">
        <f t="shared" si="3"/>
        <v>2009</v>
      </c>
      <c r="B34" s="180">
        <f>KZN!C326</f>
        <v>3486.4101189948269</v>
      </c>
      <c r="C34" s="180">
        <f>Durban!C326</f>
        <v>6143.5000052333671</v>
      </c>
      <c r="D34" s="180">
        <f>PMB!C326</f>
        <v>1032.4773351931265</v>
      </c>
      <c r="E34" s="180">
        <f>RBay!C326</f>
        <v>-132.24860351019453</v>
      </c>
      <c r="F34" s="180">
        <f>NewCastle!C326</f>
        <v>394.4756845915872</v>
      </c>
      <c r="G34" s="180">
        <f>'Port Shepstone'!C326</f>
        <v>-223.09857913057573</v>
      </c>
    </row>
    <row r="35" spans="1:7">
      <c r="A35" s="170">
        <f t="shared" si="3"/>
        <v>2010</v>
      </c>
      <c r="B35" s="180">
        <f>KZN!C327</f>
        <v>-1563.3587093427564</v>
      </c>
      <c r="C35" s="180">
        <f>Durban!C327</f>
        <v>-1315.1565242499535</v>
      </c>
      <c r="D35" s="180">
        <f>PMB!C327</f>
        <v>42.331600401932974</v>
      </c>
      <c r="E35" s="180">
        <f>RBay!C327</f>
        <v>34.030387506426507</v>
      </c>
      <c r="F35" s="180">
        <f>NewCastle!C327</f>
        <v>-123.03233468698258</v>
      </c>
      <c r="G35" s="180">
        <f>'Port Shepstone'!C327</f>
        <v>-41.182111206235689</v>
      </c>
    </row>
    <row r="36" spans="1:7" ht="15.75" thickBot="1">
      <c r="A36" s="170"/>
      <c r="B36" s="180"/>
      <c r="C36" s="180"/>
      <c r="D36" s="180"/>
      <c r="E36" s="180"/>
      <c r="F36" s="180"/>
      <c r="G36" s="180"/>
    </row>
    <row r="37" spans="1:7" ht="45">
      <c r="A37" s="191" t="str">
        <f>A17</f>
        <v>Average Total Employment Change</v>
      </c>
      <c r="B37" s="183">
        <f>B17</f>
        <v>18669.423380595988</v>
      </c>
      <c r="C37" s="183">
        <f t="shared" ref="C37:G37" si="4">C17</f>
        <v>11863.726518909945</v>
      </c>
      <c r="D37" s="183">
        <f t="shared" si="4"/>
        <v>306.48139176177312</v>
      </c>
      <c r="E37" s="183">
        <f t="shared" si="4"/>
        <v>2286.8841828387258</v>
      </c>
      <c r="F37" s="183">
        <f t="shared" si="4"/>
        <v>911.03021722963547</v>
      </c>
      <c r="G37" s="184">
        <f t="shared" si="4"/>
        <v>512.00585041639329</v>
      </c>
    </row>
    <row r="38" spans="1:7">
      <c r="A38" s="192" t="str">
        <f t="shared" ref="A38:A39" si="5">A18</f>
        <v>Average</v>
      </c>
      <c r="B38" s="186">
        <f>AVERAGE(B22:B35)</f>
        <v>-1533.3780489483058</v>
      </c>
      <c r="C38" s="186">
        <f t="shared" ref="C38:G38" si="6">AVERAGE(C22:C35)</f>
        <v>1108.648565638224</v>
      </c>
      <c r="D38" s="186">
        <f t="shared" si="6"/>
        <v>289.07345056424015</v>
      </c>
      <c r="E38" s="186">
        <f t="shared" si="6"/>
        <v>-138.22594721126572</v>
      </c>
      <c r="F38" s="186">
        <f t="shared" si="6"/>
        <v>-125.58266939761212</v>
      </c>
      <c r="G38" s="187">
        <f t="shared" si="6"/>
        <v>-51.659314782398432</v>
      </c>
    </row>
    <row r="39" spans="1:7" ht="30.75" thickBot="1">
      <c r="A39" s="193" t="str">
        <f t="shared" si="5"/>
        <v>As a % of Average Total</v>
      </c>
      <c r="B39" s="189">
        <f>B38/B37*100</f>
        <v>-8.2133123111987381</v>
      </c>
      <c r="C39" s="189">
        <f t="shared" ref="C39" si="7">C38/C37*100</f>
        <v>9.3448594239855094</v>
      </c>
      <c r="D39" s="189">
        <f t="shared" ref="D39" si="8">D38/D37*100</f>
        <v>94.320065861922174</v>
      </c>
      <c r="E39" s="189">
        <f t="shared" ref="E39" si="9">E38/E37*100</f>
        <v>-6.0442915408022486</v>
      </c>
      <c r="F39" s="189">
        <f t="shared" ref="F39" si="10">F38/F37*100</f>
        <v>-13.784687601197051</v>
      </c>
      <c r="G39" s="190">
        <f t="shared" ref="G39" si="11">G38/G37*100</f>
        <v>-10.08959462873052</v>
      </c>
    </row>
    <row r="40" spans="1:7" ht="15.75" thickBot="1"/>
    <row r="41" spans="1:7" ht="26.25" customHeight="1" thickBot="1">
      <c r="A41" s="175" t="str">
        <f>KZN!D313</f>
        <v>Regional Shift</v>
      </c>
      <c r="B41" s="177" t="s">
        <v>73</v>
      </c>
      <c r="C41" s="178" t="s">
        <v>66</v>
      </c>
      <c r="D41" s="178" t="s">
        <v>67</v>
      </c>
      <c r="E41" s="178" t="s">
        <v>68</v>
      </c>
      <c r="F41" s="178" t="s">
        <v>74</v>
      </c>
      <c r="G41" s="179" t="s">
        <v>70</v>
      </c>
    </row>
    <row r="42" spans="1:7">
      <c r="A42" s="170">
        <v>1997</v>
      </c>
      <c r="B42" s="180">
        <f>KZN!D314</f>
        <v>-472.64400848369974</v>
      </c>
      <c r="C42" s="180">
        <f>Durban!D314</f>
        <v>2096.6943823997276</v>
      </c>
      <c r="D42" s="180">
        <f>PMB!D314</f>
        <v>-731.75525165420299</v>
      </c>
      <c r="E42" s="180">
        <f>RBay!D314</f>
        <v>2085.1971006514304</v>
      </c>
      <c r="F42" s="180">
        <f>NewCastle!D314</f>
        <v>581.48782329568735</v>
      </c>
      <c r="G42" s="180">
        <f>'Port Shepstone'!D314</f>
        <v>120.07198494632949</v>
      </c>
    </row>
    <row r="43" spans="1:7">
      <c r="A43" s="170">
        <f>A42+1</f>
        <v>1998</v>
      </c>
      <c r="B43" s="180">
        <f>KZN!D315</f>
        <v>-5040.867012895601</v>
      </c>
      <c r="C43" s="180">
        <f>Durban!D315</f>
        <v>-3287.2795507691062</v>
      </c>
      <c r="D43" s="180">
        <f>PMB!D315</f>
        <v>-1806.9474496864752</v>
      </c>
      <c r="E43" s="180">
        <f>RBay!D315</f>
        <v>2244.2352744589089</v>
      </c>
      <c r="F43" s="180">
        <f>NewCastle!D315</f>
        <v>1061.707593926295</v>
      </c>
      <c r="G43" s="180">
        <f>'Port Shepstone'!D315</f>
        <v>-7.1786666019676737</v>
      </c>
    </row>
    <row r="44" spans="1:7">
      <c r="A44" s="170">
        <f t="shared" ref="A44:A55" si="12">A43+1</f>
        <v>1999</v>
      </c>
      <c r="B44" s="180">
        <f>KZN!D316</f>
        <v>-11370.049886568955</v>
      </c>
      <c r="C44" s="180">
        <f>Durban!D316</f>
        <v>-8287.5958617706019</v>
      </c>
      <c r="D44" s="180">
        <f>PMB!D316</f>
        <v>-1895.6697068546241</v>
      </c>
      <c r="E44" s="180">
        <f>RBay!D316</f>
        <v>1730.5872855154726</v>
      </c>
      <c r="F44" s="180">
        <f>NewCastle!D316</f>
        <v>1021.1712228681912</v>
      </c>
      <c r="G44" s="180">
        <f>'Port Shepstone'!D316</f>
        <v>-162.63575425036794</v>
      </c>
    </row>
    <row r="45" spans="1:7">
      <c r="A45" s="170">
        <f t="shared" si="12"/>
        <v>2000</v>
      </c>
      <c r="B45" s="180">
        <f>KZN!D317</f>
        <v>-5511.323786741099</v>
      </c>
      <c r="C45" s="180">
        <f>Durban!D317</f>
        <v>92.710000918578089</v>
      </c>
      <c r="D45" s="180">
        <f>PMB!D317</f>
        <v>-5459.7218350871499</v>
      </c>
      <c r="E45" s="180">
        <f>RBay!D317</f>
        <v>1527.9500489340301</v>
      </c>
      <c r="F45" s="180">
        <f>NewCastle!D317</f>
        <v>-275.9749265599487</v>
      </c>
      <c r="G45" s="180">
        <f>'Port Shepstone'!D317</f>
        <v>139.42291313363671</v>
      </c>
    </row>
    <row r="46" spans="1:7">
      <c r="A46" s="170">
        <f t="shared" si="12"/>
        <v>2001</v>
      </c>
      <c r="B46" s="180">
        <f>KZN!D318</f>
        <v>-5389.0226681475197</v>
      </c>
      <c r="C46" s="180">
        <f>Durban!D318</f>
        <v>531.58066279109335</v>
      </c>
      <c r="D46" s="180">
        <f>PMB!D318</f>
        <v>-2384.9732128972714</v>
      </c>
      <c r="E46" s="180">
        <f>RBay!D318</f>
        <v>1315.1741396623556</v>
      </c>
      <c r="F46" s="180">
        <f>NewCastle!D318</f>
        <v>67.199462547802455</v>
      </c>
      <c r="G46" s="180">
        <f>'Port Shepstone'!D318</f>
        <v>-43.555613576613453</v>
      </c>
    </row>
    <row r="47" spans="1:7">
      <c r="A47" s="170">
        <f t="shared" si="12"/>
        <v>2002</v>
      </c>
      <c r="B47" s="180">
        <f>KZN!D319</f>
        <v>-6216.3892049917431</v>
      </c>
      <c r="C47" s="180">
        <f>Durban!D319</f>
        <v>-4615.9362010610939</v>
      </c>
      <c r="D47" s="180">
        <f>PMB!D319</f>
        <v>-1868.8438804521802</v>
      </c>
      <c r="E47" s="180">
        <f>RBay!D319</f>
        <v>1825.9622633715974</v>
      </c>
      <c r="F47" s="180">
        <f>NewCastle!D319</f>
        <v>-8.7358956264769319</v>
      </c>
      <c r="G47" s="180">
        <f>'Port Shepstone'!D319</f>
        <v>-164.81304932472972</v>
      </c>
    </row>
    <row r="48" spans="1:7">
      <c r="A48" s="170">
        <f t="shared" si="12"/>
        <v>2003</v>
      </c>
      <c r="B48" s="180">
        <f>KZN!D320</f>
        <v>-6116.6164341982148</v>
      </c>
      <c r="C48" s="180">
        <f>Durban!D320</f>
        <v>-5547.3842472042261</v>
      </c>
      <c r="D48" s="180">
        <f>PMB!D320</f>
        <v>-2888.6924594137063</v>
      </c>
      <c r="E48" s="180">
        <f>RBay!D320</f>
        <v>2421.1078376913433</v>
      </c>
      <c r="F48" s="180">
        <f>NewCastle!D320</f>
        <v>93.018273030232223</v>
      </c>
      <c r="G48" s="180">
        <f>'Port Shepstone'!D320</f>
        <v>44.71157211989717</v>
      </c>
    </row>
    <row r="49" spans="1:7">
      <c r="A49" s="170">
        <f t="shared" si="12"/>
        <v>2004</v>
      </c>
      <c r="B49" s="180">
        <f>KZN!D321</f>
        <v>-4603.5075546448606</v>
      </c>
      <c r="C49" s="180">
        <f>Durban!D321</f>
        <v>-4162.1060367932096</v>
      </c>
      <c r="D49" s="180">
        <f>PMB!D321</f>
        <v>-1815.1349407929165</v>
      </c>
      <c r="E49" s="180">
        <f>RBay!D321</f>
        <v>1911.957488680172</v>
      </c>
      <c r="F49" s="180">
        <f>NewCastle!D321</f>
        <v>-476.6682648623115</v>
      </c>
      <c r="G49" s="180">
        <f>'Port Shepstone'!D321</f>
        <v>285.5987460680596</v>
      </c>
    </row>
    <row r="50" spans="1:7">
      <c r="A50" s="170">
        <f t="shared" si="12"/>
        <v>2005</v>
      </c>
      <c r="B50" s="180">
        <f>KZN!D322</f>
        <v>-9540.0922762932023</v>
      </c>
      <c r="C50" s="180">
        <f>Durban!D322</f>
        <v>-7594.5454823289183</v>
      </c>
      <c r="D50" s="180">
        <f>PMB!D322</f>
        <v>-2259.2469392530165</v>
      </c>
      <c r="E50" s="180">
        <f>RBay!D322</f>
        <v>1465.0082148928834</v>
      </c>
      <c r="F50" s="180">
        <f>NewCastle!D322</f>
        <v>-406.62808302418347</v>
      </c>
      <c r="G50" s="180">
        <f>'Port Shepstone'!D322</f>
        <v>138.44416638550032</v>
      </c>
    </row>
    <row r="51" spans="1:7">
      <c r="A51" s="170">
        <f t="shared" si="12"/>
        <v>2006</v>
      </c>
      <c r="B51" s="180">
        <f>KZN!D323</f>
        <v>1762.3082045497176</v>
      </c>
      <c r="C51" s="180">
        <f>Durban!D323</f>
        <v>-3087.8703210723684</v>
      </c>
      <c r="D51" s="180">
        <f>PMB!D323</f>
        <v>-1744.6575469734653</v>
      </c>
      <c r="E51" s="180">
        <f>RBay!D323</f>
        <v>3003.8047962850919</v>
      </c>
      <c r="F51" s="180">
        <f>NewCastle!D323</f>
        <v>737.02582822395834</v>
      </c>
      <c r="G51" s="180">
        <f>'Port Shepstone'!D323</f>
        <v>56.537940026052731</v>
      </c>
    </row>
    <row r="52" spans="1:7">
      <c r="A52" s="170">
        <f t="shared" si="12"/>
        <v>2007</v>
      </c>
      <c r="B52" s="180">
        <f>KZN!D324</f>
        <v>2141.876400440668</v>
      </c>
      <c r="C52" s="180">
        <f>Durban!D324</f>
        <v>446.58715938568338</v>
      </c>
      <c r="D52" s="180">
        <f>PMB!D324</f>
        <v>-1218.0873690243757</v>
      </c>
      <c r="E52" s="180">
        <f>RBay!D324</f>
        <v>1080.9381952597746</v>
      </c>
      <c r="F52" s="180">
        <f>NewCastle!D324</f>
        <v>-197.57180588793111</v>
      </c>
      <c r="G52" s="180">
        <f>'Port Shepstone'!D324</f>
        <v>152.36334426971985</v>
      </c>
    </row>
    <row r="53" spans="1:7">
      <c r="A53" s="170">
        <f t="shared" si="12"/>
        <v>2008</v>
      </c>
      <c r="B53" s="180">
        <f>KZN!D325</f>
        <v>17808.518898182578</v>
      </c>
      <c r="C53" s="180">
        <f>Durban!D325</f>
        <v>9413.4623373003305</v>
      </c>
      <c r="D53" s="180">
        <f>PMB!D325</f>
        <v>1526.9729116862222</v>
      </c>
      <c r="E53" s="180">
        <f>RBay!D325</f>
        <v>1467.8086169396888</v>
      </c>
      <c r="F53" s="180">
        <f>NewCastle!D325</f>
        <v>752.91429697832007</v>
      </c>
      <c r="G53" s="180">
        <f>'Port Shepstone'!D325</f>
        <v>226.02717591012939</v>
      </c>
    </row>
    <row r="54" spans="1:7">
      <c r="A54" s="170">
        <f t="shared" si="12"/>
        <v>2009</v>
      </c>
      <c r="B54" s="180">
        <f>KZN!D326</f>
        <v>23533.372049779708</v>
      </c>
      <c r="C54" s="180">
        <f>Durban!D326</f>
        <v>11992.774901375738</v>
      </c>
      <c r="D54" s="180">
        <f>PMB!D326</f>
        <v>2339.2686634981919</v>
      </c>
      <c r="E54" s="180">
        <f>RBay!D326</f>
        <v>626.51370747433634</v>
      </c>
      <c r="F54" s="180">
        <f>NewCastle!D326</f>
        <v>650.33401350507461</v>
      </c>
      <c r="G54" s="180">
        <f>'Port Shepstone'!D326</f>
        <v>515.49182369092375</v>
      </c>
    </row>
    <row r="55" spans="1:7">
      <c r="A55" s="170">
        <f t="shared" si="12"/>
        <v>2010</v>
      </c>
      <c r="B55" s="180">
        <f>KZN!D327</f>
        <v>16377.752040259411</v>
      </c>
      <c r="C55" s="180">
        <f>Durban!D327</f>
        <v>10075.186047905925</v>
      </c>
      <c r="D55" s="180">
        <f>PMB!D327</f>
        <v>2193.9150298741147</v>
      </c>
      <c r="E55" s="180">
        <f>RBay!D327</f>
        <v>1233.5257786150364</v>
      </c>
      <c r="F55" s="180">
        <f>NewCastle!D327</f>
        <v>683.1159040252204</v>
      </c>
      <c r="G55" s="180">
        <f>'Port Shepstone'!D327</f>
        <v>-151.63974588820469</v>
      </c>
    </row>
    <row r="56" spans="1:7" ht="15.75" thickBot="1">
      <c r="A56" s="170"/>
      <c r="B56" s="180"/>
      <c r="C56" s="180"/>
      <c r="D56" s="180"/>
      <c r="E56" s="180"/>
      <c r="F56" s="180"/>
      <c r="G56" s="180"/>
    </row>
    <row r="57" spans="1:7" ht="45">
      <c r="A57" s="191" t="str">
        <f>A37</f>
        <v>Average Total Employment Change</v>
      </c>
      <c r="B57" s="183">
        <f>B37</f>
        <v>18669.423380595988</v>
      </c>
      <c r="C57" s="183">
        <f t="shared" ref="C57:G57" si="13">C37</f>
        <v>11863.726518909945</v>
      </c>
      <c r="D57" s="183">
        <f t="shared" si="13"/>
        <v>306.48139176177312</v>
      </c>
      <c r="E57" s="183">
        <f t="shared" si="13"/>
        <v>2286.8841828387258</v>
      </c>
      <c r="F57" s="183">
        <f t="shared" si="13"/>
        <v>911.03021722963547</v>
      </c>
      <c r="G57" s="184">
        <f t="shared" si="13"/>
        <v>512.00585041639329</v>
      </c>
    </row>
    <row r="58" spans="1:7">
      <c r="A58" s="192" t="str">
        <f t="shared" ref="A58:A59" si="14">A38</f>
        <v>Average</v>
      </c>
      <c r="B58" s="186">
        <f>AVERAGE(B42:B55)</f>
        <v>525.95105430337094</v>
      </c>
      <c r="C58" s="186">
        <f t="shared" ref="C58:G58" si="15">AVERAGE(C42:C55)</f>
        <v>-138.1230149230318</v>
      </c>
      <c r="D58" s="186">
        <f t="shared" si="15"/>
        <v>-1286.6838562164899</v>
      </c>
      <c r="E58" s="186">
        <f t="shared" si="15"/>
        <v>1709.9836248880088</v>
      </c>
      <c r="F58" s="186">
        <f t="shared" si="15"/>
        <v>305.88538874570929</v>
      </c>
      <c r="G58" s="187">
        <f t="shared" si="15"/>
        <v>82.060488350597538</v>
      </c>
    </row>
    <row r="59" spans="1:7" ht="30.75" thickBot="1">
      <c r="A59" s="193" t="str">
        <f t="shared" si="14"/>
        <v>As a % of Average Total</v>
      </c>
      <c r="B59" s="189">
        <f>B58/B57*100</f>
        <v>2.8171788896812777</v>
      </c>
      <c r="C59" s="189">
        <f t="shared" ref="C59" si="16">C58/C57*100</f>
        <v>-1.1642464507494625</v>
      </c>
      <c r="D59" s="189">
        <f t="shared" ref="D59" si="17">D58/D57*100</f>
        <v>-419.82446269254234</v>
      </c>
      <c r="E59" s="189">
        <f t="shared" ref="E59" si="18">E58/E57*100</f>
        <v>74.77351226267146</v>
      </c>
      <c r="F59" s="189">
        <f t="shared" ref="F59" si="19">F58/F57*100</f>
        <v>33.575767626663414</v>
      </c>
      <c r="G59" s="190">
        <f t="shared" ref="G59" si="20">G58/G57*100</f>
        <v>16.027255994020599</v>
      </c>
    </row>
    <row r="61" spans="1:7">
      <c r="B61" s="194"/>
      <c r="C61" s="194"/>
      <c r="D61" s="194"/>
      <c r="E61" s="194"/>
      <c r="F61" s="194"/>
      <c r="G61" s="194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237"/>
  <sheetViews>
    <sheetView workbookViewId="0"/>
  </sheetViews>
  <sheetFormatPr defaultRowHeight="15"/>
  <cols>
    <col min="1" max="1" width="14.42578125" style="196" customWidth="1"/>
    <col min="2" max="2" width="11.7109375" style="196" customWidth="1"/>
    <col min="3" max="3" width="12.85546875" style="196" customWidth="1"/>
    <col min="4" max="4" width="10.5703125" style="196" customWidth="1"/>
    <col min="5" max="5" width="9.7109375" style="196" customWidth="1"/>
    <col min="6" max="6" width="11.5703125" style="196" customWidth="1"/>
    <col min="7" max="7" width="10.140625" style="196" customWidth="1"/>
    <col min="8" max="8" width="14.7109375" style="196" customWidth="1"/>
    <col min="9" max="9" width="20.28515625" style="196" customWidth="1"/>
    <col min="10" max="10" width="2" style="196" customWidth="1"/>
    <col min="11" max="11" width="12.7109375" style="196" customWidth="1"/>
    <col min="12" max="12" width="12.140625" style="196" customWidth="1"/>
    <col min="13" max="13" width="11" style="196" customWidth="1"/>
    <col min="14" max="14" width="9.140625" style="196" customWidth="1"/>
    <col min="15" max="15" width="11.5703125" style="196" customWidth="1"/>
    <col min="16" max="16" width="8.85546875" style="196" customWidth="1"/>
    <col min="17" max="17" width="15.5703125" style="196" customWidth="1"/>
    <col min="18" max="18" width="18" style="196" customWidth="1"/>
    <col min="19" max="16384" width="9.140625" style="196"/>
  </cols>
  <sheetData>
    <row r="1" spans="1:18" ht="112.5">
      <c r="A1" s="200"/>
      <c r="B1" s="200" t="s">
        <v>78</v>
      </c>
      <c r="C1" s="200" t="s">
        <v>79</v>
      </c>
      <c r="D1" s="200" t="s">
        <v>80</v>
      </c>
      <c r="E1" s="200" t="s">
        <v>81</v>
      </c>
      <c r="F1" s="200" t="s">
        <v>77</v>
      </c>
      <c r="G1" s="200" t="s">
        <v>82</v>
      </c>
      <c r="H1" s="200" t="s">
        <v>86</v>
      </c>
      <c r="I1" s="200" t="s">
        <v>143</v>
      </c>
      <c r="K1" s="200" t="str">
        <f t="shared" ref="K1:Q1" si="0">B1</f>
        <v>Rand Dollar (Rand per USD)</v>
      </c>
      <c r="L1" s="200" t="str">
        <f t="shared" si="0"/>
        <v>Interest Rate (R157 = %)</v>
      </c>
      <c r="M1" s="200" t="str">
        <f t="shared" si="0"/>
        <v>Inflation (pa %)</v>
      </c>
      <c r="N1" s="200" t="str">
        <f t="shared" si="0"/>
        <v>Oil Price (USD)</v>
      </c>
      <c r="O1" s="200" t="str">
        <f t="shared" si="0"/>
        <v>Sugar Price (US cents per pound)</v>
      </c>
      <c r="P1" s="200" t="str">
        <f t="shared" si="0"/>
        <v>Gold Price (USD)</v>
      </c>
      <c r="Q1" s="200" t="str">
        <f t="shared" si="0"/>
        <v>Credit extended to the domestic private sector (Rm)</v>
      </c>
      <c r="R1" s="200" t="str">
        <f t="shared" ref="R1" si="1">I1</f>
        <v>Electricity generated and available for distribution (Gigawatt-hours)</v>
      </c>
    </row>
    <row r="2" spans="1:18" ht="15" hidden="1" customHeight="1">
      <c r="A2" s="195">
        <v>35431</v>
      </c>
      <c r="B2" s="198">
        <v>4.5664999999999996</v>
      </c>
      <c r="C2" s="181">
        <v>15.23</v>
      </c>
      <c r="D2" s="198">
        <v>9.3333333333333339</v>
      </c>
      <c r="E2" s="199">
        <v>23.18</v>
      </c>
      <c r="F2" s="196">
        <v>10.69</v>
      </c>
      <c r="G2" s="199">
        <v>344.3</v>
      </c>
      <c r="H2" s="199">
        <v>352867</v>
      </c>
      <c r="I2" s="181">
        <v>15323</v>
      </c>
      <c r="K2" s="181">
        <f t="shared" ref="K2:R2" si="2">B2/B$179*100</f>
        <v>71.716588730923391</v>
      </c>
      <c r="L2" s="181">
        <f t="shared" si="2"/>
        <v>189.84107198504211</v>
      </c>
      <c r="M2" s="181">
        <f t="shared" si="2"/>
        <v>274.74529068259835</v>
      </c>
      <c r="N2" s="181">
        <f t="shared" si="2"/>
        <v>42.03590642567854</v>
      </c>
      <c r="O2" s="181">
        <f t="shared" si="2"/>
        <v>106.14811750103435</v>
      </c>
      <c r="P2" s="181">
        <f t="shared" si="2"/>
        <v>76.562152546141874</v>
      </c>
      <c r="Q2" s="181">
        <f t="shared" si="2"/>
        <v>36.597753523731818</v>
      </c>
      <c r="R2" s="181">
        <f t="shared" si="2"/>
        <v>82.339665224750803</v>
      </c>
    </row>
    <row r="3" spans="1:18" ht="15" hidden="1" customHeight="1">
      <c r="A3" s="195">
        <v>35462</v>
      </c>
      <c r="B3" s="198">
        <v>4.4775</v>
      </c>
      <c r="C3" s="181">
        <v>15.23</v>
      </c>
      <c r="D3" s="198">
        <v>9.8535286284953472</v>
      </c>
      <c r="E3" s="199">
        <v>19.350000000000001</v>
      </c>
      <c r="F3" s="196">
        <v>10.81</v>
      </c>
      <c r="G3" s="199">
        <v>358.75</v>
      </c>
      <c r="H3" s="199">
        <v>359776</v>
      </c>
      <c r="I3" s="181">
        <v>15412</v>
      </c>
      <c r="K3" s="181">
        <f t="shared" ref="K3:K66" si="3">B3/B$179*100</f>
        <v>70.318849456412906</v>
      </c>
      <c r="L3" s="181">
        <f t="shared" ref="L3:L66" si="4">C3/C$179*100</f>
        <v>189.84107198504211</v>
      </c>
      <c r="M3" s="181">
        <f t="shared" ref="M3:M66" si="5">D3/D$179*100</f>
        <v>290.05827720913487</v>
      </c>
      <c r="N3" s="181">
        <f t="shared" ref="N3:N66" si="6">E3/E$179*100</f>
        <v>35.090370549477129</v>
      </c>
      <c r="O3" s="181">
        <f t="shared" ref="O3:O66" si="7">F3/F$179*100</f>
        <v>107.33967728589163</v>
      </c>
      <c r="P3" s="181">
        <f t="shared" ref="P3:Q66" si="8">G3/G$179*100</f>
        <v>79.77540582610628</v>
      </c>
      <c r="Q3" s="181">
        <f t="shared" si="8"/>
        <v>37.314323446947824</v>
      </c>
      <c r="R3" s="181">
        <f t="shared" ref="R3:R66" si="9">I3/I$179*100</f>
        <v>82.817915580751773</v>
      </c>
    </row>
    <row r="4" spans="1:18" ht="15" hidden="1" customHeight="1">
      <c r="A4" s="195">
        <v>35490</v>
      </c>
      <c r="B4" s="198">
        <v>4.423</v>
      </c>
      <c r="C4" s="181">
        <v>15.42</v>
      </c>
      <c r="D4" s="198">
        <v>9.6433289299867866</v>
      </c>
      <c r="E4" s="199">
        <v>19.29</v>
      </c>
      <c r="F4" s="196">
        <v>11.14</v>
      </c>
      <c r="G4" s="199">
        <v>348.45</v>
      </c>
      <c r="H4" s="199">
        <v>363289</v>
      </c>
      <c r="I4" s="181">
        <v>15100</v>
      </c>
      <c r="K4" s="181">
        <f t="shared" si="3"/>
        <v>69.462930462471078</v>
      </c>
      <c r="L4" s="181">
        <f t="shared" si="4"/>
        <v>192.20941103147399</v>
      </c>
      <c r="M4" s="181">
        <f t="shared" si="5"/>
        <v>283.87062964469249</v>
      </c>
      <c r="N4" s="181">
        <f t="shared" si="6"/>
        <v>34.981563198936108</v>
      </c>
      <c r="O4" s="181">
        <f t="shared" si="7"/>
        <v>110.61646669424907</v>
      </c>
      <c r="P4" s="181">
        <f t="shared" si="8"/>
        <v>77.484989993328881</v>
      </c>
      <c r="Q4" s="181">
        <f t="shared" si="8"/>
        <v>37.678675761357702</v>
      </c>
      <c r="R4" s="181">
        <f t="shared" si="9"/>
        <v>81.141352534995576</v>
      </c>
    </row>
    <row r="5" spans="1:18" ht="15" hidden="1" customHeight="1">
      <c r="A5" s="195">
        <v>35521</v>
      </c>
      <c r="B5" s="198">
        <v>4.4465000000000003</v>
      </c>
      <c r="C5" s="181">
        <v>14.98</v>
      </c>
      <c r="D5" s="198">
        <v>9.8425196850393686</v>
      </c>
      <c r="E5" s="199">
        <v>18.61</v>
      </c>
      <c r="F5" s="196">
        <v>11.3</v>
      </c>
      <c r="G5" s="199">
        <v>339.65</v>
      </c>
      <c r="H5" s="199">
        <v>368946</v>
      </c>
      <c r="I5" s="181">
        <v>16022</v>
      </c>
      <c r="K5" s="181">
        <f t="shared" si="3"/>
        <v>69.831996450684528</v>
      </c>
      <c r="L5" s="181">
        <f t="shared" si="4"/>
        <v>186.72483639763169</v>
      </c>
      <c r="M5" s="181">
        <f t="shared" si="5"/>
        <v>289.73420699092907</v>
      </c>
      <c r="N5" s="181">
        <f t="shared" si="6"/>
        <v>33.748413226137949</v>
      </c>
      <c r="O5" s="181">
        <f t="shared" si="7"/>
        <v>112.20521307405878</v>
      </c>
      <c r="P5" s="181">
        <f t="shared" si="8"/>
        <v>75.528129864354</v>
      </c>
      <c r="Q5" s="181">
        <f t="shared" si="8"/>
        <v>38.265393963070395</v>
      </c>
      <c r="R5" s="181">
        <f t="shared" si="9"/>
        <v>86.095811279185369</v>
      </c>
    </row>
    <row r="6" spans="1:18" ht="15" hidden="1" customHeight="1">
      <c r="A6" s="195">
        <v>35551</v>
      </c>
      <c r="B6" s="198">
        <v>4.4705000000000004</v>
      </c>
      <c r="C6" s="181">
        <v>15.02</v>
      </c>
      <c r="D6" s="198">
        <v>9.5176010430247668</v>
      </c>
      <c r="E6" s="199">
        <v>19.48</v>
      </c>
      <c r="F6" s="196">
        <v>11.13</v>
      </c>
      <c r="G6" s="199">
        <v>343.95</v>
      </c>
      <c r="H6" s="199">
        <v>370760</v>
      </c>
      <c r="I6" s="181">
        <v>15789</v>
      </c>
      <c r="K6" s="181">
        <f t="shared" si="3"/>
        <v>70.208914906732318</v>
      </c>
      <c r="L6" s="181">
        <f t="shared" si="4"/>
        <v>187.22343409161735</v>
      </c>
      <c r="M6" s="181">
        <f t="shared" si="5"/>
        <v>280.16957841073292</v>
      </c>
      <c r="N6" s="181">
        <f t="shared" si="6"/>
        <v>35.326119808982661</v>
      </c>
      <c r="O6" s="181">
        <f t="shared" si="7"/>
        <v>110.51717004551098</v>
      </c>
      <c r="P6" s="181">
        <f t="shared" si="8"/>
        <v>76.484322881921273</v>
      </c>
      <c r="Q6" s="181">
        <f t="shared" si="8"/>
        <v>38.453533757644692</v>
      </c>
      <c r="R6" s="181">
        <f t="shared" si="9"/>
        <v>84.843762594373842</v>
      </c>
    </row>
    <row r="7" spans="1:18" ht="15" hidden="1" customHeight="1">
      <c r="A7" s="195">
        <v>35582</v>
      </c>
      <c r="B7" s="198">
        <v>4.5294999999999996</v>
      </c>
      <c r="C7" s="181">
        <v>14.43</v>
      </c>
      <c r="D7" s="198">
        <v>8.7855297157622694</v>
      </c>
      <c r="E7" s="199">
        <v>17.850000000000001</v>
      </c>
      <c r="F7" s="196">
        <v>11.43</v>
      </c>
      <c r="G7" s="199">
        <v>334.35</v>
      </c>
      <c r="H7" s="199">
        <v>377109</v>
      </c>
      <c r="I7" s="181">
        <v>15692</v>
      </c>
      <c r="K7" s="181">
        <f t="shared" si="3"/>
        <v>71.135506111183076</v>
      </c>
      <c r="L7" s="181">
        <f t="shared" si="4"/>
        <v>179.86911810532877</v>
      </c>
      <c r="M7" s="181">
        <f t="shared" si="5"/>
        <v>258.61959809546897</v>
      </c>
      <c r="N7" s="181">
        <f t="shared" si="6"/>
        <v>32.370186785951773</v>
      </c>
      <c r="O7" s="181">
        <f t="shared" si="7"/>
        <v>113.49606950765411</v>
      </c>
      <c r="P7" s="181">
        <f t="shared" si="8"/>
        <v>74.349566377585049</v>
      </c>
      <c r="Q7" s="181">
        <f t="shared" si="8"/>
        <v>39.112023038654741</v>
      </c>
      <c r="R7" s="181">
        <f t="shared" si="9"/>
        <v>84.322523442327849</v>
      </c>
    </row>
    <row r="8" spans="1:18" ht="15" hidden="1" customHeight="1">
      <c r="A8" s="195">
        <v>35612</v>
      </c>
      <c r="B8" s="198">
        <v>4.6079999999999997</v>
      </c>
      <c r="C8" s="181">
        <v>14.04</v>
      </c>
      <c r="D8" s="198">
        <v>9.1025641025640951</v>
      </c>
      <c r="E8" s="199">
        <v>18.97</v>
      </c>
      <c r="F8" s="196">
        <v>11.57</v>
      </c>
      <c r="G8" s="199">
        <v>324.95</v>
      </c>
      <c r="H8" s="199">
        <v>377426</v>
      </c>
      <c r="I8" s="181">
        <v>15786</v>
      </c>
      <c r="K8" s="181">
        <f t="shared" si="3"/>
        <v>72.368343561172679</v>
      </c>
      <c r="L8" s="181">
        <f t="shared" si="4"/>
        <v>175.00779058896853</v>
      </c>
      <c r="M8" s="181">
        <f t="shared" si="5"/>
        <v>267.95213789099546</v>
      </c>
      <c r="N8" s="181">
        <f t="shared" si="6"/>
        <v>34.40125732938403</v>
      </c>
      <c r="O8" s="181">
        <f t="shared" si="7"/>
        <v>114.8862225899876</v>
      </c>
      <c r="P8" s="181">
        <f t="shared" si="8"/>
        <v>72.259283967089161</v>
      </c>
      <c r="Q8" s="181">
        <f t="shared" si="8"/>
        <v>39.144900830760612</v>
      </c>
      <c r="R8" s="181">
        <f t="shared" si="9"/>
        <v>84.827641795856962</v>
      </c>
    </row>
    <row r="9" spans="1:18" ht="15" hidden="1" customHeight="1">
      <c r="A9" s="195">
        <v>35643</v>
      </c>
      <c r="B9" s="198">
        <v>4.6920000000000002</v>
      </c>
      <c r="C9" s="181">
        <v>14.37</v>
      </c>
      <c r="D9" s="198">
        <v>8.6734693877550981</v>
      </c>
      <c r="E9" s="199">
        <v>18.53</v>
      </c>
      <c r="F9" s="196">
        <v>11.7</v>
      </c>
      <c r="G9" s="199">
        <v>324.85000000000002</v>
      </c>
      <c r="H9" s="199">
        <v>380296</v>
      </c>
      <c r="I9" s="181">
        <v>15383</v>
      </c>
      <c r="K9" s="181">
        <f t="shared" si="3"/>
        <v>73.687558157339893</v>
      </c>
      <c r="L9" s="181">
        <f t="shared" si="4"/>
        <v>179.12122156435029</v>
      </c>
      <c r="M9" s="181">
        <f t="shared" si="5"/>
        <v>255.32087873200641</v>
      </c>
      <c r="N9" s="181">
        <f t="shared" si="6"/>
        <v>33.603336758749933</v>
      </c>
      <c r="O9" s="181">
        <f t="shared" si="7"/>
        <v>116.17707902358296</v>
      </c>
      <c r="P9" s="181">
        <f t="shared" si="8"/>
        <v>72.237046920169007</v>
      </c>
      <c r="Q9" s="181">
        <f t="shared" si="8"/>
        <v>39.442564122066152</v>
      </c>
      <c r="R9" s="181">
        <f t="shared" si="9"/>
        <v>82.662081195088533</v>
      </c>
    </row>
    <row r="10" spans="1:18" ht="15" hidden="1" customHeight="1">
      <c r="A10" s="195">
        <v>35674</v>
      </c>
      <c r="B10" s="198">
        <v>4.665</v>
      </c>
      <c r="C10" s="181">
        <v>14.07</v>
      </c>
      <c r="D10" s="198">
        <v>8.0808080808080707</v>
      </c>
      <c r="E10" s="199">
        <v>19.95</v>
      </c>
      <c r="F10" s="196">
        <v>11.33</v>
      </c>
      <c r="G10" s="199">
        <v>333.55</v>
      </c>
      <c r="H10" s="199">
        <v>386713</v>
      </c>
      <c r="I10" s="181">
        <v>15701</v>
      </c>
      <c r="K10" s="181">
        <f t="shared" si="3"/>
        <v>73.263524894286149</v>
      </c>
      <c r="L10" s="181">
        <f t="shared" si="4"/>
        <v>175.38173885945781</v>
      </c>
      <c r="M10" s="181">
        <f t="shared" si="5"/>
        <v>237.87471054770393</v>
      </c>
      <c r="N10" s="181">
        <f t="shared" si="6"/>
        <v>36.178444054887272</v>
      </c>
      <c r="O10" s="181">
        <f t="shared" si="7"/>
        <v>112.50310302027306</v>
      </c>
      <c r="P10" s="181">
        <f t="shared" si="8"/>
        <v>74.171670002223706</v>
      </c>
      <c r="Q10" s="181">
        <f t="shared" si="8"/>
        <v>40.108106052486924</v>
      </c>
      <c r="R10" s="181">
        <f t="shared" si="9"/>
        <v>84.370885837878504</v>
      </c>
    </row>
    <row r="11" spans="1:18" ht="15" hidden="1" customHeight="1">
      <c r="A11" s="195">
        <v>35704</v>
      </c>
      <c r="B11" s="198">
        <v>4.8174999999999999</v>
      </c>
      <c r="C11" s="181">
        <v>14.58</v>
      </c>
      <c r="D11" s="198">
        <v>7.6345431789737104</v>
      </c>
      <c r="E11" s="199">
        <v>20.100000000000001</v>
      </c>
      <c r="F11" s="196">
        <v>11.38</v>
      </c>
      <c r="G11" s="199">
        <v>312.25</v>
      </c>
      <c r="H11" s="199">
        <v>391016</v>
      </c>
      <c r="I11" s="181">
        <v>15784</v>
      </c>
      <c r="K11" s="181">
        <f t="shared" si="3"/>
        <v>75.658527583756381</v>
      </c>
      <c r="L11" s="181">
        <f t="shared" si="4"/>
        <v>181.73885945777505</v>
      </c>
      <c r="M11" s="181">
        <f t="shared" si="5"/>
        <v>224.73801267171223</v>
      </c>
      <c r="N11" s="181">
        <f t="shared" si="6"/>
        <v>36.450462431239814</v>
      </c>
      <c r="O11" s="181">
        <f t="shared" si="7"/>
        <v>112.99958626396361</v>
      </c>
      <c r="P11" s="181">
        <f t="shared" si="8"/>
        <v>69.435179008227692</v>
      </c>
      <c r="Q11" s="181">
        <f t="shared" si="8"/>
        <v>40.554393558580202</v>
      </c>
      <c r="R11" s="181">
        <f t="shared" si="9"/>
        <v>84.8168945968457</v>
      </c>
    </row>
    <row r="12" spans="1:18" ht="15" hidden="1" customHeight="1">
      <c r="A12" s="195">
        <v>35735</v>
      </c>
      <c r="B12" s="198">
        <v>4.8559999999999999</v>
      </c>
      <c r="C12" s="181">
        <v>14.35</v>
      </c>
      <c r="D12" s="198">
        <v>6.8578553615960107</v>
      </c>
      <c r="E12" s="199">
        <v>18.559999999999999</v>
      </c>
      <c r="F12" s="196">
        <v>12.01</v>
      </c>
      <c r="G12" s="199">
        <v>296.85000000000002</v>
      </c>
      <c r="H12" s="199">
        <v>392980</v>
      </c>
      <c r="I12" s="181">
        <v>15623</v>
      </c>
      <c r="K12" s="181">
        <f t="shared" si="3"/>
        <v>76.263167606999687</v>
      </c>
      <c r="L12" s="181">
        <f t="shared" si="4"/>
        <v>178.87192271735745</v>
      </c>
      <c r="M12" s="181">
        <f t="shared" si="5"/>
        <v>201.87465694081195</v>
      </c>
      <c r="N12" s="181">
        <f t="shared" si="6"/>
        <v>33.657740434020432</v>
      </c>
      <c r="O12" s="181">
        <f t="shared" si="7"/>
        <v>119.25527513446421</v>
      </c>
      <c r="P12" s="181">
        <f t="shared" si="8"/>
        <v>66.010673782521678</v>
      </c>
      <c r="Q12" s="181">
        <f t="shared" si="8"/>
        <v>40.758090668031102</v>
      </c>
      <c r="R12" s="181">
        <f t="shared" si="9"/>
        <v>83.951745076439451</v>
      </c>
    </row>
    <row r="13" spans="1:18" ht="15" hidden="1" customHeight="1">
      <c r="A13" s="195">
        <v>35765</v>
      </c>
      <c r="B13" s="198">
        <v>4.8665000000000003</v>
      </c>
      <c r="C13" s="181">
        <v>13.82</v>
      </c>
      <c r="D13" s="198">
        <v>6.1728395061728394</v>
      </c>
      <c r="E13" s="199">
        <v>16.66</v>
      </c>
      <c r="F13" s="196">
        <v>12.33</v>
      </c>
      <c r="G13" s="199">
        <v>287.25</v>
      </c>
      <c r="H13" s="199">
        <v>397926</v>
      </c>
      <c r="I13" s="181">
        <v>15911</v>
      </c>
      <c r="K13" s="181">
        <f t="shared" si="3"/>
        <v>76.428069431520584</v>
      </c>
      <c r="L13" s="181">
        <f t="shared" si="4"/>
        <v>172.2655032720474</v>
      </c>
      <c r="M13" s="181">
        <f t="shared" si="5"/>
        <v>181.70984833505182</v>
      </c>
      <c r="N13" s="181">
        <f t="shared" si="6"/>
        <v>30.21217433355498</v>
      </c>
      <c r="O13" s="181">
        <f t="shared" si="7"/>
        <v>122.43276789408357</v>
      </c>
      <c r="P13" s="181">
        <f t="shared" si="8"/>
        <v>63.875917278185447</v>
      </c>
      <c r="Q13" s="181">
        <f t="shared" si="8"/>
        <v>41.271067197228732</v>
      </c>
      <c r="R13" s="181">
        <f t="shared" si="9"/>
        <v>85.499341734060565</v>
      </c>
    </row>
    <row r="14" spans="1:18" ht="15" hidden="1" customHeight="1">
      <c r="A14" s="195">
        <v>35796</v>
      </c>
      <c r="B14" s="198">
        <v>4.9409000000000001</v>
      </c>
      <c r="C14" s="181">
        <v>13.6</v>
      </c>
      <c r="D14" s="198">
        <v>5.731707317073174</v>
      </c>
      <c r="E14" s="199">
        <v>16.59</v>
      </c>
      <c r="F14" s="196">
        <v>11.52</v>
      </c>
      <c r="G14" s="199">
        <v>302.25</v>
      </c>
      <c r="H14" s="199">
        <v>399994</v>
      </c>
      <c r="I14" s="181">
        <v>15732</v>
      </c>
      <c r="K14" s="181">
        <f t="shared" si="3"/>
        <v>77.596516645268693</v>
      </c>
      <c r="L14" s="181">
        <f t="shared" si="4"/>
        <v>169.52321595512623</v>
      </c>
      <c r="M14" s="181">
        <f t="shared" si="5"/>
        <v>168.72424210037627</v>
      </c>
      <c r="N14" s="181">
        <f t="shared" si="6"/>
        <v>30.085232424590462</v>
      </c>
      <c r="O14" s="181">
        <f t="shared" si="7"/>
        <v>114.38973934629706</v>
      </c>
      <c r="P14" s="181">
        <f t="shared" si="8"/>
        <v>67.211474316210797</v>
      </c>
      <c r="Q14" s="181">
        <f t="shared" si="8"/>
        <v>41.485550711660728</v>
      </c>
      <c r="R14" s="181">
        <f t="shared" si="9"/>
        <v>84.537467422552993</v>
      </c>
    </row>
    <row r="15" spans="1:18" ht="15" hidden="1" customHeight="1">
      <c r="A15" s="195">
        <v>35827</v>
      </c>
      <c r="B15" s="198">
        <v>4.9390000000000001</v>
      </c>
      <c r="C15" s="181">
        <v>13.52</v>
      </c>
      <c r="D15" s="198">
        <v>5.3333333333333401</v>
      </c>
      <c r="E15" s="199">
        <v>14.02</v>
      </c>
      <c r="F15" s="196">
        <v>10.72</v>
      </c>
      <c r="G15" s="199">
        <v>298.14999999999998</v>
      </c>
      <c r="H15" s="199">
        <v>409352</v>
      </c>
      <c r="I15" s="181">
        <v>15790</v>
      </c>
      <c r="K15" s="181">
        <f t="shared" si="3"/>
        <v>77.566677267498235</v>
      </c>
      <c r="L15" s="181">
        <f t="shared" si="4"/>
        <v>168.52602056715489</v>
      </c>
      <c r="M15" s="181">
        <f t="shared" si="5"/>
        <v>156.99730896148498</v>
      </c>
      <c r="N15" s="181">
        <f t="shared" si="6"/>
        <v>25.424650909750351</v>
      </c>
      <c r="O15" s="181">
        <f t="shared" si="7"/>
        <v>106.44600744724866</v>
      </c>
      <c r="P15" s="181">
        <f t="shared" si="8"/>
        <v>66.29975539248386</v>
      </c>
      <c r="Q15" s="181">
        <f t="shared" si="8"/>
        <v>42.456119729095292</v>
      </c>
      <c r="R15" s="181">
        <f t="shared" si="9"/>
        <v>84.849136193879474</v>
      </c>
    </row>
    <row r="16" spans="1:18" ht="15" hidden="1" customHeight="1">
      <c r="A16" s="195">
        <v>35855</v>
      </c>
      <c r="B16" s="198">
        <v>5.0365000000000002</v>
      </c>
      <c r="C16" s="181">
        <v>13.31</v>
      </c>
      <c r="D16" s="198">
        <v>5.4216867469879517</v>
      </c>
      <c r="E16" s="199">
        <v>14.77</v>
      </c>
      <c r="F16" s="196">
        <v>9.84</v>
      </c>
      <c r="G16" s="199">
        <v>301.85000000000002</v>
      </c>
      <c r="H16" s="199">
        <v>415634</v>
      </c>
      <c r="I16" s="181">
        <v>15683</v>
      </c>
      <c r="K16" s="181">
        <f t="shared" si="3"/>
        <v>79.097908495192314</v>
      </c>
      <c r="L16" s="181">
        <f t="shared" si="4"/>
        <v>165.90838267373016</v>
      </c>
      <c r="M16" s="181">
        <f t="shared" si="5"/>
        <v>159.59816799548528</v>
      </c>
      <c r="N16" s="181">
        <f t="shared" si="6"/>
        <v>26.784742791513033</v>
      </c>
      <c r="O16" s="181">
        <f t="shared" si="7"/>
        <v>97.707902358295399</v>
      </c>
      <c r="P16" s="181">
        <f t="shared" si="8"/>
        <v>67.122526128530126</v>
      </c>
      <c r="Q16" s="181">
        <f t="shared" si="8"/>
        <v>43.107660076127132</v>
      </c>
      <c r="R16" s="181">
        <f t="shared" si="9"/>
        <v>84.274161046777181</v>
      </c>
    </row>
    <row r="17" spans="1:18" ht="15" hidden="1" customHeight="1">
      <c r="A17" s="195">
        <v>35886</v>
      </c>
      <c r="B17" s="198">
        <v>5.056</v>
      </c>
      <c r="C17" s="181">
        <v>13.09</v>
      </c>
      <c r="D17" s="198">
        <v>5.017921146953408</v>
      </c>
      <c r="E17" s="199">
        <v>14.25</v>
      </c>
      <c r="F17" s="196">
        <v>9.68</v>
      </c>
      <c r="G17" s="199">
        <v>309.75</v>
      </c>
      <c r="H17" s="199">
        <v>423211</v>
      </c>
      <c r="I17" s="181">
        <v>15647</v>
      </c>
      <c r="K17" s="181">
        <f t="shared" si="3"/>
        <v>79.40415474073113</v>
      </c>
      <c r="L17" s="181">
        <f t="shared" si="4"/>
        <v>163.166095356809</v>
      </c>
      <c r="M17" s="181">
        <f t="shared" si="5"/>
        <v>147.71252187236479</v>
      </c>
      <c r="N17" s="181">
        <f t="shared" si="6"/>
        <v>25.841745753490908</v>
      </c>
      <c r="O17" s="181">
        <f t="shared" si="7"/>
        <v>96.119155978485722</v>
      </c>
      <c r="P17" s="181">
        <f t="shared" si="8"/>
        <v>68.879252835223468</v>
      </c>
      <c r="Q17" s="181">
        <f t="shared" si="8"/>
        <v>43.893511908260244</v>
      </c>
      <c r="R17" s="181">
        <f t="shared" si="9"/>
        <v>84.080711464574549</v>
      </c>
    </row>
    <row r="18" spans="1:18" ht="15" hidden="1" customHeight="1">
      <c r="A18" s="195">
        <v>35916</v>
      </c>
      <c r="B18" s="198">
        <v>5.157</v>
      </c>
      <c r="C18" s="181">
        <v>15.574</v>
      </c>
      <c r="D18" s="198">
        <v>5.1190476190476151</v>
      </c>
      <c r="E18" s="199">
        <v>14.13</v>
      </c>
      <c r="F18" s="196">
        <v>9.23</v>
      </c>
      <c r="G18" s="199">
        <v>293.35000000000002</v>
      </c>
      <c r="H18" s="199">
        <v>428276</v>
      </c>
      <c r="I18" s="181">
        <v>15601</v>
      </c>
      <c r="K18" s="181">
        <f t="shared" si="3"/>
        <v>80.990353243265517</v>
      </c>
      <c r="L18" s="181">
        <f t="shared" si="4"/>
        <v>194.12901215331883</v>
      </c>
      <c r="M18" s="181">
        <f t="shared" si="5"/>
        <v>150.68938136928213</v>
      </c>
      <c r="N18" s="181">
        <f t="shared" si="6"/>
        <v>25.624131052408877</v>
      </c>
      <c r="O18" s="181">
        <f t="shared" si="7"/>
        <v>91.650806785271016</v>
      </c>
      <c r="P18" s="181">
        <f t="shared" si="8"/>
        <v>65.232377140315762</v>
      </c>
      <c r="Q18" s="181">
        <f t="shared" si="8"/>
        <v>44.418830573926634</v>
      </c>
      <c r="R18" s="181">
        <f t="shared" si="9"/>
        <v>83.833525887315616</v>
      </c>
    </row>
    <row r="19" spans="1:18" ht="15" hidden="1" customHeight="1">
      <c r="A19" s="195">
        <v>35947</v>
      </c>
      <c r="B19" s="198">
        <v>5.8902000000000001</v>
      </c>
      <c r="C19" s="181">
        <v>15.234999999999999</v>
      </c>
      <c r="D19" s="198">
        <v>5.2256532066508212</v>
      </c>
      <c r="E19" s="199">
        <v>13.19</v>
      </c>
      <c r="F19" s="196">
        <v>8.1</v>
      </c>
      <c r="G19" s="199">
        <v>297.45</v>
      </c>
      <c r="H19" s="199">
        <v>434632</v>
      </c>
      <c r="I19" s="181">
        <v>15581</v>
      </c>
      <c r="K19" s="181">
        <f t="shared" si="3"/>
        <v>92.505212075525023</v>
      </c>
      <c r="L19" s="181">
        <f t="shared" si="4"/>
        <v>189.90339669679028</v>
      </c>
      <c r="M19" s="181">
        <f t="shared" si="5"/>
        <v>153.82752956439987</v>
      </c>
      <c r="N19" s="181">
        <f t="shared" si="6"/>
        <v>23.919482560599654</v>
      </c>
      <c r="O19" s="181">
        <f t="shared" si="7"/>
        <v>80.430285477865127</v>
      </c>
      <c r="P19" s="181">
        <f t="shared" si="8"/>
        <v>66.144096064042685</v>
      </c>
      <c r="Q19" s="181">
        <f t="shared" si="8"/>
        <v>45.078045862964252</v>
      </c>
      <c r="R19" s="181">
        <f t="shared" si="9"/>
        <v>83.726053897203045</v>
      </c>
    </row>
    <row r="20" spans="1:18" ht="15" hidden="1" customHeight="1">
      <c r="A20" s="195">
        <v>35977</v>
      </c>
      <c r="B20" s="198">
        <v>6.1449999999999996</v>
      </c>
      <c r="C20" s="181">
        <v>15.5</v>
      </c>
      <c r="D20" s="198">
        <v>6.5804935370152862</v>
      </c>
      <c r="E20" s="199">
        <v>13.06</v>
      </c>
      <c r="F20" s="196">
        <v>8.6199999999999992</v>
      </c>
      <c r="G20" s="199">
        <v>288.39999999999998</v>
      </c>
      <c r="H20" s="199">
        <v>441648</v>
      </c>
      <c r="I20" s="181">
        <v>15559</v>
      </c>
      <c r="K20" s="181">
        <f t="shared" si="3"/>
        <v>96.506829683898886</v>
      </c>
      <c r="L20" s="181">
        <f t="shared" si="4"/>
        <v>193.20660641944534</v>
      </c>
      <c r="M20" s="181">
        <f t="shared" si="5"/>
        <v>193.70995817809549</v>
      </c>
      <c r="N20" s="181">
        <f t="shared" si="6"/>
        <v>23.683733301094122</v>
      </c>
      <c r="O20" s="181">
        <f t="shared" si="7"/>
        <v>85.593711212246575</v>
      </c>
      <c r="P20" s="181">
        <f t="shared" si="8"/>
        <v>64.131643317767384</v>
      </c>
      <c r="Q20" s="181">
        <f t="shared" si="8"/>
        <v>45.805713337458904</v>
      </c>
      <c r="R20" s="181">
        <f t="shared" si="9"/>
        <v>83.60783470807921</v>
      </c>
    </row>
    <row r="21" spans="1:18" ht="15" hidden="1" customHeight="1">
      <c r="A21" s="195">
        <v>36008</v>
      </c>
      <c r="B21" s="198">
        <v>6.4160000000000004</v>
      </c>
      <c r="C21" s="181">
        <v>19.53</v>
      </c>
      <c r="D21" s="198">
        <v>7.6291079812206561</v>
      </c>
      <c r="E21" s="199">
        <v>12.56</v>
      </c>
      <c r="F21" s="196">
        <v>8.48</v>
      </c>
      <c r="G21" s="199">
        <v>275.85000000000002</v>
      </c>
      <c r="H21" s="199">
        <v>446279</v>
      </c>
      <c r="I21" s="181">
        <v>15561</v>
      </c>
      <c r="K21" s="181">
        <f t="shared" si="3"/>
        <v>100.76286725010502</v>
      </c>
      <c r="L21" s="181">
        <f t="shared" si="4"/>
        <v>243.44032408850111</v>
      </c>
      <c r="M21" s="181">
        <f t="shared" si="5"/>
        <v>224.57801678029287</v>
      </c>
      <c r="N21" s="181">
        <f t="shared" si="6"/>
        <v>22.777005379919004</v>
      </c>
      <c r="O21" s="181">
        <f t="shared" si="7"/>
        <v>84.20355812991312</v>
      </c>
      <c r="P21" s="181">
        <f t="shared" si="8"/>
        <v>61.340893929286189</v>
      </c>
      <c r="Q21" s="181">
        <f t="shared" si="8"/>
        <v>46.286019505415673</v>
      </c>
      <c r="R21" s="181">
        <f t="shared" si="9"/>
        <v>83.618581907090459</v>
      </c>
    </row>
    <row r="22" spans="1:18" ht="15" hidden="1" customHeight="1">
      <c r="A22" s="195">
        <v>36039</v>
      </c>
      <c r="B22" s="198">
        <v>5.8752000000000004</v>
      </c>
      <c r="C22" s="181">
        <v>17.29</v>
      </c>
      <c r="D22" s="198">
        <v>8.995327102803742</v>
      </c>
      <c r="E22" s="199">
        <v>14.61</v>
      </c>
      <c r="F22" s="196">
        <v>7.23</v>
      </c>
      <c r="G22" s="199">
        <v>295.05</v>
      </c>
      <c r="H22" s="199">
        <v>446784</v>
      </c>
      <c r="I22" s="181">
        <v>15663</v>
      </c>
      <c r="K22" s="181">
        <f t="shared" si="3"/>
        <v>92.269638040495167</v>
      </c>
      <c r="L22" s="181">
        <f t="shared" si="4"/>
        <v>215.51885322530384</v>
      </c>
      <c r="M22" s="181">
        <f t="shared" si="5"/>
        <v>264.79540281909317</v>
      </c>
      <c r="N22" s="181">
        <f t="shared" si="6"/>
        <v>26.494589856736994</v>
      </c>
      <c r="O22" s="181">
        <f t="shared" si="7"/>
        <v>71.791477037649983</v>
      </c>
      <c r="P22" s="181">
        <f t="shared" si="8"/>
        <v>65.610406937958629</v>
      </c>
      <c r="Q22" s="181">
        <f t="shared" si="8"/>
        <v>46.338395798833545</v>
      </c>
      <c r="R22" s="181">
        <f t="shared" si="9"/>
        <v>84.166689056664609</v>
      </c>
    </row>
    <row r="23" spans="1:18" ht="15" hidden="1" customHeight="1">
      <c r="A23" s="195">
        <v>36069</v>
      </c>
      <c r="B23" s="198">
        <v>5.6452</v>
      </c>
      <c r="C23" s="181">
        <v>15.51</v>
      </c>
      <c r="D23" s="198">
        <v>8.9534883720930267</v>
      </c>
      <c r="E23" s="199">
        <v>13.08</v>
      </c>
      <c r="F23" s="196">
        <v>7.46</v>
      </c>
      <c r="G23" s="199">
        <v>292.85000000000002</v>
      </c>
      <c r="H23" s="199">
        <v>455545</v>
      </c>
      <c r="I23" s="181">
        <v>15677</v>
      </c>
      <c r="K23" s="181">
        <f t="shared" si="3"/>
        <v>88.657502836703998</v>
      </c>
      <c r="L23" s="181">
        <f t="shared" si="4"/>
        <v>193.33125584294174</v>
      </c>
      <c r="M23" s="181">
        <f t="shared" si="5"/>
        <v>263.56379629435315</v>
      </c>
      <c r="N23" s="181">
        <f t="shared" si="6"/>
        <v>23.720002417941128</v>
      </c>
      <c r="O23" s="181">
        <f t="shared" si="7"/>
        <v>74.075299958626388</v>
      </c>
      <c r="P23" s="181">
        <f t="shared" si="8"/>
        <v>65.121191905714909</v>
      </c>
      <c r="Q23" s="181">
        <f t="shared" si="8"/>
        <v>47.247046703059262</v>
      </c>
      <c r="R23" s="181">
        <f t="shared" si="9"/>
        <v>84.241919449743406</v>
      </c>
    </row>
    <row r="24" spans="1:18" ht="15" hidden="1" customHeight="1">
      <c r="A24" s="195">
        <v>36100</v>
      </c>
      <c r="B24" s="198">
        <v>5.6951999999999998</v>
      </c>
      <c r="C24" s="181">
        <v>16.02</v>
      </c>
      <c r="D24" s="198">
        <v>9.3348891481913654</v>
      </c>
      <c r="E24" s="199">
        <v>10.9</v>
      </c>
      <c r="F24" s="196">
        <v>8.06</v>
      </c>
      <c r="G24" s="199">
        <v>293.75</v>
      </c>
      <c r="H24" s="199">
        <v>460472</v>
      </c>
      <c r="I24" s="181">
        <v>15487</v>
      </c>
      <c r="K24" s="181">
        <f t="shared" si="3"/>
        <v>89.442749620136851</v>
      </c>
      <c r="L24" s="181">
        <f t="shared" si="4"/>
        <v>199.68837644125898</v>
      </c>
      <c r="M24" s="181">
        <f t="shared" si="5"/>
        <v>274.7910891974646</v>
      </c>
      <c r="N24" s="181">
        <f t="shared" si="6"/>
        <v>19.76666868161761</v>
      </c>
      <c r="O24" s="181">
        <f t="shared" si="7"/>
        <v>80.033098882912711</v>
      </c>
      <c r="P24" s="181">
        <f t="shared" si="8"/>
        <v>65.321325327996433</v>
      </c>
      <c r="Q24" s="181">
        <f t="shared" si="8"/>
        <v>47.758052639039185</v>
      </c>
      <c r="R24" s="181">
        <f t="shared" si="9"/>
        <v>83.220935543673932</v>
      </c>
    </row>
    <row r="25" spans="1:18" ht="15" hidden="1" customHeight="1">
      <c r="A25" s="195">
        <v>36130</v>
      </c>
      <c r="B25" s="198">
        <v>5.8650000000000002</v>
      </c>
      <c r="C25" s="181">
        <v>15.885</v>
      </c>
      <c r="D25" s="198">
        <v>8.9534883720930267</v>
      </c>
      <c r="E25" s="199">
        <v>10.61</v>
      </c>
      <c r="F25" s="196">
        <v>8.08</v>
      </c>
      <c r="G25" s="199">
        <v>287.14999999999998</v>
      </c>
      <c r="H25" s="199">
        <v>464371</v>
      </c>
      <c r="I25" s="181">
        <v>15561</v>
      </c>
      <c r="K25" s="181">
        <f t="shared" si="3"/>
        <v>92.109447696674863</v>
      </c>
      <c r="L25" s="181">
        <f t="shared" si="4"/>
        <v>198.00560922405737</v>
      </c>
      <c r="M25" s="181">
        <f t="shared" si="5"/>
        <v>263.56379629435315</v>
      </c>
      <c r="N25" s="181">
        <f t="shared" si="6"/>
        <v>19.240766487336035</v>
      </c>
      <c r="O25" s="181">
        <f t="shared" si="7"/>
        <v>80.231692180388919</v>
      </c>
      <c r="P25" s="181">
        <f t="shared" si="8"/>
        <v>63.853680231265272</v>
      </c>
      <c r="Q25" s="181">
        <f t="shared" si="8"/>
        <v>48.162439110398161</v>
      </c>
      <c r="R25" s="181">
        <f t="shared" si="9"/>
        <v>83.618581907090459</v>
      </c>
    </row>
    <row r="26" spans="1:18" ht="15" hidden="1" customHeight="1">
      <c r="A26" s="195">
        <v>36161</v>
      </c>
      <c r="B26" s="198">
        <v>6.07</v>
      </c>
      <c r="C26" s="181">
        <v>15.605</v>
      </c>
      <c r="D26" s="198">
        <v>8.8811995386389881</v>
      </c>
      <c r="E26" s="199">
        <v>10.81</v>
      </c>
      <c r="F26" s="196">
        <v>8.11</v>
      </c>
      <c r="G26" s="199">
        <v>286.14999999999998</v>
      </c>
      <c r="H26" s="199">
        <v>464374</v>
      </c>
      <c r="I26" s="181">
        <v>15467</v>
      </c>
      <c r="K26" s="181">
        <f t="shared" si="3"/>
        <v>95.328959508749605</v>
      </c>
      <c r="L26" s="181">
        <f t="shared" si="4"/>
        <v>194.5154253661577</v>
      </c>
      <c r="M26" s="181">
        <f t="shared" si="5"/>
        <v>261.43583023430648</v>
      </c>
      <c r="N26" s="181">
        <f t="shared" si="6"/>
        <v>19.603457655806086</v>
      </c>
      <c r="O26" s="181">
        <f t="shared" si="7"/>
        <v>80.529582126603231</v>
      </c>
      <c r="P26" s="181">
        <f t="shared" si="8"/>
        <v>63.63130976206358</v>
      </c>
      <c r="Q26" s="181">
        <f t="shared" si="8"/>
        <v>48.162750256695695</v>
      </c>
      <c r="R26" s="181">
        <f t="shared" si="9"/>
        <v>83.113463553561346</v>
      </c>
    </row>
    <row r="27" spans="1:18" ht="15" hidden="1" customHeight="1">
      <c r="A27" s="195">
        <v>36192</v>
      </c>
      <c r="B27" s="198">
        <v>6.1775000000000002</v>
      </c>
      <c r="C27" s="181">
        <v>14.365</v>
      </c>
      <c r="D27" s="198">
        <v>8.6306098964326807</v>
      </c>
      <c r="E27" s="199">
        <v>10.5</v>
      </c>
      <c r="F27" s="196">
        <v>6.82</v>
      </c>
      <c r="G27" s="199">
        <v>286.85000000000002</v>
      </c>
      <c r="H27" s="199">
        <v>465979</v>
      </c>
      <c r="I27" s="181">
        <v>15671</v>
      </c>
      <c r="K27" s="181">
        <f t="shared" si="3"/>
        <v>97.017240093130269</v>
      </c>
      <c r="L27" s="181">
        <f t="shared" si="4"/>
        <v>179.05889685260209</v>
      </c>
      <c r="M27" s="181">
        <f t="shared" si="5"/>
        <v>254.0592240818043</v>
      </c>
      <c r="N27" s="181">
        <f t="shared" si="6"/>
        <v>19.041286344677509</v>
      </c>
      <c r="O27" s="181">
        <f t="shared" si="7"/>
        <v>67.720314439387678</v>
      </c>
      <c r="P27" s="181">
        <f t="shared" si="8"/>
        <v>63.786969090504776</v>
      </c>
      <c r="Q27" s="181">
        <f t="shared" si="8"/>
        <v>48.329213525875275</v>
      </c>
      <c r="R27" s="181">
        <f t="shared" si="9"/>
        <v>84.209677852709646</v>
      </c>
    </row>
    <row r="28" spans="1:18" ht="15" hidden="1" customHeight="1">
      <c r="A28" s="195">
        <v>36220</v>
      </c>
      <c r="B28" s="198">
        <v>6.1849999999999996</v>
      </c>
      <c r="C28" s="181">
        <v>14.82</v>
      </c>
      <c r="D28" s="198">
        <v>7.8857142857142914</v>
      </c>
      <c r="E28" s="199">
        <v>11.79</v>
      </c>
      <c r="F28" s="196">
        <v>6.03</v>
      </c>
      <c r="G28" s="199">
        <v>280.54000000000002</v>
      </c>
      <c r="H28" s="199">
        <v>470156</v>
      </c>
      <c r="I28" s="181">
        <v>15754</v>
      </c>
      <c r="K28" s="181">
        <f t="shared" si="3"/>
        <v>97.135027110645183</v>
      </c>
      <c r="L28" s="181">
        <f t="shared" si="4"/>
        <v>184.73044562168903</v>
      </c>
      <c r="M28" s="181">
        <f t="shared" si="5"/>
        <v>232.13173539305268</v>
      </c>
      <c r="N28" s="181">
        <f t="shared" si="6"/>
        <v>21.380644381309317</v>
      </c>
      <c r="O28" s="181">
        <f t="shared" si="7"/>
        <v>59.875879189077374</v>
      </c>
      <c r="P28" s="181">
        <f t="shared" si="8"/>
        <v>62.383811429842119</v>
      </c>
      <c r="Q28" s="181">
        <f t="shared" si="8"/>
        <v>48.762432887472215</v>
      </c>
      <c r="R28" s="181">
        <f t="shared" si="9"/>
        <v>84.655686611676828</v>
      </c>
    </row>
    <row r="29" spans="1:18" ht="15" hidden="1" customHeight="1">
      <c r="A29" s="195">
        <v>36251</v>
      </c>
      <c r="B29" s="198">
        <v>6.1052</v>
      </c>
      <c r="C29" s="181">
        <v>14.6</v>
      </c>
      <c r="D29" s="198">
        <v>7.6222980659840598</v>
      </c>
      <c r="E29" s="199">
        <v>18.239999999999998</v>
      </c>
      <c r="F29" s="196">
        <v>5.42</v>
      </c>
      <c r="G29" s="199">
        <v>286.35000000000002</v>
      </c>
      <c r="H29" s="199">
        <v>469087</v>
      </c>
      <c r="I29" s="181">
        <v>15766</v>
      </c>
      <c r="K29" s="181">
        <f t="shared" si="3"/>
        <v>95.881773244286336</v>
      </c>
      <c r="L29" s="181">
        <f t="shared" si="4"/>
        <v>181.98815830476786</v>
      </c>
      <c r="M29" s="181">
        <f t="shared" si="5"/>
        <v>224.37755333659263</v>
      </c>
      <c r="N29" s="181">
        <f t="shared" si="6"/>
        <v>33.077434564468355</v>
      </c>
      <c r="O29" s="181">
        <f t="shared" si="7"/>
        <v>53.818783616052954</v>
      </c>
      <c r="P29" s="181">
        <f t="shared" si="8"/>
        <v>63.67578385590393</v>
      </c>
      <c r="Q29" s="181">
        <f t="shared" si="8"/>
        <v>48.651561090118342</v>
      </c>
      <c r="R29" s="181">
        <f t="shared" si="9"/>
        <v>84.720169805744376</v>
      </c>
    </row>
    <row r="30" spans="1:18" ht="15" hidden="1" customHeight="1">
      <c r="A30" s="195">
        <v>36281</v>
      </c>
      <c r="B30" s="198">
        <v>6.2074999999999996</v>
      </c>
      <c r="C30" s="181">
        <v>15.09</v>
      </c>
      <c r="D30" s="198">
        <v>7.0215175537938883</v>
      </c>
      <c r="E30" s="199">
        <v>16.84</v>
      </c>
      <c r="F30" s="196">
        <v>5.75</v>
      </c>
      <c r="G30" s="199">
        <v>270.35000000000002</v>
      </c>
      <c r="H30" s="199">
        <v>469491</v>
      </c>
      <c r="I30" s="181">
        <v>15680</v>
      </c>
      <c r="K30" s="181">
        <f t="shared" si="3"/>
        <v>97.488388163189967</v>
      </c>
      <c r="L30" s="181">
        <f t="shared" si="4"/>
        <v>188.09598005609226</v>
      </c>
      <c r="M30" s="181">
        <f t="shared" si="5"/>
        <v>206.6923801446502</v>
      </c>
      <c r="N30" s="181">
        <f t="shared" si="6"/>
        <v>30.538596385178025</v>
      </c>
      <c r="O30" s="181">
        <f t="shared" si="7"/>
        <v>57.095573024410427</v>
      </c>
      <c r="P30" s="181">
        <f t="shared" si="8"/>
        <v>60.117856348676888</v>
      </c>
      <c r="Q30" s="181">
        <f t="shared" si="8"/>
        <v>48.693462124852637</v>
      </c>
      <c r="R30" s="181">
        <f t="shared" si="9"/>
        <v>84.258040248260301</v>
      </c>
    </row>
    <row r="31" spans="1:18" ht="15" hidden="1" customHeight="1">
      <c r="A31" s="195">
        <v>36312</v>
      </c>
      <c r="B31" s="198">
        <v>6.0369999999999999</v>
      </c>
      <c r="C31" s="181">
        <v>15.175000000000001</v>
      </c>
      <c r="D31" s="198">
        <v>7.2234762979684035</v>
      </c>
      <c r="E31" s="199">
        <v>18.82</v>
      </c>
      <c r="F31" s="196">
        <v>6.04</v>
      </c>
      <c r="G31" s="199">
        <v>261.25</v>
      </c>
      <c r="H31" s="199">
        <v>481836</v>
      </c>
      <c r="I31" s="181">
        <v>15757</v>
      </c>
      <c r="K31" s="181">
        <f t="shared" si="3"/>
        <v>94.810696631683911</v>
      </c>
      <c r="L31" s="181">
        <f t="shared" si="4"/>
        <v>189.15550015581181</v>
      </c>
      <c r="M31" s="181">
        <f t="shared" si="5"/>
        <v>212.63743877402018</v>
      </c>
      <c r="N31" s="181">
        <f t="shared" si="6"/>
        <v>34.129238953031496</v>
      </c>
      <c r="O31" s="181">
        <f t="shared" si="7"/>
        <v>59.975175837815478</v>
      </c>
      <c r="P31" s="181">
        <f t="shared" si="8"/>
        <v>58.09428507894151</v>
      </c>
      <c r="Q31" s="181">
        <f t="shared" si="8"/>
        <v>49.973829139196482</v>
      </c>
      <c r="R31" s="181">
        <f t="shared" si="9"/>
        <v>84.671807410193722</v>
      </c>
    </row>
    <row r="32" spans="1:18" ht="15" hidden="1" customHeight="1">
      <c r="A32" s="195">
        <v>36342</v>
      </c>
      <c r="B32" s="198">
        <v>6.1550000000000002</v>
      </c>
      <c r="C32" s="181">
        <v>15.195</v>
      </c>
      <c r="D32" s="198">
        <v>4.8511576626240256</v>
      </c>
      <c r="E32" s="199">
        <v>20.9</v>
      </c>
      <c r="F32" s="196">
        <v>5.38</v>
      </c>
      <c r="G32" s="199">
        <v>255.44</v>
      </c>
      <c r="H32" s="199">
        <v>482328</v>
      </c>
      <c r="I32" s="181">
        <v>15795</v>
      </c>
      <c r="K32" s="181">
        <f t="shared" si="3"/>
        <v>96.663879040585471</v>
      </c>
      <c r="L32" s="181">
        <f t="shared" si="4"/>
        <v>189.40479900280465</v>
      </c>
      <c r="M32" s="181">
        <f t="shared" si="5"/>
        <v>142.80350594622345</v>
      </c>
      <c r="N32" s="181">
        <f t="shared" si="6"/>
        <v>37.901227105119993</v>
      </c>
      <c r="O32" s="181">
        <f t="shared" si="7"/>
        <v>53.421597021100538</v>
      </c>
      <c r="P32" s="181">
        <f t="shared" si="8"/>
        <v>56.802312652879692</v>
      </c>
      <c r="Q32" s="181">
        <f t="shared" si="8"/>
        <v>50.024857131991716</v>
      </c>
      <c r="R32" s="181">
        <f t="shared" si="9"/>
        <v>84.876004191407617</v>
      </c>
    </row>
    <row r="33" spans="1:18" ht="15" hidden="1" customHeight="1">
      <c r="A33" s="195">
        <v>36373</v>
      </c>
      <c r="B33" s="198">
        <v>6.0875000000000004</v>
      </c>
      <c r="C33" s="181">
        <v>15.215</v>
      </c>
      <c r="D33" s="198">
        <v>3.2715376226826609</v>
      </c>
      <c r="E33" s="199">
        <v>21.87</v>
      </c>
      <c r="F33" s="196">
        <v>5.72</v>
      </c>
      <c r="G33" s="199">
        <v>255.94</v>
      </c>
      <c r="H33" s="199">
        <v>486106</v>
      </c>
      <c r="I33" s="181">
        <v>15874</v>
      </c>
      <c r="K33" s="181">
        <f t="shared" si="3"/>
        <v>95.603795882951104</v>
      </c>
      <c r="L33" s="181">
        <f t="shared" si="4"/>
        <v>189.65409784979747</v>
      </c>
      <c r="M33" s="181">
        <f t="shared" si="5"/>
        <v>96.304238048893325</v>
      </c>
      <c r="N33" s="181">
        <f t="shared" si="6"/>
        <v>39.66027927219973</v>
      </c>
      <c r="O33" s="181">
        <f t="shared" si="7"/>
        <v>56.797683078196116</v>
      </c>
      <c r="P33" s="181">
        <f t="shared" si="8"/>
        <v>56.913497887480538</v>
      </c>
      <c r="Q33" s="181">
        <f t="shared" si="8"/>
        <v>50.416694036016921</v>
      </c>
      <c r="R33" s="181">
        <f t="shared" si="9"/>
        <v>85.300518552352287</v>
      </c>
    </row>
    <row r="34" spans="1:18" ht="15" hidden="1" customHeight="1">
      <c r="A34" s="195">
        <v>36404</v>
      </c>
      <c r="B34" s="198">
        <v>6.0011999999999999</v>
      </c>
      <c r="C34" s="181">
        <v>15.015000000000001</v>
      </c>
      <c r="D34" s="198">
        <v>1.9292604501607686</v>
      </c>
      <c r="E34" s="199">
        <v>24.58</v>
      </c>
      <c r="F34" s="196">
        <v>6.67</v>
      </c>
      <c r="G34" s="199">
        <v>301.5</v>
      </c>
      <c r="H34" s="199">
        <v>494181</v>
      </c>
      <c r="I34" s="181">
        <v>16064</v>
      </c>
      <c r="K34" s="181">
        <f t="shared" si="3"/>
        <v>94.248459934745981</v>
      </c>
      <c r="L34" s="181">
        <f t="shared" si="4"/>
        <v>187.16110937986915</v>
      </c>
      <c r="M34" s="181">
        <f t="shared" si="5"/>
        <v>56.791631055199389</v>
      </c>
      <c r="N34" s="181">
        <f t="shared" si="6"/>
        <v>44.574744604968878</v>
      </c>
      <c r="O34" s="181">
        <f t="shared" si="7"/>
        <v>66.230864708316091</v>
      </c>
      <c r="P34" s="181">
        <f t="shared" si="8"/>
        <v>67.044696464309524</v>
      </c>
      <c r="Q34" s="181">
        <f t="shared" si="8"/>
        <v>51.254196153540335</v>
      </c>
      <c r="R34" s="181">
        <f t="shared" si="9"/>
        <v>86.321502458421776</v>
      </c>
    </row>
    <row r="35" spans="1:18" ht="15" hidden="1" customHeight="1">
      <c r="A35" s="195">
        <v>36434</v>
      </c>
      <c r="B35" s="198">
        <v>6.1317000000000004</v>
      </c>
      <c r="C35" s="181">
        <v>14.85</v>
      </c>
      <c r="D35" s="198">
        <v>1.7075773745997804</v>
      </c>
      <c r="E35" s="199">
        <v>21.96</v>
      </c>
      <c r="F35" s="196">
        <v>6.75</v>
      </c>
      <c r="G35" s="199">
        <v>301.60000000000002</v>
      </c>
      <c r="H35" s="199">
        <v>489937</v>
      </c>
      <c r="I35" s="181">
        <v>16037</v>
      </c>
      <c r="K35" s="181">
        <f t="shared" si="3"/>
        <v>96.297954039505768</v>
      </c>
      <c r="L35" s="181">
        <f t="shared" si="4"/>
        <v>185.10439389217828</v>
      </c>
      <c r="M35" s="181">
        <f t="shared" si="5"/>
        <v>50.265947372940509</v>
      </c>
      <c r="N35" s="181">
        <f t="shared" si="6"/>
        <v>39.823490298011251</v>
      </c>
      <c r="O35" s="181">
        <f t="shared" si="7"/>
        <v>67.025237898220936</v>
      </c>
      <c r="P35" s="181">
        <f t="shared" si="8"/>
        <v>67.066933511229706</v>
      </c>
      <c r="Q35" s="181">
        <f t="shared" si="8"/>
        <v>50.814027857965172</v>
      </c>
      <c r="R35" s="181">
        <f t="shared" si="9"/>
        <v>86.176415271769784</v>
      </c>
    </row>
    <row r="36" spans="1:18" ht="15" hidden="1" customHeight="1">
      <c r="A36" s="195">
        <v>36465</v>
      </c>
      <c r="B36" s="198">
        <v>6.1619999999999999</v>
      </c>
      <c r="C36" s="181">
        <v>14.32</v>
      </c>
      <c r="D36" s="198">
        <v>1.9210245464247568</v>
      </c>
      <c r="E36" s="199">
        <v>25.3</v>
      </c>
      <c r="F36" s="196">
        <v>6.51</v>
      </c>
      <c r="G36" s="199">
        <v>290.60000000000002</v>
      </c>
      <c r="H36" s="199">
        <v>500163</v>
      </c>
      <c r="I36" s="181">
        <v>16149</v>
      </c>
      <c r="K36" s="181">
        <f t="shared" si="3"/>
        <v>96.773813590266073</v>
      </c>
      <c r="L36" s="181">
        <f t="shared" si="4"/>
        <v>178.49797444686823</v>
      </c>
      <c r="M36" s="181">
        <f t="shared" si="5"/>
        <v>56.549190794558193</v>
      </c>
      <c r="N36" s="181">
        <f t="shared" si="6"/>
        <v>45.880432811461056</v>
      </c>
      <c r="O36" s="181">
        <f t="shared" si="7"/>
        <v>64.642118328506413</v>
      </c>
      <c r="P36" s="181">
        <f t="shared" si="8"/>
        <v>64.620858350011119</v>
      </c>
      <c r="Q36" s="181">
        <f t="shared" si="8"/>
        <v>51.87462187081897</v>
      </c>
      <c r="R36" s="181">
        <f t="shared" si="9"/>
        <v>86.77825841640022</v>
      </c>
    </row>
    <row r="37" spans="1:18" ht="15" hidden="1" customHeight="1">
      <c r="A37" s="195">
        <v>36495</v>
      </c>
      <c r="B37" s="198">
        <v>6.15</v>
      </c>
      <c r="C37" s="181">
        <v>13.654999999999999</v>
      </c>
      <c r="D37" s="198">
        <v>2.2411953041622139</v>
      </c>
      <c r="E37" s="199">
        <v>26.46</v>
      </c>
      <c r="F37" s="196">
        <v>5.98</v>
      </c>
      <c r="G37" s="199">
        <v>289.3</v>
      </c>
      <c r="H37" s="199">
        <v>503307</v>
      </c>
      <c r="I37" s="181">
        <v>16174</v>
      </c>
      <c r="J37" s="197"/>
      <c r="K37" s="181">
        <f t="shared" si="3"/>
        <v>96.585354362242199</v>
      </c>
      <c r="L37" s="181">
        <f t="shared" si="4"/>
        <v>170.2087877843565</v>
      </c>
      <c r="M37" s="181">
        <f t="shared" si="5"/>
        <v>65.974055926984491</v>
      </c>
      <c r="N37" s="181">
        <f t="shared" si="6"/>
        <v>47.984041588587331</v>
      </c>
      <c r="O37" s="181">
        <f t="shared" si="7"/>
        <v>59.379395945386847</v>
      </c>
      <c r="P37" s="181">
        <f t="shared" si="8"/>
        <v>64.331776740048923</v>
      </c>
      <c r="Q37" s="181">
        <f t="shared" si="8"/>
        <v>52.200703190632424</v>
      </c>
      <c r="R37" s="181">
        <f t="shared" si="9"/>
        <v>86.912598404040935</v>
      </c>
    </row>
    <row r="38" spans="1:18" ht="15" hidden="1" customHeight="1">
      <c r="A38" s="195">
        <v>36526</v>
      </c>
      <c r="B38" s="198">
        <v>6.3112000000000004</v>
      </c>
      <c r="C38" s="181">
        <v>13.744999999999999</v>
      </c>
      <c r="D38" s="198">
        <v>2.6483050847457625</v>
      </c>
      <c r="E38" s="199">
        <v>27.14</v>
      </c>
      <c r="F38" s="196">
        <v>5.63</v>
      </c>
      <c r="G38" s="199">
        <v>283.60000000000002</v>
      </c>
      <c r="H38" s="199">
        <v>508113</v>
      </c>
      <c r="I38" s="181">
        <v>15833</v>
      </c>
      <c r="J38" s="197"/>
      <c r="K38" s="181">
        <f t="shared" si="3"/>
        <v>99.11698999202973</v>
      </c>
      <c r="L38" s="181">
        <f t="shared" si="4"/>
        <v>171.33063259582426</v>
      </c>
      <c r="M38" s="181">
        <f t="shared" si="5"/>
        <v>77.958144677644043</v>
      </c>
      <c r="N38" s="181">
        <f t="shared" si="6"/>
        <v>49.217191561385491</v>
      </c>
      <c r="O38" s="181">
        <f t="shared" si="7"/>
        <v>55.904013239553166</v>
      </c>
      <c r="P38" s="181">
        <f t="shared" si="8"/>
        <v>63.064265065599287</v>
      </c>
      <c r="Q38" s="181">
        <f t="shared" si="8"/>
        <v>52.699159559278556</v>
      </c>
      <c r="R38" s="181">
        <f t="shared" si="9"/>
        <v>85.080200972621512</v>
      </c>
    </row>
    <row r="39" spans="1:18" ht="15" hidden="1" customHeight="1">
      <c r="A39" s="195">
        <v>36557</v>
      </c>
      <c r="B39" s="198">
        <v>6.3464999999999998</v>
      </c>
      <c r="C39" s="181">
        <v>13.69</v>
      </c>
      <c r="D39" s="198">
        <v>2.3305084745762592</v>
      </c>
      <c r="E39" s="199">
        <v>30.35</v>
      </c>
      <c r="F39" s="196">
        <v>5.35</v>
      </c>
      <c r="G39" s="199">
        <v>291.7</v>
      </c>
      <c r="H39" s="199">
        <v>508849</v>
      </c>
      <c r="I39" s="181">
        <v>16617</v>
      </c>
      <c r="J39" s="197"/>
      <c r="K39" s="181">
        <f t="shared" si="3"/>
        <v>99.671374221133334</v>
      </c>
      <c r="L39" s="181">
        <f t="shared" si="4"/>
        <v>170.64506076659396</v>
      </c>
      <c r="M39" s="181">
        <f t="shared" si="5"/>
        <v>68.60316731632642</v>
      </c>
      <c r="N39" s="181">
        <f t="shared" si="6"/>
        <v>55.038384815329756</v>
      </c>
      <c r="O39" s="181">
        <f t="shared" si="7"/>
        <v>53.123707074886219</v>
      </c>
      <c r="P39" s="181">
        <f t="shared" si="8"/>
        <v>64.865465866132965</v>
      </c>
      <c r="Q39" s="181">
        <f t="shared" si="8"/>
        <v>52.775494117606392</v>
      </c>
      <c r="R39" s="181">
        <f t="shared" si="9"/>
        <v>89.293102985034523</v>
      </c>
    </row>
    <row r="40" spans="1:18" ht="15" hidden="1" customHeight="1">
      <c r="A40" s="195">
        <v>36586</v>
      </c>
      <c r="B40" s="198">
        <v>6.5911999999999997</v>
      </c>
      <c r="C40" s="181">
        <v>14.085000000000001</v>
      </c>
      <c r="D40" s="198">
        <v>3.3898305084745637</v>
      </c>
      <c r="E40" s="199">
        <v>26.74</v>
      </c>
      <c r="F40" s="196">
        <v>5.1100000000000003</v>
      </c>
      <c r="G40" s="199">
        <v>276.10000000000002</v>
      </c>
      <c r="H40" s="199">
        <v>509765</v>
      </c>
      <c r="I40" s="181">
        <v>16189</v>
      </c>
      <c r="J40" s="197"/>
      <c r="K40" s="181">
        <f t="shared" si="3"/>
        <v>103.51437197925377</v>
      </c>
      <c r="L40" s="181">
        <f t="shared" si="4"/>
        <v>175.56871299470242</v>
      </c>
      <c r="M40" s="181">
        <f t="shared" si="5"/>
        <v>99.786425187384026</v>
      </c>
      <c r="N40" s="181">
        <f t="shared" si="6"/>
        <v>48.49180922444539</v>
      </c>
      <c r="O40" s="181">
        <f t="shared" si="7"/>
        <v>50.74058750517171</v>
      </c>
      <c r="P40" s="181">
        <f t="shared" si="8"/>
        <v>61.396486546586615</v>
      </c>
      <c r="Q40" s="181">
        <f t="shared" si="8"/>
        <v>52.870497453786136</v>
      </c>
      <c r="R40" s="181">
        <f t="shared" si="9"/>
        <v>86.993202396625378</v>
      </c>
    </row>
    <row r="41" spans="1:18" ht="15" hidden="1" customHeight="1">
      <c r="A41" s="195">
        <v>36617</v>
      </c>
      <c r="B41" s="198">
        <v>6.8460000000000001</v>
      </c>
      <c r="C41" s="181">
        <v>14.43</v>
      </c>
      <c r="D41" s="198">
        <v>4.5454545454545583</v>
      </c>
      <c r="E41" s="199">
        <v>26.02</v>
      </c>
      <c r="F41" s="196">
        <v>6.01</v>
      </c>
      <c r="G41" s="199">
        <v>276.89999999999998</v>
      </c>
      <c r="H41" s="199">
        <v>509092</v>
      </c>
      <c r="I41" s="181">
        <v>16157</v>
      </c>
      <c r="J41" s="197"/>
      <c r="K41" s="181">
        <f t="shared" si="3"/>
        <v>107.51598958762764</v>
      </c>
      <c r="L41" s="181">
        <f t="shared" si="4"/>
        <v>179.86911810532877</v>
      </c>
      <c r="M41" s="181">
        <f t="shared" si="5"/>
        <v>133.804524683084</v>
      </c>
      <c r="N41" s="181">
        <f t="shared" si="6"/>
        <v>47.186121017953219</v>
      </c>
      <c r="O41" s="181">
        <f t="shared" si="7"/>
        <v>59.677285891601159</v>
      </c>
      <c r="P41" s="181">
        <f t="shared" si="8"/>
        <v>61.574382921947958</v>
      </c>
      <c r="Q41" s="181">
        <f t="shared" si="8"/>
        <v>52.800696967706472</v>
      </c>
      <c r="R41" s="181">
        <f t="shared" si="9"/>
        <v>86.821247212445257</v>
      </c>
    </row>
    <row r="42" spans="1:18" ht="15" hidden="1" customHeight="1">
      <c r="A42" s="195">
        <v>36647</v>
      </c>
      <c r="B42" s="198">
        <v>6.9581</v>
      </c>
      <c r="C42" s="181">
        <v>14.365</v>
      </c>
      <c r="D42" s="198">
        <v>5.0793650793650764</v>
      </c>
      <c r="E42" s="199">
        <v>30.65</v>
      </c>
      <c r="F42" s="196">
        <v>6.78</v>
      </c>
      <c r="G42" s="199">
        <v>272.10000000000002</v>
      </c>
      <c r="H42" s="199">
        <v>511214</v>
      </c>
      <c r="I42" s="181">
        <v>16375</v>
      </c>
      <c r="J42" s="197"/>
      <c r="K42" s="181">
        <f t="shared" si="3"/>
        <v>109.27651287608411</v>
      </c>
      <c r="L42" s="181">
        <f t="shared" si="4"/>
        <v>179.05889685260209</v>
      </c>
      <c r="M42" s="181">
        <f t="shared" si="5"/>
        <v>149.5212466299854</v>
      </c>
      <c r="N42" s="181">
        <f t="shared" si="6"/>
        <v>55.582421568034825</v>
      </c>
      <c r="O42" s="181">
        <f t="shared" si="7"/>
        <v>67.323127844435263</v>
      </c>
      <c r="P42" s="181">
        <f t="shared" si="8"/>
        <v>60.507004669779853</v>
      </c>
      <c r="Q42" s="181">
        <f t="shared" si="8"/>
        <v>53.020781115494053</v>
      </c>
      <c r="R42" s="181">
        <f t="shared" si="9"/>
        <v>87.992691904672355</v>
      </c>
    </row>
    <row r="43" spans="1:18" ht="15" hidden="1" customHeight="1">
      <c r="A43" s="195">
        <v>36678</v>
      </c>
      <c r="B43" s="198">
        <v>6.7773000000000003</v>
      </c>
      <c r="C43" s="181">
        <v>14.11</v>
      </c>
      <c r="D43" s="198">
        <v>5.1578947368421115</v>
      </c>
      <c r="E43" s="199">
        <v>32.549999999999997</v>
      </c>
      <c r="F43" s="196">
        <v>8.33</v>
      </c>
      <c r="G43" s="199">
        <v>288.7</v>
      </c>
      <c r="H43" s="199">
        <v>514778</v>
      </c>
      <c r="I43" s="181">
        <v>16163</v>
      </c>
      <c r="J43" s="197"/>
      <c r="K43" s="181">
        <f t="shared" si="3"/>
        <v>106.43706050719088</v>
      </c>
      <c r="L43" s="181">
        <f t="shared" si="4"/>
        <v>175.88033655344347</v>
      </c>
      <c r="M43" s="181">
        <f t="shared" si="5"/>
        <v>151.83292379827822</v>
      </c>
      <c r="N43" s="181">
        <f t="shared" si="6"/>
        <v>59.02798766850028</v>
      </c>
      <c r="O43" s="181">
        <f t="shared" si="7"/>
        <v>82.714108398841546</v>
      </c>
      <c r="P43" s="181">
        <f t="shared" si="8"/>
        <v>64.198354458527902</v>
      </c>
      <c r="Q43" s="181">
        <f t="shared" si="8"/>
        <v>53.390422916961967</v>
      </c>
      <c r="R43" s="181">
        <f t="shared" si="9"/>
        <v>86.853488809479032</v>
      </c>
    </row>
    <row r="44" spans="1:18" ht="15" hidden="1" customHeight="1">
      <c r="A44" s="195">
        <v>36708</v>
      </c>
      <c r="B44" s="198">
        <v>6.9550000000000001</v>
      </c>
      <c r="C44" s="181">
        <v>13.64</v>
      </c>
      <c r="D44" s="198">
        <v>5.9936908517350194</v>
      </c>
      <c r="E44" s="199">
        <v>27.8</v>
      </c>
      <c r="F44" s="196">
        <v>9.64</v>
      </c>
      <c r="G44" s="199">
        <v>278.2</v>
      </c>
      <c r="H44" s="199">
        <v>521965</v>
      </c>
      <c r="I44" s="181">
        <v>16479</v>
      </c>
      <c r="J44" s="197"/>
      <c r="K44" s="181">
        <f t="shared" si="3"/>
        <v>109.22782757551128</v>
      </c>
      <c r="L44" s="181">
        <f t="shared" si="4"/>
        <v>170.02181364911192</v>
      </c>
      <c r="M44" s="181">
        <f t="shared" si="5"/>
        <v>176.43625021302518</v>
      </c>
      <c r="N44" s="181">
        <f t="shared" si="6"/>
        <v>50.414072417336655</v>
      </c>
      <c r="O44" s="181">
        <f t="shared" si="7"/>
        <v>95.721969383533306</v>
      </c>
      <c r="P44" s="181">
        <f t="shared" si="8"/>
        <v>61.863464531910154</v>
      </c>
      <c r="Q44" s="181">
        <f t="shared" si="8"/>
        <v>54.135825730415931</v>
      </c>
      <c r="R44" s="181">
        <f t="shared" si="9"/>
        <v>88.55154625325774</v>
      </c>
    </row>
    <row r="45" spans="1:18" ht="15" hidden="1" customHeight="1">
      <c r="A45" s="195">
        <v>36739</v>
      </c>
      <c r="B45" s="198">
        <v>6.9577</v>
      </c>
      <c r="C45" s="181">
        <v>13.44</v>
      </c>
      <c r="D45" s="198">
        <v>6.8637803590285111</v>
      </c>
      <c r="E45" s="199">
        <v>33.479999999999997</v>
      </c>
      <c r="F45" s="196">
        <v>10.6</v>
      </c>
      <c r="G45" s="199">
        <v>273.8</v>
      </c>
      <c r="H45" s="199">
        <v>525616</v>
      </c>
      <c r="I45" s="181">
        <v>16382</v>
      </c>
      <c r="J45" s="197"/>
      <c r="K45" s="181">
        <f t="shared" si="3"/>
        <v>109.27023090181665</v>
      </c>
      <c r="L45" s="181">
        <f t="shared" si="4"/>
        <v>167.52882517918354</v>
      </c>
      <c r="M45" s="181">
        <f t="shared" si="5"/>
        <v>202.04907106315687</v>
      </c>
      <c r="N45" s="181">
        <f t="shared" si="6"/>
        <v>60.714501601885992</v>
      </c>
      <c r="O45" s="181">
        <f t="shared" si="7"/>
        <v>105.2544476623914</v>
      </c>
      <c r="P45" s="181">
        <f t="shared" si="8"/>
        <v>60.885034467422727</v>
      </c>
      <c r="Q45" s="181">
        <f t="shared" si="8"/>
        <v>54.514490774512282</v>
      </c>
      <c r="R45" s="181">
        <f t="shared" si="9"/>
        <v>88.030307101211747</v>
      </c>
    </row>
    <row r="46" spans="1:18" ht="15" hidden="1" customHeight="1">
      <c r="A46" s="195">
        <v>36770</v>
      </c>
      <c r="B46" s="198">
        <v>7.3037999999999998</v>
      </c>
      <c r="C46" s="181">
        <v>13.465</v>
      </c>
      <c r="D46" s="198">
        <v>6.9400630914826591</v>
      </c>
      <c r="E46" s="199">
        <v>30.58</v>
      </c>
      <c r="F46" s="196">
        <v>9.86</v>
      </c>
      <c r="G46" s="199">
        <v>276.3</v>
      </c>
      <c r="H46" s="199">
        <v>533819</v>
      </c>
      <c r="I46" s="181">
        <v>16301</v>
      </c>
      <c r="J46" s="197"/>
      <c r="K46" s="181">
        <f t="shared" si="3"/>
        <v>114.70570913673895</v>
      </c>
      <c r="L46" s="181">
        <f t="shared" si="4"/>
        <v>167.84044873792462</v>
      </c>
      <c r="M46" s="181">
        <f t="shared" si="5"/>
        <v>204.29460550981878</v>
      </c>
      <c r="N46" s="181">
        <f t="shared" si="6"/>
        <v>55.455479659070306</v>
      </c>
      <c r="O46" s="181">
        <f t="shared" si="7"/>
        <v>97.906495655771622</v>
      </c>
      <c r="P46" s="181">
        <f t="shared" si="8"/>
        <v>61.440960640426944</v>
      </c>
      <c r="Q46" s="181">
        <f t="shared" si="8"/>
        <v>55.365268467397058</v>
      </c>
      <c r="R46" s="181">
        <f t="shared" si="9"/>
        <v>87.595045541255814</v>
      </c>
    </row>
    <row r="47" spans="1:18" ht="15" hidden="1" customHeight="1">
      <c r="A47" s="195">
        <v>36800</v>
      </c>
      <c r="B47" s="198">
        <v>7.55</v>
      </c>
      <c r="C47" s="181">
        <v>13.78</v>
      </c>
      <c r="D47" s="198">
        <v>7.0304302203567719</v>
      </c>
      <c r="E47" s="199">
        <v>32.200000000000003</v>
      </c>
      <c r="F47" s="196">
        <v>10.41</v>
      </c>
      <c r="G47" s="199">
        <v>264.39999999999998</v>
      </c>
      <c r="H47" s="199">
        <v>536827</v>
      </c>
      <c r="I47" s="181">
        <v>16426</v>
      </c>
      <c r="J47" s="197"/>
      <c r="K47" s="181">
        <f t="shared" si="3"/>
        <v>118.57226429836234</v>
      </c>
      <c r="L47" s="181">
        <f t="shared" si="4"/>
        <v>171.76690557806171</v>
      </c>
      <c r="M47" s="181">
        <f t="shared" si="5"/>
        <v>206.95474226953343</v>
      </c>
      <c r="N47" s="181">
        <f t="shared" si="6"/>
        <v>58.393278123677703</v>
      </c>
      <c r="O47" s="181">
        <f t="shared" si="7"/>
        <v>103.36781133636741</v>
      </c>
      <c r="P47" s="181">
        <f t="shared" si="8"/>
        <v>58.794752056926825</v>
      </c>
      <c r="Q47" s="181">
        <f t="shared" si="8"/>
        <v>55.677244488389057</v>
      </c>
      <c r="R47" s="181">
        <f t="shared" si="9"/>
        <v>88.266745479459416</v>
      </c>
    </row>
    <row r="48" spans="1:18" ht="15" hidden="1" customHeight="1">
      <c r="A48" s="195">
        <v>36831</v>
      </c>
      <c r="B48" s="198">
        <v>7.7869999999999999</v>
      </c>
      <c r="C48" s="181">
        <v>13.225</v>
      </c>
      <c r="D48" s="198">
        <v>7.0157068062827257</v>
      </c>
      <c r="E48" s="199">
        <v>32.53</v>
      </c>
      <c r="F48" s="196">
        <v>9.51</v>
      </c>
      <c r="G48" s="199">
        <v>266.8</v>
      </c>
      <c r="H48" s="199">
        <v>544541</v>
      </c>
      <c r="I48" s="181">
        <v>16467</v>
      </c>
      <c r="J48" s="197"/>
      <c r="K48" s="181">
        <f t="shared" si="3"/>
        <v>122.29433405183411</v>
      </c>
      <c r="L48" s="181">
        <f t="shared" si="4"/>
        <v>164.84886257401061</v>
      </c>
      <c r="M48" s="181">
        <f t="shared" si="5"/>
        <v>206.52132919671763</v>
      </c>
      <c r="N48" s="181">
        <f t="shared" si="6"/>
        <v>58.991718551653285</v>
      </c>
      <c r="O48" s="181">
        <f t="shared" si="7"/>
        <v>94.43111294993794</v>
      </c>
      <c r="P48" s="181">
        <f t="shared" si="8"/>
        <v>59.328441183010895</v>
      </c>
      <c r="Q48" s="181">
        <f t="shared" si="8"/>
        <v>56.477305334776126</v>
      </c>
      <c r="R48" s="181">
        <f t="shared" si="9"/>
        <v>88.487063059190191</v>
      </c>
    </row>
    <row r="49" spans="1:18" ht="15" hidden="1" customHeight="1">
      <c r="A49" s="195">
        <v>36861</v>
      </c>
      <c r="B49" s="198">
        <v>7.5670000000000002</v>
      </c>
      <c r="C49" s="181">
        <v>12.69</v>
      </c>
      <c r="D49" s="198">
        <v>6.9937369519833021</v>
      </c>
      <c r="E49" s="199">
        <v>21.98</v>
      </c>
      <c r="F49" s="196">
        <v>9.7200000000000006</v>
      </c>
      <c r="G49" s="199">
        <v>271.5</v>
      </c>
      <c r="H49" s="199">
        <v>543880</v>
      </c>
      <c r="I49" s="181">
        <v>16390</v>
      </c>
      <c r="J49" s="197"/>
      <c r="K49" s="181">
        <f t="shared" si="3"/>
        <v>118.83924820472953</v>
      </c>
      <c r="L49" s="181">
        <f t="shared" si="4"/>
        <v>158.18011841695235</v>
      </c>
      <c r="M49" s="181">
        <f t="shared" si="5"/>
        <v>205.87460269610162</v>
      </c>
      <c r="N49" s="181">
        <f t="shared" si="6"/>
        <v>39.859759414858253</v>
      </c>
      <c r="O49" s="181">
        <f t="shared" si="7"/>
        <v>96.516342573438152</v>
      </c>
      <c r="P49" s="181">
        <f t="shared" si="8"/>
        <v>60.373582388258825</v>
      </c>
      <c r="Q49" s="181">
        <f t="shared" si="8"/>
        <v>56.408749433886598</v>
      </c>
      <c r="R49" s="181">
        <f t="shared" si="9"/>
        <v>88.07329589725677</v>
      </c>
    </row>
    <row r="50" spans="1:18" ht="15" hidden="1" customHeight="1">
      <c r="A50" s="195">
        <v>36892</v>
      </c>
      <c r="B50" s="198">
        <v>7.7850000000000001</v>
      </c>
      <c r="C50" s="181">
        <v>12.365</v>
      </c>
      <c r="D50" s="198">
        <v>7.1207430340557183</v>
      </c>
      <c r="E50" s="199">
        <v>26.83</v>
      </c>
      <c r="F50" s="196">
        <v>10.06</v>
      </c>
      <c r="G50" s="199">
        <v>266.10000000000002</v>
      </c>
      <c r="H50" s="199">
        <v>546221</v>
      </c>
      <c r="I50" s="181">
        <v>16397</v>
      </c>
      <c r="J50" s="197"/>
      <c r="K50" s="181">
        <f t="shared" si="3"/>
        <v>122.26292418049682</v>
      </c>
      <c r="L50" s="181">
        <f t="shared" si="4"/>
        <v>154.1290121533188</v>
      </c>
      <c r="M50" s="181">
        <f t="shared" si="5"/>
        <v>209.61328015368488</v>
      </c>
      <c r="N50" s="181">
        <f t="shared" si="6"/>
        <v>48.655020250256911</v>
      </c>
      <c r="O50" s="181">
        <f t="shared" si="7"/>
        <v>99.892428630533729</v>
      </c>
      <c r="P50" s="181">
        <f t="shared" si="8"/>
        <v>59.172781854569713</v>
      </c>
      <c r="Q50" s="181">
        <f t="shared" si="8"/>
        <v>56.651547261394008</v>
      </c>
      <c r="R50" s="181">
        <f t="shared" si="9"/>
        <v>88.11091109379619</v>
      </c>
    </row>
    <row r="51" spans="1:18" ht="15" hidden="1" customHeight="1">
      <c r="A51" s="195">
        <v>36923</v>
      </c>
      <c r="B51" s="198">
        <v>7.71</v>
      </c>
      <c r="C51" s="181">
        <v>11.64</v>
      </c>
      <c r="D51" s="198">
        <v>7.7639751552795042</v>
      </c>
      <c r="E51" s="199">
        <v>25.39</v>
      </c>
      <c r="F51" s="196">
        <v>9.36</v>
      </c>
      <c r="G51" s="199">
        <v>268.2</v>
      </c>
      <c r="H51" s="199">
        <v>551159</v>
      </c>
      <c r="I51" s="181">
        <v>16195</v>
      </c>
      <c r="J51" s="197"/>
      <c r="K51" s="181">
        <f t="shared" si="3"/>
        <v>121.08505400534753</v>
      </c>
      <c r="L51" s="181">
        <f t="shared" si="4"/>
        <v>145.09192894982863</v>
      </c>
      <c r="M51" s="181">
        <f t="shared" si="5"/>
        <v>228.54810116675773</v>
      </c>
      <c r="N51" s="181">
        <f t="shared" si="6"/>
        <v>46.043643837272569</v>
      </c>
      <c r="O51" s="181">
        <f t="shared" si="7"/>
        <v>92.941663218866367</v>
      </c>
      <c r="P51" s="181">
        <f t="shared" si="8"/>
        <v>59.639759839893259</v>
      </c>
      <c r="Q51" s="181">
        <f t="shared" si="8"/>
        <v>57.163694067131544</v>
      </c>
      <c r="R51" s="181">
        <f t="shared" si="9"/>
        <v>87.025443993659152</v>
      </c>
    </row>
    <row r="52" spans="1:18" ht="15" hidden="1" customHeight="1">
      <c r="A52" s="195">
        <v>36951</v>
      </c>
      <c r="B52" s="198">
        <v>8.0299999999999994</v>
      </c>
      <c r="C52" s="181">
        <v>12.23</v>
      </c>
      <c r="D52" s="198">
        <v>7.377049180327873</v>
      </c>
      <c r="E52" s="199">
        <v>24</v>
      </c>
      <c r="F52" s="196">
        <v>8.7200000000000006</v>
      </c>
      <c r="G52" s="199">
        <v>257.10000000000002</v>
      </c>
      <c r="H52" s="199">
        <v>556095</v>
      </c>
      <c r="I52" s="181">
        <v>16224</v>
      </c>
      <c r="J52" s="197"/>
      <c r="K52" s="181">
        <f t="shared" si="3"/>
        <v>126.11063341931784</v>
      </c>
      <c r="L52" s="181">
        <f t="shared" si="4"/>
        <v>152.44624493611721</v>
      </c>
      <c r="M52" s="181">
        <f t="shared" si="5"/>
        <v>217.1581630102506</v>
      </c>
      <c r="N52" s="181">
        <f t="shared" si="6"/>
        <v>43.522940216405736</v>
      </c>
      <c r="O52" s="181">
        <f t="shared" si="7"/>
        <v>86.586677699627643</v>
      </c>
      <c r="P52" s="181">
        <f t="shared" si="8"/>
        <v>57.171447631754504</v>
      </c>
      <c r="Q52" s="181">
        <f t="shared" si="8"/>
        <v>57.675633442004056</v>
      </c>
      <c r="R52" s="181">
        <f t="shared" si="9"/>
        <v>87.181278379322393</v>
      </c>
    </row>
    <row r="53" spans="1:18" ht="15" hidden="1" customHeight="1">
      <c r="A53" s="195">
        <v>36982</v>
      </c>
      <c r="B53" s="198">
        <v>8</v>
      </c>
      <c r="C53" s="181">
        <v>12.085000000000001</v>
      </c>
      <c r="D53" s="198">
        <v>6.4711830131445813</v>
      </c>
      <c r="E53" s="199">
        <v>27.04</v>
      </c>
      <c r="F53" s="196">
        <v>8.0500000000000007</v>
      </c>
      <c r="G53" s="199">
        <v>264.3</v>
      </c>
      <c r="H53" s="199">
        <v>557643</v>
      </c>
      <c r="I53" s="181">
        <v>16175</v>
      </c>
      <c r="J53" s="197"/>
      <c r="K53" s="181">
        <f t="shared" si="3"/>
        <v>125.63948534925812</v>
      </c>
      <c r="L53" s="181">
        <f t="shared" si="4"/>
        <v>150.63882829541916</v>
      </c>
      <c r="M53" s="181">
        <f t="shared" si="5"/>
        <v>190.4921847864322</v>
      </c>
      <c r="N53" s="181">
        <f t="shared" si="6"/>
        <v>49.035845977150458</v>
      </c>
      <c r="O53" s="181">
        <f t="shared" si="7"/>
        <v>79.933802234174607</v>
      </c>
      <c r="P53" s="181">
        <f t="shared" si="8"/>
        <v>58.772515010006664</v>
      </c>
      <c r="Q53" s="181">
        <f t="shared" si="8"/>
        <v>57.836184931530532</v>
      </c>
      <c r="R53" s="181">
        <f t="shared" si="9"/>
        <v>86.917972003546566</v>
      </c>
    </row>
    <row r="54" spans="1:18" ht="15" hidden="1" customHeight="1">
      <c r="A54" s="195">
        <v>37012</v>
      </c>
      <c r="B54" s="198">
        <v>8.0024999999999995</v>
      </c>
      <c r="C54" s="181">
        <v>11.845000000000001</v>
      </c>
      <c r="D54" s="198">
        <v>6.4451158106747286</v>
      </c>
      <c r="E54" s="199">
        <v>29.04</v>
      </c>
      <c r="F54" s="196">
        <v>8.9600000000000009</v>
      </c>
      <c r="G54" s="199">
        <v>266.39999999999998</v>
      </c>
      <c r="H54" s="199">
        <v>562796</v>
      </c>
      <c r="I54" s="181">
        <v>16246</v>
      </c>
      <c r="J54" s="197"/>
      <c r="K54" s="181">
        <f t="shared" si="3"/>
        <v>125.67874768842975</v>
      </c>
      <c r="L54" s="181">
        <f t="shared" si="4"/>
        <v>147.64724213150518</v>
      </c>
      <c r="M54" s="181">
        <f t="shared" si="5"/>
        <v>189.72484466644701</v>
      </c>
      <c r="N54" s="181">
        <f t="shared" si="6"/>
        <v>52.662757661850947</v>
      </c>
      <c r="O54" s="181">
        <f t="shared" si="7"/>
        <v>88.96979726934218</v>
      </c>
      <c r="P54" s="181">
        <f t="shared" si="8"/>
        <v>59.23949299533021</v>
      </c>
      <c r="Q54" s="181">
        <f t="shared" si="8"/>
        <v>58.370630555257854</v>
      </c>
      <c r="R54" s="181">
        <f t="shared" si="9"/>
        <v>87.299497568446228</v>
      </c>
    </row>
    <row r="55" spans="1:18" ht="15" hidden="1" customHeight="1">
      <c r="A55" s="195">
        <v>37043</v>
      </c>
      <c r="B55" s="198">
        <v>8.0625</v>
      </c>
      <c r="C55" s="181">
        <v>10.88</v>
      </c>
      <c r="D55" s="198">
        <v>6.3063063063063032</v>
      </c>
      <c r="E55" s="199">
        <v>25.76</v>
      </c>
      <c r="F55" s="196">
        <v>8.74</v>
      </c>
      <c r="G55" s="199">
        <v>269.8</v>
      </c>
      <c r="H55" s="199">
        <v>565768</v>
      </c>
      <c r="I55" s="181">
        <v>16149</v>
      </c>
      <c r="J55" s="197"/>
      <c r="K55" s="181">
        <f t="shared" si="3"/>
        <v>126.62104382854919</v>
      </c>
      <c r="L55" s="181">
        <f t="shared" si="4"/>
        <v>135.61857276410097</v>
      </c>
      <c r="M55" s="181">
        <f t="shared" si="5"/>
        <v>185.63870992067447</v>
      </c>
      <c r="N55" s="181">
        <f t="shared" si="6"/>
        <v>46.714622498942163</v>
      </c>
      <c r="O55" s="181">
        <f t="shared" si="7"/>
        <v>86.785270997103865</v>
      </c>
      <c r="P55" s="181">
        <f t="shared" si="8"/>
        <v>59.995552590615965</v>
      </c>
      <c r="Q55" s="181">
        <f t="shared" si="8"/>
        <v>58.678872820679473</v>
      </c>
      <c r="R55" s="181">
        <f t="shared" si="9"/>
        <v>86.77825841640022</v>
      </c>
    </row>
    <row r="56" spans="1:18" ht="15" hidden="1" customHeight="1">
      <c r="A56" s="195">
        <v>37073</v>
      </c>
      <c r="B56" s="198">
        <v>8.2249999999999996</v>
      </c>
      <c r="C56" s="181">
        <v>10.635</v>
      </c>
      <c r="D56" s="198">
        <v>5.2579365079365052</v>
      </c>
      <c r="E56" s="199">
        <v>24.52</v>
      </c>
      <c r="F56" s="196">
        <v>8.5399999999999991</v>
      </c>
      <c r="G56" s="199">
        <v>267.3</v>
      </c>
      <c r="H56" s="199">
        <v>570908</v>
      </c>
      <c r="I56" s="181">
        <v>16718</v>
      </c>
      <c r="J56" s="197"/>
      <c r="K56" s="181">
        <f t="shared" si="3"/>
        <v>129.17309587470601</v>
      </c>
      <c r="L56" s="181">
        <f t="shared" si="4"/>
        <v>132.56466188843879</v>
      </c>
      <c r="M56" s="181">
        <f t="shared" si="5"/>
        <v>154.77785295682085</v>
      </c>
      <c r="N56" s="181">
        <f t="shared" si="6"/>
        <v>44.465937254427864</v>
      </c>
      <c r="O56" s="181">
        <f t="shared" si="7"/>
        <v>84.799338022341743</v>
      </c>
      <c r="P56" s="181">
        <f t="shared" si="8"/>
        <v>59.439626417611734</v>
      </c>
      <c r="Q56" s="181">
        <f t="shared" si="8"/>
        <v>59.211970143784164</v>
      </c>
      <c r="R56" s="181">
        <f t="shared" si="9"/>
        <v>89.835836535103041</v>
      </c>
    </row>
    <row r="57" spans="1:18" ht="15" hidden="1" customHeight="1">
      <c r="A57" s="195">
        <v>37104</v>
      </c>
      <c r="B57" s="198">
        <v>8.3650000000000002</v>
      </c>
      <c r="C57" s="181">
        <v>10.86</v>
      </c>
      <c r="D57" s="198">
        <v>4.6442687747035594</v>
      </c>
      <c r="E57" s="199">
        <v>26.43</v>
      </c>
      <c r="F57" s="196">
        <v>7.9</v>
      </c>
      <c r="G57" s="199">
        <v>275.8</v>
      </c>
      <c r="H57" s="199">
        <v>582057</v>
      </c>
      <c r="I57" s="181">
        <v>16496</v>
      </c>
      <c r="J57" s="197"/>
      <c r="K57" s="181">
        <f t="shared" si="3"/>
        <v>131.37178686831803</v>
      </c>
      <c r="L57" s="181">
        <f t="shared" si="4"/>
        <v>135.36927391710813</v>
      </c>
      <c r="M57" s="181">
        <f t="shared" si="5"/>
        <v>136.71331869793332</v>
      </c>
      <c r="N57" s="181">
        <f t="shared" si="6"/>
        <v>47.929637913316817</v>
      </c>
      <c r="O57" s="181">
        <f t="shared" si="7"/>
        <v>78.444352503103033</v>
      </c>
      <c r="P57" s="181">
        <f t="shared" si="8"/>
        <v>61.329775405826105</v>
      </c>
      <c r="Q57" s="181">
        <f t="shared" si="8"/>
        <v>60.368293500845283</v>
      </c>
      <c r="R57" s="181">
        <f t="shared" si="9"/>
        <v>88.642897444853432</v>
      </c>
    </row>
    <row r="58" spans="1:18" ht="15" hidden="1" customHeight="1">
      <c r="A58" s="195">
        <v>37135</v>
      </c>
      <c r="B58" s="198">
        <v>8.9864999999999995</v>
      </c>
      <c r="C58" s="181">
        <v>10.74</v>
      </c>
      <c r="D58" s="198">
        <v>4.4247787610619467</v>
      </c>
      <c r="E58" s="199">
        <v>21.49</v>
      </c>
      <c r="F58" s="196">
        <v>7.16</v>
      </c>
      <c r="G58" s="199">
        <v>293.60000000000002</v>
      </c>
      <c r="H58" s="199">
        <v>592332</v>
      </c>
      <c r="I58" s="181">
        <v>16438</v>
      </c>
      <c r="J58" s="197"/>
      <c r="K58" s="181">
        <f t="shared" si="3"/>
        <v>141.13240438638849</v>
      </c>
      <c r="L58" s="181">
        <f t="shared" si="4"/>
        <v>133.87348083515116</v>
      </c>
      <c r="M58" s="181">
        <f t="shared" si="5"/>
        <v>130.25219216937342</v>
      </c>
      <c r="N58" s="181">
        <f t="shared" si="6"/>
        <v>38.971166052106639</v>
      </c>
      <c r="O58" s="181">
        <f t="shared" si="7"/>
        <v>71.096400496483241</v>
      </c>
      <c r="P58" s="181">
        <f t="shared" si="8"/>
        <v>65.287969757616182</v>
      </c>
      <c r="Q58" s="181">
        <f t="shared" si="8"/>
        <v>61.433969569892099</v>
      </c>
      <c r="R58" s="181">
        <f t="shared" si="9"/>
        <v>88.331228673526965</v>
      </c>
    </row>
    <row r="59" spans="1:18" ht="15" hidden="1" customHeight="1">
      <c r="A59" s="195">
        <v>37165</v>
      </c>
      <c r="B59" s="198">
        <v>9.4250000000000007</v>
      </c>
      <c r="C59" s="181">
        <v>10.52</v>
      </c>
      <c r="D59" s="198">
        <v>4.0196078431372495</v>
      </c>
      <c r="E59" s="199">
        <v>20.399999999999999</v>
      </c>
      <c r="F59" s="196">
        <v>6.6</v>
      </c>
      <c r="G59" s="199">
        <v>280.8</v>
      </c>
      <c r="H59" s="199">
        <v>597148</v>
      </c>
      <c r="I59" s="181">
        <v>16525</v>
      </c>
      <c r="J59" s="197"/>
      <c r="K59" s="181">
        <f t="shared" si="3"/>
        <v>148.01901867709472</v>
      </c>
      <c r="L59" s="181">
        <f t="shared" si="4"/>
        <v>131.13119351822999</v>
      </c>
      <c r="M59" s="181">
        <f t="shared" si="5"/>
        <v>118.32517770994242</v>
      </c>
      <c r="N59" s="181">
        <f t="shared" si="6"/>
        <v>36.994499183944875</v>
      </c>
      <c r="O59" s="181">
        <f t="shared" si="7"/>
        <v>65.535788167149349</v>
      </c>
      <c r="P59" s="181">
        <f t="shared" si="8"/>
        <v>62.441627751834552</v>
      </c>
      <c r="Q59" s="181">
        <f t="shared" si="8"/>
        <v>61.933463092863342</v>
      </c>
      <c r="R59" s="181">
        <f t="shared" si="9"/>
        <v>88.798731830516672</v>
      </c>
    </row>
    <row r="60" spans="1:18" ht="15" hidden="1" customHeight="1">
      <c r="A60" s="195">
        <v>37196</v>
      </c>
      <c r="B60" s="198">
        <v>10.2804</v>
      </c>
      <c r="C60" s="181">
        <v>10.315</v>
      </c>
      <c r="D60" s="198">
        <v>4.3052837573385432</v>
      </c>
      <c r="E60" s="199">
        <v>18.54</v>
      </c>
      <c r="F60" s="196">
        <v>7.28</v>
      </c>
      <c r="G60" s="199">
        <v>274.5</v>
      </c>
      <c r="H60" s="199">
        <v>600015</v>
      </c>
      <c r="I60" s="181">
        <v>16240</v>
      </c>
      <c r="J60" s="197"/>
      <c r="K60" s="181">
        <f t="shared" si="3"/>
        <v>161.45302064806415</v>
      </c>
      <c r="L60" s="181">
        <f t="shared" si="4"/>
        <v>128.57588033655344</v>
      </c>
      <c r="M60" s="181">
        <f t="shared" si="5"/>
        <v>126.7346182908265</v>
      </c>
      <c r="N60" s="181">
        <f t="shared" si="6"/>
        <v>33.62147131717343</v>
      </c>
      <c r="O60" s="181">
        <f t="shared" si="7"/>
        <v>72.287960281340517</v>
      </c>
      <c r="P60" s="181">
        <f t="shared" si="8"/>
        <v>61.040693795863902</v>
      </c>
      <c r="Q60" s="181">
        <f t="shared" si="8"/>
        <v>62.230815237871354</v>
      </c>
      <c r="R60" s="181">
        <f t="shared" si="9"/>
        <v>87.267255971412453</v>
      </c>
    </row>
    <row r="61" spans="1:18" ht="15" hidden="1" customHeight="1">
      <c r="A61" s="195">
        <v>37226</v>
      </c>
      <c r="B61" s="198">
        <v>11.975</v>
      </c>
      <c r="C61" s="181">
        <v>11.56</v>
      </c>
      <c r="D61" s="198">
        <v>4.5853658536585389</v>
      </c>
      <c r="E61" s="199">
        <v>19.350000000000001</v>
      </c>
      <c r="F61" s="196">
        <v>7.41</v>
      </c>
      <c r="G61" s="199">
        <v>276.60000000000002</v>
      </c>
      <c r="H61" s="199">
        <v>615289</v>
      </c>
      <c r="I61" s="181">
        <v>16134</v>
      </c>
      <c r="J61" s="197"/>
      <c r="K61" s="181">
        <f t="shared" si="3"/>
        <v>188.06660463217077</v>
      </c>
      <c r="L61" s="181">
        <f t="shared" si="4"/>
        <v>144.09473356185728</v>
      </c>
      <c r="M61" s="181">
        <f t="shared" si="5"/>
        <v>134.979393680301</v>
      </c>
      <c r="N61" s="181">
        <f t="shared" si="6"/>
        <v>35.090370549477129</v>
      </c>
      <c r="O61" s="181">
        <f t="shared" si="7"/>
        <v>73.578816714935883</v>
      </c>
      <c r="P61" s="181">
        <f t="shared" si="8"/>
        <v>61.507671781187454</v>
      </c>
      <c r="Q61" s="181">
        <f t="shared" si="8"/>
        <v>63.814964754038847</v>
      </c>
      <c r="R61" s="181">
        <f t="shared" si="9"/>
        <v>86.697654423815791</v>
      </c>
    </row>
    <row r="62" spans="1:18" ht="15" hidden="1" customHeight="1">
      <c r="A62" s="195">
        <v>37257</v>
      </c>
      <c r="B62" s="198">
        <v>11.385</v>
      </c>
      <c r="C62" s="181">
        <v>12.15</v>
      </c>
      <c r="D62" s="198">
        <v>5.0096339113680184</v>
      </c>
      <c r="E62" s="199">
        <v>19.2</v>
      </c>
      <c r="F62" s="196">
        <v>7.31</v>
      </c>
      <c r="G62" s="199">
        <v>282.7</v>
      </c>
      <c r="H62" s="199">
        <v>617783</v>
      </c>
      <c r="I62" s="181">
        <v>16525</v>
      </c>
      <c r="J62" s="197"/>
      <c r="K62" s="181">
        <f t="shared" si="3"/>
        <v>178.80069258766295</v>
      </c>
      <c r="L62" s="181">
        <f t="shared" si="4"/>
        <v>151.44904954814587</v>
      </c>
      <c r="M62" s="181">
        <f t="shared" si="5"/>
        <v>147.46857055630804</v>
      </c>
      <c r="N62" s="181">
        <f t="shared" si="6"/>
        <v>34.818352173124588</v>
      </c>
      <c r="O62" s="181">
        <f t="shared" si="7"/>
        <v>72.585850227554815</v>
      </c>
      <c r="P62" s="181">
        <f t="shared" si="8"/>
        <v>62.864131643317755</v>
      </c>
      <c r="Q62" s="181">
        <f t="shared" si="8"/>
        <v>64.073631042720393</v>
      </c>
      <c r="R62" s="181">
        <f t="shared" si="9"/>
        <v>88.798731830516672</v>
      </c>
    </row>
    <row r="63" spans="1:18" ht="15" hidden="1" customHeight="1">
      <c r="A63" s="195">
        <v>37288</v>
      </c>
      <c r="B63" s="198">
        <v>11.404999999999999</v>
      </c>
      <c r="C63" s="181">
        <v>12.5</v>
      </c>
      <c r="D63" s="198">
        <v>5.8597502401537067</v>
      </c>
      <c r="E63" s="199">
        <v>20.85</v>
      </c>
      <c r="F63" s="196">
        <v>5.68</v>
      </c>
      <c r="G63" s="199">
        <v>296.7</v>
      </c>
      <c r="H63" s="199">
        <v>618309</v>
      </c>
      <c r="I63" s="181">
        <v>16565</v>
      </c>
      <c r="J63" s="197"/>
      <c r="K63" s="181">
        <f t="shared" si="3"/>
        <v>179.11479130103609</v>
      </c>
      <c r="L63" s="181">
        <f t="shared" si="4"/>
        <v>155.81177937052041</v>
      </c>
      <c r="M63" s="181">
        <f t="shared" si="5"/>
        <v>172.49344104197741</v>
      </c>
      <c r="N63" s="181">
        <f t="shared" si="6"/>
        <v>37.810554313002484</v>
      </c>
      <c r="O63" s="181">
        <f t="shared" si="7"/>
        <v>56.400496483243693</v>
      </c>
      <c r="P63" s="181">
        <f t="shared" si="8"/>
        <v>65.977318212141427</v>
      </c>
      <c r="Q63" s="181">
        <f t="shared" si="8"/>
        <v>64.128185360220996</v>
      </c>
      <c r="R63" s="181">
        <f t="shared" si="9"/>
        <v>89.013675810741816</v>
      </c>
    </row>
    <row r="64" spans="1:18" ht="15" hidden="1" customHeight="1">
      <c r="A64" s="195">
        <v>37316</v>
      </c>
      <c r="B64" s="198">
        <v>11.486000000000001</v>
      </c>
      <c r="C64" s="181">
        <v>13.17</v>
      </c>
      <c r="D64" s="198">
        <v>6.2022900763358777</v>
      </c>
      <c r="E64" s="199">
        <v>25.43</v>
      </c>
      <c r="F64" s="196">
        <v>5.92</v>
      </c>
      <c r="G64" s="199">
        <v>303.5</v>
      </c>
      <c r="H64" s="199">
        <v>623550</v>
      </c>
      <c r="I64" s="181">
        <v>16461</v>
      </c>
      <c r="J64" s="197"/>
      <c r="K64" s="181">
        <f t="shared" si="3"/>
        <v>180.38689109019737</v>
      </c>
      <c r="L64" s="181">
        <f t="shared" si="4"/>
        <v>164.16329074478034</v>
      </c>
      <c r="M64" s="181">
        <f t="shared" si="5"/>
        <v>182.57678463436028</v>
      </c>
      <c r="N64" s="181">
        <f t="shared" si="6"/>
        <v>46.11618207096658</v>
      </c>
      <c r="O64" s="181">
        <f t="shared" si="7"/>
        <v>58.783616052958209</v>
      </c>
      <c r="P64" s="181">
        <f t="shared" si="8"/>
        <v>67.489437402712909</v>
      </c>
      <c r="Q64" s="181">
        <f t="shared" si="8"/>
        <v>64.671757942009251</v>
      </c>
      <c r="R64" s="181">
        <f t="shared" si="9"/>
        <v>88.454821462156431</v>
      </c>
    </row>
    <row r="65" spans="1:18" ht="15" hidden="1" customHeight="1">
      <c r="A65" s="195">
        <v>37347</v>
      </c>
      <c r="B65" s="198">
        <v>10.65</v>
      </c>
      <c r="C65" s="181">
        <v>11.8</v>
      </c>
      <c r="D65" s="198">
        <v>7.4074074074074039</v>
      </c>
      <c r="E65" s="199">
        <v>26.85</v>
      </c>
      <c r="F65" s="196">
        <v>5.18</v>
      </c>
      <c r="G65" s="199">
        <v>311.10000000000002</v>
      </c>
      <c r="H65" s="199">
        <v>624525</v>
      </c>
      <c r="I65" s="181">
        <v>17078</v>
      </c>
      <c r="J65" s="197"/>
      <c r="K65" s="181">
        <f t="shared" si="3"/>
        <v>167.25756487119986</v>
      </c>
      <c r="L65" s="181">
        <f t="shared" si="4"/>
        <v>147.08631972577129</v>
      </c>
      <c r="M65" s="181">
        <f t="shared" si="5"/>
        <v>218.05181800206208</v>
      </c>
      <c r="N65" s="181">
        <f t="shared" si="6"/>
        <v>48.691289367103927</v>
      </c>
      <c r="O65" s="181">
        <f t="shared" si="7"/>
        <v>51.435664046338438</v>
      </c>
      <c r="P65" s="181">
        <f t="shared" si="8"/>
        <v>69.179452968645762</v>
      </c>
      <c r="Q65" s="181">
        <f t="shared" si="8"/>
        <v>64.772880488707116</v>
      </c>
      <c r="R65" s="181">
        <f t="shared" si="9"/>
        <v>91.770332357129419</v>
      </c>
    </row>
    <row r="66" spans="1:18" ht="15" hidden="1" customHeight="1">
      <c r="A66" s="195">
        <v>37377</v>
      </c>
      <c r="B66" s="198">
        <v>9.7100000000000009</v>
      </c>
      <c r="C66" s="181">
        <v>11.6</v>
      </c>
      <c r="D66" s="198">
        <v>7.7578051087984896</v>
      </c>
      <c r="E66" s="199">
        <v>23.69</v>
      </c>
      <c r="F66" s="196">
        <v>5.61</v>
      </c>
      <c r="G66" s="199">
        <v>326.7</v>
      </c>
      <c r="H66" s="199">
        <v>628189</v>
      </c>
      <c r="I66" s="181">
        <v>17149</v>
      </c>
      <c r="J66" s="197"/>
      <c r="K66" s="181">
        <f t="shared" si="3"/>
        <v>152.49492534266207</v>
      </c>
      <c r="L66" s="181">
        <f t="shared" si="4"/>
        <v>144.59333125584294</v>
      </c>
      <c r="M66" s="181">
        <f t="shared" si="5"/>
        <v>228.36647353669153</v>
      </c>
      <c r="N66" s="181">
        <f t="shared" si="6"/>
        <v>42.960768905277163</v>
      </c>
      <c r="O66" s="181">
        <f t="shared" si="7"/>
        <v>55.705419942076958</v>
      </c>
      <c r="P66" s="181">
        <f t="shared" si="8"/>
        <v>72.648432288192126</v>
      </c>
      <c r="Q66" s="181">
        <f t="shared" si="8"/>
        <v>65.152893833426106</v>
      </c>
      <c r="R66" s="181">
        <f t="shared" si="9"/>
        <v>92.151857922029066</v>
      </c>
    </row>
    <row r="67" spans="1:18" ht="15" hidden="1" customHeight="1">
      <c r="A67" s="195">
        <v>37408</v>
      </c>
      <c r="B67" s="198">
        <v>10.38</v>
      </c>
      <c r="C67" s="181">
        <v>11.72</v>
      </c>
      <c r="D67" s="198">
        <v>8.0037664783427491</v>
      </c>
      <c r="E67" s="199">
        <v>25.19</v>
      </c>
      <c r="F67" s="196">
        <v>5.25</v>
      </c>
      <c r="G67" s="199">
        <v>319.5</v>
      </c>
      <c r="H67" s="199">
        <v>633991</v>
      </c>
      <c r="I67" s="181">
        <v>17308</v>
      </c>
      <c r="J67" s="197"/>
      <c r="K67" s="181">
        <f t="shared" ref="K67:K130" si="10">B67/B$179*100</f>
        <v>163.01723224066242</v>
      </c>
      <c r="L67" s="181">
        <f t="shared" ref="L67:L130" si="11">C67/C$179*100</f>
        <v>146.08912433779997</v>
      </c>
      <c r="M67" s="181">
        <f t="shared" ref="M67:M130" si="12">D67/D$179*100</f>
        <v>235.60683724799091</v>
      </c>
      <c r="N67" s="181">
        <f t="shared" ref="N67:N130" si="13">E67/E$179*100</f>
        <v>45.680952668802526</v>
      </c>
      <c r="O67" s="181">
        <f t="shared" ref="O67:O130" si="14">F67/F$179*100</f>
        <v>52.130740587505173</v>
      </c>
      <c r="P67" s="181">
        <f t="shared" ref="P67:Q130" si="15">G67/G$179*100</f>
        <v>71.047364909939944</v>
      </c>
      <c r="Q67" s="181">
        <f t="shared" si="15"/>
        <v>65.754650772852827</v>
      </c>
      <c r="R67" s="181">
        <f t="shared" ref="R67:R130" si="16">I67/I$179*100</f>
        <v>93.006260243424052</v>
      </c>
    </row>
    <row r="68" spans="1:18" ht="15" hidden="1" customHeight="1">
      <c r="A68" s="195">
        <v>37438</v>
      </c>
      <c r="B68" s="198">
        <v>10.16</v>
      </c>
      <c r="C68" s="181">
        <v>10.99</v>
      </c>
      <c r="D68" s="198">
        <v>9.6135721017907674</v>
      </c>
      <c r="E68" s="199">
        <v>26.16</v>
      </c>
      <c r="F68" s="196">
        <v>5.79</v>
      </c>
      <c r="G68" s="199">
        <v>304.60000000000002</v>
      </c>
      <c r="H68" s="199">
        <v>634096</v>
      </c>
      <c r="I68" s="181">
        <v>17595</v>
      </c>
      <c r="J68" s="197"/>
      <c r="K68" s="181">
        <f t="shared" si="10"/>
        <v>159.56214639355781</v>
      </c>
      <c r="L68" s="181">
        <f t="shared" si="11"/>
        <v>136.98971642256157</v>
      </c>
      <c r="M68" s="181">
        <f t="shared" si="12"/>
        <v>282.99467802906668</v>
      </c>
      <c r="N68" s="181">
        <f t="shared" si="13"/>
        <v>47.440004835882256</v>
      </c>
      <c r="O68" s="181">
        <f t="shared" si="14"/>
        <v>57.492759619362857</v>
      </c>
      <c r="P68" s="181">
        <f t="shared" si="15"/>
        <v>67.734044918834783</v>
      </c>
      <c r="Q68" s="181">
        <f t="shared" si="15"/>
        <v>65.765540893266447</v>
      </c>
      <c r="R68" s="181">
        <f t="shared" si="16"/>
        <v>94.548483301539534</v>
      </c>
    </row>
    <row r="69" spans="1:18" ht="15" hidden="1" customHeight="1">
      <c r="A69" s="195">
        <v>37469</v>
      </c>
      <c r="B69" s="198">
        <v>10.574</v>
      </c>
      <c r="C69" s="181">
        <v>11.28</v>
      </c>
      <c r="D69" s="198">
        <v>10.387157695939566</v>
      </c>
      <c r="E69" s="199">
        <v>27.41</v>
      </c>
      <c r="F69" s="196">
        <v>5.86</v>
      </c>
      <c r="G69" s="199">
        <v>313.2</v>
      </c>
      <c r="H69" s="199">
        <v>641385</v>
      </c>
      <c r="I69" s="181">
        <v>17283</v>
      </c>
      <c r="J69" s="197"/>
      <c r="K69" s="181">
        <f t="shared" si="10"/>
        <v>166.06398976038193</v>
      </c>
      <c r="L69" s="181">
        <f t="shared" si="11"/>
        <v>140.60454970395764</v>
      </c>
      <c r="M69" s="181">
        <f t="shared" si="12"/>
        <v>305.76671362895405</v>
      </c>
      <c r="N69" s="181">
        <f t="shared" si="13"/>
        <v>49.706824638820052</v>
      </c>
      <c r="O69" s="181">
        <f t="shared" si="14"/>
        <v>58.187836160529592</v>
      </c>
      <c r="P69" s="181">
        <f t="shared" si="15"/>
        <v>69.646430953969301</v>
      </c>
      <c r="Q69" s="181">
        <f t="shared" si="15"/>
        <v>66.521522680836497</v>
      </c>
      <c r="R69" s="181">
        <f t="shared" si="16"/>
        <v>92.871920255783337</v>
      </c>
    </row>
    <row r="70" spans="1:18" ht="15" hidden="1" customHeight="1">
      <c r="A70" s="195">
        <v>37500</v>
      </c>
      <c r="B70" s="198">
        <v>10.56</v>
      </c>
      <c r="C70" s="181">
        <v>11.26</v>
      </c>
      <c r="D70" s="198">
        <v>11.205273069679841</v>
      </c>
      <c r="E70" s="199">
        <v>28.99</v>
      </c>
      <c r="F70" s="196">
        <v>6.41</v>
      </c>
      <c r="G70" s="199">
        <v>320.39999999999998</v>
      </c>
      <c r="H70" s="199">
        <v>649442</v>
      </c>
      <c r="I70" s="181">
        <v>17298</v>
      </c>
      <c r="J70" s="197"/>
      <c r="K70" s="181">
        <f t="shared" si="10"/>
        <v>165.84412066102072</v>
      </c>
      <c r="L70" s="181">
        <f t="shared" si="11"/>
        <v>140.3552508569648</v>
      </c>
      <c r="M70" s="181">
        <f t="shared" si="12"/>
        <v>329.84957214718702</v>
      </c>
      <c r="N70" s="181">
        <f t="shared" si="13"/>
        <v>52.572084869733423</v>
      </c>
      <c r="O70" s="181">
        <f t="shared" si="14"/>
        <v>63.649151841125359</v>
      </c>
      <c r="P70" s="181">
        <f t="shared" si="15"/>
        <v>71.247498332221468</v>
      </c>
      <c r="Q70" s="181">
        <f t="shared" si="15"/>
        <v>67.357157920574735</v>
      </c>
      <c r="R70" s="181">
        <f t="shared" si="16"/>
        <v>92.95252424836778</v>
      </c>
    </row>
    <row r="71" spans="1:18" ht="15" hidden="1" customHeight="1">
      <c r="A71" s="195">
        <v>37530</v>
      </c>
      <c r="B71" s="198">
        <v>10.116</v>
      </c>
      <c r="C71" s="181">
        <v>11.21</v>
      </c>
      <c r="D71" s="198">
        <v>13.006597549481633</v>
      </c>
      <c r="E71" s="199">
        <v>25.69</v>
      </c>
      <c r="F71" s="196">
        <v>7.02</v>
      </c>
      <c r="G71" s="199">
        <v>316.8</v>
      </c>
      <c r="H71" s="199">
        <v>651065</v>
      </c>
      <c r="I71" s="181">
        <v>17456</v>
      </c>
      <c r="J71" s="197"/>
      <c r="K71" s="181">
        <f t="shared" si="10"/>
        <v>158.87112922413689</v>
      </c>
      <c r="L71" s="181">
        <f t="shared" si="11"/>
        <v>139.73200373948274</v>
      </c>
      <c r="M71" s="181">
        <f t="shared" si="12"/>
        <v>382.87515262756102</v>
      </c>
      <c r="N71" s="181">
        <f t="shared" si="13"/>
        <v>46.587680589977644</v>
      </c>
      <c r="O71" s="181">
        <f t="shared" si="14"/>
        <v>69.706247414149772</v>
      </c>
      <c r="P71" s="181">
        <f t="shared" si="15"/>
        <v>70.446964643095384</v>
      </c>
      <c r="Q71" s="181">
        <f t="shared" si="15"/>
        <v>67.525488067539499</v>
      </c>
      <c r="R71" s="181">
        <f t="shared" si="16"/>
        <v>93.801552970257134</v>
      </c>
    </row>
    <row r="72" spans="1:18" ht="15" hidden="1" customHeight="1">
      <c r="A72" s="195">
        <v>37561</v>
      </c>
      <c r="B72" s="198">
        <v>9.2764000000000006</v>
      </c>
      <c r="C72" s="181">
        <v>10.46</v>
      </c>
      <c r="D72" s="198">
        <v>12.85178236397749</v>
      </c>
      <c r="E72" s="199">
        <v>25.2</v>
      </c>
      <c r="F72" s="196">
        <v>7.3</v>
      </c>
      <c r="G72" s="199">
        <v>317.5</v>
      </c>
      <c r="H72" s="199">
        <v>658835</v>
      </c>
      <c r="I72" s="181">
        <v>17511</v>
      </c>
      <c r="J72" s="197"/>
      <c r="K72" s="181">
        <f t="shared" si="10"/>
        <v>145.68526523673228</v>
      </c>
      <c r="L72" s="181">
        <f t="shared" si="11"/>
        <v>130.38329697725152</v>
      </c>
      <c r="M72" s="181">
        <f t="shared" si="12"/>
        <v>378.31785871933783</v>
      </c>
      <c r="N72" s="181">
        <f t="shared" si="13"/>
        <v>45.699087227226023</v>
      </c>
      <c r="O72" s="181">
        <f t="shared" si="14"/>
        <v>72.486553578816711</v>
      </c>
      <c r="P72" s="181">
        <f t="shared" si="15"/>
        <v>70.602623971536573</v>
      </c>
      <c r="Q72" s="181">
        <f t="shared" si="15"/>
        <v>68.331356978147156</v>
      </c>
      <c r="R72" s="181">
        <f t="shared" si="16"/>
        <v>94.097100943066721</v>
      </c>
    </row>
    <row r="73" spans="1:18" ht="15" hidden="1" customHeight="1">
      <c r="A73" s="195">
        <v>37591</v>
      </c>
      <c r="B73" s="198">
        <v>8.6292000000000009</v>
      </c>
      <c r="C73" s="181">
        <v>10.44</v>
      </c>
      <c r="D73" s="198">
        <v>12.406716417910445</v>
      </c>
      <c r="E73" s="199">
        <v>29.99</v>
      </c>
      <c r="F73" s="196">
        <v>7.51</v>
      </c>
      <c r="G73" s="199">
        <v>344.1</v>
      </c>
      <c r="H73" s="199">
        <v>663167</v>
      </c>
      <c r="I73" s="181">
        <v>17621</v>
      </c>
      <c r="J73" s="197"/>
      <c r="K73" s="181">
        <f t="shared" si="10"/>
        <v>135.5210308719773</v>
      </c>
      <c r="L73" s="181">
        <f t="shared" si="11"/>
        <v>130.13399813025865</v>
      </c>
      <c r="M73" s="181">
        <f t="shared" si="12"/>
        <v>365.21645449878969</v>
      </c>
      <c r="N73" s="181">
        <f t="shared" si="13"/>
        <v>54.385540712083667</v>
      </c>
      <c r="O73" s="181">
        <f t="shared" si="14"/>
        <v>74.571783202316922</v>
      </c>
      <c r="P73" s="181">
        <f t="shared" si="15"/>
        <v>76.517678452301524</v>
      </c>
      <c r="Q73" s="181">
        <f t="shared" si="15"/>
        <v>68.78065223178325</v>
      </c>
      <c r="R73" s="181">
        <f t="shared" si="16"/>
        <v>94.68819688868588</v>
      </c>
    </row>
    <row r="74" spans="1:18" ht="15" hidden="1" customHeight="1">
      <c r="A74" s="195">
        <v>37622</v>
      </c>
      <c r="B74" s="198">
        <v>8.5681999999999992</v>
      </c>
      <c r="C74" s="181">
        <v>9.92</v>
      </c>
      <c r="D74" s="198">
        <v>11.559633027522931</v>
      </c>
      <c r="E74" s="199">
        <v>31.46</v>
      </c>
      <c r="F74" s="196">
        <v>7.89</v>
      </c>
      <c r="G74" s="199">
        <v>370</v>
      </c>
      <c r="H74" s="199">
        <v>671878</v>
      </c>
      <c r="I74" s="181">
        <v>17448</v>
      </c>
      <c r="J74" s="197"/>
      <c r="K74" s="181">
        <f t="shared" si="10"/>
        <v>134.56302979618917</v>
      </c>
      <c r="L74" s="181">
        <f t="shared" si="11"/>
        <v>123.652228108445</v>
      </c>
      <c r="M74" s="181">
        <f t="shared" si="12"/>
        <v>340.28086460688775</v>
      </c>
      <c r="N74" s="181">
        <f t="shared" si="13"/>
        <v>57.051320800338523</v>
      </c>
      <c r="O74" s="181">
        <f t="shared" si="14"/>
        <v>78.345055854364915</v>
      </c>
      <c r="P74" s="181">
        <f t="shared" si="15"/>
        <v>82.277073604625301</v>
      </c>
      <c r="Q74" s="181">
        <f t="shared" si="15"/>
        <v>69.68411736438344</v>
      </c>
      <c r="R74" s="181">
        <f t="shared" si="16"/>
        <v>93.758564174212097</v>
      </c>
    </row>
    <row r="75" spans="1:18" ht="15" hidden="1" customHeight="1">
      <c r="A75" s="195">
        <v>37653</v>
      </c>
      <c r="B75" s="198">
        <v>7.9965000000000002</v>
      </c>
      <c r="C75" s="181">
        <v>9.8699999999999992</v>
      </c>
      <c r="D75" s="198">
        <v>10.254083484573499</v>
      </c>
      <c r="E75" s="199">
        <v>33.270000000000003</v>
      </c>
      <c r="F75" s="196">
        <v>8.35</v>
      </c>
      <c r="G75" s="199">
        <v>346</v>
      </c>
      <c r="H75" s="199">
        <v>674366</v>
      </c>
      <c r="I75" s="181">
        <v>17605</v>
      </c>
      <c r="J75" s="197"/>
      <c r="K75" s="181">
        <f t="shared" si="10"/>
        <v>125.58451807441782</v>
      </c>
      <c r="L75" s="181">
        <f t="shared" si="11"/>
        <v>123.02898099096291</v>
      </c>
      <c r="M75" s="181">
        <f t="shared" si="12"/>
        <v>301.84940867708326</v>
      </c>
      <c r="N75" s="181">
        <f t="shared" si="13"/>
        <v>60.333675874992466</v>
      </c>
      <c r="O75" s="181">
        <f t="shared" si="14"/>
        <v>82.912701696317754</v>
      </c>
      <c r="P75" s="181">
        <f t="shared" si="15"/>
        <v>76.940182343784741</v>
      </c>
      <c r="Q75" s="181">
        <f t="shared" si="15"/>
        <v>69.942161360469896</v>
      </c>
      <c r="R75" s="181">
        <f t="shared" si="16"/>
        <v>94.60221929659582</v>
      </c>
    </row>
    <row r="76" spans="1:18" ht="15" hidden="1" customHeight="1">
      <c r="A76" s="195">
        <v>37681</v>
      </c>
      <c r="B76" s="198">
        <v>7.9886999999999997</v>
      </c>
      <c r="C76" s="181">
        <v>9.8800000000000008</v>
      </c>
      <c r="D76" s="198">
        <v>10.242587601078172</v>
      </c>
      <c r="E76" s="199">
        <v>27.87</v>
      </c>
      <c r="F76" s="196">
        <v>7.84</v>
      </c>
      <c r="G76" s="199">
        <v>332</v>
      </c>
      <c r="H76" s="199">
        <v>682781</v>
      </c>
      <c r="I76" s="181">
        <v>17587</v>
      </c>
      <c r="J76" s="197"/>
      <c r="K76" s="181">
        <f t="shared" si="10"/>
        <v>125.46201957620229</v>
      </c>
      <c r="L76" s="181">
        <f t="shared" si="11"/>
        <v>123.15363041445934</v>
      </c>
      <c r="M76" s="181">
        <f t="shared" si="12"/>
        <v>301.51100440716431</v>
      </c>
      <c r="N76" s="181">
        <f t="shared" si="13"/>
        <v>50.541014326301173</v>
      </c>
      <c r="O76" s="181">
        <f t="shared" si="14"/>
        <v>77.848572610674395</v>
      </c>
      <c r="P76" s="181">
        <f t="shared" si="15"/>
        <v>73.826995774961077</v>
      </c>
      <c r="Q76" s="181">
        <f t="shared" si="15"/>
        <v>70.814926725046931</v>
      </c>
      <c r="R76" s="181">
        <f t="shared" si="16"/>
        <v>94.505494505494497</v>
      </c>
    </row>
    <row r="77" spans="1:18" ht="15" hidden="1" customHeight="1">
      <c r="A77" s="195">
        <v>37712</v>
      </c>
      <c r="B77" s="198">
        <v>7.1025</v>
      </c>
      <c r="C77" s="181">
        <v>9.7899999999999991</v>
      </c>
      <c r="D77" s="198">
        <v>8.8417329796640143</v>
      </c>
      <c r="E77" s="199">
        <v>23.63</v>
      </c>
      <c r="F77" s="196">
        <v>7.26</v>
      </c>
      <c r="G77" s="199">
        <v>333.9</v>
      </c>
      <c r="H77" s="199">
        <v>704128</v>
      </c>
      <c r="I77" s="181">
        <v>17693</v>
      </c>
      <c r="J77" s="197"/>
      <c r="K77" s="181">
        <f t="shared" si="10"/>
        <v>111.54430558663823</v>
      </c>
      <c r="L77" s="181">
        <f t="shared" si="11"/>
        <v>122.03178560299159</v>
      </c>
      <c r="M77" s="181">
        <f t="shared" si="12"/>
        <v>260.27405331811138</v>
      </c>
      <c r="N77" s="181">
        <f t="shared" si="13"/>
        <v>42.851961554736143</v>
      </c>
      <c r="O77" s="181">
        <f t="shared" si="14"/>
        <v>72.089366983864295</v>
      </c>
      <c r="P77" s="181">
        <f t="shared" si="15"/>
        <v>74.249499666444279</v>
      </c>
      <c r="Q77" s="181">
        <f t="shared" si="15"/>
        <v>73.028940062851561</v>
      </c>
      <c r="R77" s="181">
        <f t="shared" si="16"/>
        <v>95.075096053091173</v>
      </c>
    </row>
    <row r="78" spans="1:18" ht="15" hidden="1" customHeight="1">
      <c r="A78" s="195">
        <v>37742</v>
      </c>
      <c r="B78" s="198">
        <v>7.9103000000000003</v>
      </c>
      <c r="C78" s="181">
        <v>9.4700000000000006</v>
      </c>
      <c r="D78" s="198">
        <v>7.8138718173836619</v>
      </c>
      <c r="E78" s="199">
        <v>26.58</v>
      </c>
      <c r="F78" s="196">
        <v>7.01</v>
      </c>
      <c r="G78" s="199">
        <v>370.8</v>
      </c>
      <c r="H78" s="199">
        <v>701689</v>
      </c>
      <c r="I78" s="181">
        <v>17426</v>
      </c>
      <c r="J78" s="197"/>
      <c r="K78" s="181">
        <f t="shared" si="10"/>
        <v>124.23075261977957</v>
      </c>
      <c r="L78" s="181">
        <f t="shared" si="11"/>
        <v>118.04300405110628</v>
      </c>
      <c r="M78" s="181">
        <f t="shared" si="12"/>
        <v>230.016908981104</v>
      </c>
      <c r="N78" s="181">
        <f t="shared" si="13"/>
        <v>48.201656289669351</v>
      </c>
      <c r="O78" s="181">
        <f t="shared" si="14"/>
        <v>69.606950765411668</v>
      </c>
      <c r="P78" s="181">
        <f t="shared" si="15"/>
        <v>82.454969979986643</v>
      </c>
      <c r="Q78" s="181">
        <f t="shared" si="15"/>
        <v>72.775978122958108</v>
      </c>
      <c r="R78" s="181">
        <f t="shared" si="16"/>
        <v>93.640344985088262</v>
      </c>
    </row>
    <row r="79" spans="1:18" ht="15" hidden="1" customHeight="1">
      <c r="A79" s="195">
        <v>37773</v>
      </c>
      <c r="B79" s="198">
        <v>7.4679000000000002</v>
      </c>
      <c r="C79" s="181">
        <v>9.4149999999999991</v>
      </c>
      <c r="D79" s="198">
        <v>6.7131647776809089</v>
      </c>
      <c r="E79" s="199">
        <v>28.51</v>
      </c>
      <c r="F79" s="196">
        <v>6.4</v>
      </c>
      <c r="G79" s="199">
        <v>345.4</v>
      </c>
      <c r="H79" s="199">
        <v>714259</v>
      </c>
      <c r="I79" s="181">
        <v>17595</v>
      </c>
      <c r="J79" s="197"/>
      <c r="K79" s="181">
        <f t="shared" si="10"/>
        <v>117.2828890799656</v>
      </c>
      <c r="L79" s="181">
        <f t="shared" si="11"/>
        <v>117.35743222187598</v>
      </c>
      <c r="M79" s="181">
        <f t="shared" si="12"/>
        <v>197.61540088329878</v>
      </c>
      <c r="N79" s="181">
        <f t="shared" si="13"/>
        <v>51.701626065405314</v>
      </c>
      <c r="O79" s="181">
        <f t="shared" si="14"/>
        <v>63.549855192387263</v>
      </c>
      <c r="P79" s="181">
        <f t="shared" si="15"/>
        <v>76.80676006226372</v>
      </c>
      <c r="Q79" s="181">
        <f t="shared" si="15"/>
        <v>74.079681109616843</v>
      </c>
      <c r="R79" s="181">
        <f t="shared" si="16"/>
        <v>94.548483301539534</v>
      </c>
    </row>
    <row r="80" spans="1:18" ht="15" hidden="1" customHeight="1">
      <c r="A80" s="195">
        <v>37803</v>
      </c>
      <c r="B80" s="198">
        <v>7.3550000000000004</v>
      </c>
      <c r="C80" s="181">
        <v>9.5250000000000004</v>
      </c>
      <c r="D80" s="198">
        <v>5.2450558899398185</v>
      </c>
      <c r="E80" s="199">
        <v>28.79</v>
      </c>
      <c r="F80" s="196">
        <v>6.73</v>
      </c>
      <c r="G80" s="199">
        <v>357</v>
      </c>
      <c r="H80" s="199">
        <v>716838</v>
      </c>
      <c r="I80" s="181">
        <v>17819</v>
      </c>
      <c r="J80" s="197"/>
      <c r="K80" s="181">
        <f t="shared" si="10"/>
        <v>115.50980184297418</v>
      </c>
      <c r="L80" s="181">
        <f t="shared" si="11"/>
        <v>118.72857588033656</v>
      </c>
      <c r="M80" s="181">
        <f t="shared" si="12"/>
        <v>154.39868626371322</v>
      </c>
      <c r="N80" s="181">
        <f t="shared" si="13"/>
        <v>52.209393701263387</v>
      </c>
      <c r="O80" s="181">
        <f t="shared" si="14"/>
        <v>66.826644600744729</v>
      </c>
      <c r="P80" s="181">
        <f t="shared" si="15"/>
        <v>79.386257505003329</v>
      </c>
      <c r="Q80" s="181">
        <f t="shared" si="15"/>
        <v>74.34716321006178</v>
      </c>
      <c r="R80" s="181">
        <f t="shared" si="16"/>
        <v>95.752169590800392</v>
      </c>
    </row>
    <row r="81" spans="1:18" ht="15" hidden="1" customHeight="1">
      <c r="A81" s="195">
        <v>37834</v>
      </c>
      <c r="B81" s="198">
        <v>7.3550000000000004</v>
      </c>
      <c r="C81" s="181">
        <v>9.625</v>
      </c>
      <c r="D81" s="198">
        <v>5.1325919589392646</v>
      </c>
      <c r="E81" s="199">
        <v>30.36</v>
      </c>
      <c r="F81" s="196">
        <v>6.71</v>
      </c>
      <c r="G81" s="199">
        <v>370.4</v>
      </c>
      <c r="H81" s="199">
        <v>718183</v>
      </c>
      <c r="I81" s="181">
        <v>17934</v>
      </c>
      <c r="J81" s="197"/>
      <c r="K81" s="181">
        <f t="shared" si="10"/>
        <v>115.50980184297418</v>
      </c>
      <c r="L81" s="181">
        <f t="shared" si="11"/>
        <v>119.97507011530072</v>
      </c>
      <c r="M81" s="181">
        <f t="shared" si="12"/>
        <v>151.08808604077876</v>
      </c>
      <c r="N81" s="181">
        <f t="shared" si="13"/>
        <v>55.056519373753254</v>
      </c>
      <c r="O81" s="181">
        <f t="shared" si="14"/>
        <v>66.628051303268521</v>
      </c>
      <c r="P81" s="181">
        <f t="shared" si="15"/>
        <v>82.366021792305972</v>
      </c>
      <c r="Q81" s="181">
        <f t="shared" si="15"/>
        <v>74.486660466788592</v>
      </c>
      <c r="R81" s="181">
        <f t="shared" si="16"/>
        <v>96.370133533947708</v>
      </c>
    </row>
    <row r="82" spans="1:18" ht="15" hidden="1" customHeight="1">
      <c r="A82" s="195">
        <v>37865</v>
      </c>
      <c r="B82" s="198">
        <v>7.1176000000000004</v>
      </c>
      <c r="C82" s="181">
        <v>9.4949999999999992</v>
      </c>
      <c r="D82" s="198">
        <v>3.725656223539378</v>
      </c>
      <c r="E82" s="199">
        <v>27.62</v>
      </c>
      <c r="F82" s="196">
        <v>6.27</v>
      </c>
      <c r="G82" s="199">
        <v>383</v>
      </c>
      <c r="H82" s="199">
        <v>724950</v>
      </c>
      <c r="I82" s="181">
        <v>17758</v>
      </c>
      <c r="J82" s="197"/>
      <c r="K82" s="181">
        <f t="shared" si="10"/>
        <v>111.78145011523495</v>
      </c>
      <c r="L82" s="181">
        <f t="shared" si="11"/>
        <v>118.35462760984731</v>
      </c>
      <c r="M82" s="181">
        <f t="shared" si="12"/>
        <v>109.67212522711694</v>
      </c>
      <c r="N82" s="181">
        <f t="shared" si="13"/>
        <v>50.087650365713607</v>
      </c>
      <c r="O82" s="181">
        <f t="shared" si="14"/>
        <v>62.258998758791897</v>
      </c>
      <c r="P82" s="181">
        <f t="shared" si="15"/>
        <v>85.167889704247273</v>
      </c>
      <c r="Q82" s="181">
        <f t="shared" si="15"/>
        <v>75.18850279858809</v>
      </c>
      <c r="R82" s="181">
        <f t="shared" si="16"/>
        <v>95.424380020957031</v>
      </c>
    </row>
    <row r="83" spans="1:18" ht="15" hidden="1" customHeight="1">
      <c r="A83" s="195">
        <v>37895</v>
      </c>
      <c r="B83" s="198">
        <v>6.9153000000000002</v>
      </c>
      <c r="C83" s="181">
        <v>9.18</v>
      </c>
      <c r="D83" s="198">
        <v>1.5012510425354437</v>
      </c>
      <c r="E83" s="199">
        <v>27.99</v>
      </c>
      <c r="F83" s="196">
        <v>6.1</v>
      </c>
      <c r="G83" s="199">
        <v>384.3</v>
      </c>
      <c r="H83" s="199">
        <v>730992</v>
      </c>
      <c r="I83" s="181">
        <v>18226</v>
      </c>
      <c r="J83" s="197"/>
      <c r="K83" s="181">
        <f t="shared" si="10"/>
        <v>108.60434162946559</v>
      </c>
      <c r="L83" s="181">
        <f t="shared" si="11"/>
        <v>114.42817076971019</v>
      </c>
      <c r="M83" s="181">
        <f t="shared" si="12"/>
        <v>44.192320078816536</v>
      </c>
      <c r="N83" s="181">
        <f t="shared" si="13"/>
        <v>50.758629027383186</v>
      </c>
      <c r="O83" s="181">
        <f t="shared" si="14"/>
        <v>60.570955730244101</v>
      </c>
      <c r="P83" s="181">
        <f t="shared" si="15"/>
        <v>85.456971314209468</v>
      </c>
      <c r="Q83" s="181">
        <f t="shared" si="15"/>
        <v>75.815151441817378</v>
      </c>
      <c r="R83" s="181">
        <f t="shared" si="16"/>
        <v>97.939224589591333</v>
      </c>
    </row>
    <row r="84" spans="1:18" ht="15" hidden="1" customHeight="1">
      <c r="A84" s="195">
        <v>37926</v>
      </c>
      <c r="B84" s="198">
        <v>6.4276</v>
      </c>
      <c r="C84" s="181">
        <v>9.2100000000000009</v>
      </c>
      <c r="D84" s="198">
        <v>0.41562759767248547</v>
      </c>
      <c r="E84" s="199">
        <v>28.88</v>
      </c>
      <c r="F84" s="196">
        <v>6.19</v>
      </c>
      <c r="G84" s="199">
        <v>392.1</v>
      </c>
      <c r="H84" s="199">
        <v>744137</v>
      </c>
      <c r="I84" s="181">
        <v>18079</v>
      </c>
      <c r="J84" s="197"/>
      <c r="K84" s="181">
        <f t="shared" si="10"/>
        <v>100.94504450386144</v>
      </c>
      <c r="L84" s="181">
        <f t="shared" si="11"/>
        <v>114.80211904019946</v>
      </c>
      <c r="M84" s="181">
        <f t="shared" si="12"/>
        <v>12.234827693382542</v>
      </c>
      <c r="N84" s="181">
        <f t="shared" si="13"/>
        <v>52.372604727074901</v>
      </c>
      <c r="O84" s="181">
        <f t="shared" si="14"/>
        <v>61.464625568887058</v>
      </c>
      <c r="P84" s="181">
        <f t="shared" si="15"/>
        <v>87.191460973982643</v>
      </c>
      <c r="Q84" s="181">
        <f t="shared" si="15"/>
        <v>77.178490802169733</v>
      </c>
      <c r="R84" s="181">
        <f t="shared" si="16"/>
        <v>97.149305462263897</v>
      </c>
    </row>
    <row r="85" spans="1:18" ht="15" hidden="1" customHeight="1">
      <c r="A85" s="195">
        <v>37956</v>
      </c>
      <c r="B85" s="198">
        <v>6.6401000000000003</v>
      </c>
      <c r="C85" s="181">
        <v>9.125</v>
      </c>
      <c r="D85" s="198">
        <v>0.33195020746888437</v>
      </c>
      <c r="E85" s="199">
        <v>30.48</v>
      </c>
      <c r="F85" s="196">
        <v>6.34</v>
      </c>
      <c r="G85" s="199">
        <v>416.9</v>
      </c>
      <c r="H85" s="199">
        <v>746204</v>
      </c>
      <c r="I85" s="181">
        <v>18329</v>
      </c>
      <c r="J85" s="197"/>
      <c r="K85" s="181">
        <f t="shared" si="10"/>
        <v>104.28234333345112</v>
      </c>
      <c r="L85" s="181">
        <f t="shared" si="11"/>
        <v>113.74259894047991</v>
      </c>
      <c r="M85" s="181">
        <f t="shared" si="12"/>
        <v>9.7716167403415142</v>
      </c>
      <c r="N85" s="181">
        <f t="shared" si="13"/>
        <v>55.274134074835288</v>
      </c>
      <c r="O85" s="181">
        <f t="shared" si="14"/>
        <v>62.954075299958625</v>
      </c>
      <c r="P85" s="181">
        <f t="shared" si="15"/>
        <v>92.706248610184545</v>
      </c>
      <c r="Q85" s="181">
        <f t="shared" si="15"/>
        <v>77.392870601169221</v>
      </c>
      <c r="R85" s="181">
        <f t="shared" si="16"/>
        <v>98.492705338671101</v>
      </c>
    </row>
    <row r="86" spans="1:18" ht="15" hidden="1" customHeight="1">
      <c r="A86" s="195">
        <v>37987</v>
      </c>
      <c r="B86" s="198">
        <v>7.0270000000000001</v>
      </c>
      <c r="C86" s="181">
        <v>9.59</v>
      </c>
      <c r="D86" s="198">
        <v>0.16447368421052866</v>
      </c>
      <c r="E86" s="199">
        <v>29.65</v>
      </c>
      <c r="F86" s="196">
        <v>6.03</v>
      </c>
      <c r="G86" s="199">
        <v>398.5</v>
      </c>
      <c r="H86" s="199">
        <v>754456</v>
      </c>
      <c r="I86" s="181">
        <v>18208</v>
      </c>
      <c r="J86" s="197"/>
      <c r="K86" s="181">
        <f t="shared" si="10"/>
        <v>110.35858294365461</v>
      </c>
      <c r="L86" s="181">
        <f t="shared" si="11"/>
        <v>119.53879713306328</v>
      </c>
      <c r="M86" s="181">
        <f t="shared" si="12"/>
        <v>4.8416110905063841</v>
      </c>
      <c r="N86" s="181">
        <f t="shared" si="13"/>
        <v>53.768965725684581</v>
      </c>
      <c r="O86" s="181">
        <f t="shared" si="14"/>
        <v>59.875879189077374</v>
      </c>
      <c r="P86" s="181">
        <f t="shared" si="15"/>
        <v>88.614631976873454</v>
      </c>
      <c r="Q86" s="181">
        <f t="shared" si="15"/>
        <v>78.248730350247016</v>
      </c>
      <c r="R86" s="181">
        <f t="shared" si="16"/>
        <v>97.842499798490024</v>
      </c>
    </row>
    <row r="87" spans="1:18" ht="15" hidden="1" customHeight="1">
      <c r="A87" s="195">
        <v>38018</v>
      </c>
      <c r="B87" s="198">
        <v>6.6449999999999996</v>
      </c>
      <c r="C87" s="181">
        <v>9.4749999999999996</v>
      </c>
      <c r="D87" s="198">
        <v>0.74074074074074547</v>
      </c>
      <c r="E87" s="199">
        <v>32.57</v>
      </c>
      <c r="F87" s="196">
        <v>5.87</v>
      </c>
      <c r="G87" s="199">
        <v>395.3</v>
      </c>
      <c r="H87" s="199">
        <v>758936</v>
      </c>
      <c r="I87" s="181">
        <v>18752</v>
      </c>
      <c r="J87" s="197"/>
      <c r="K87" s="181">
        <f t="shared" si="10"/>
        <v>104.35929751822752</v>
      </c>
      <c r="L87" s="181">
        <f t="shared" si="11"/>
        <v>118.10532876285448</v>
      </c>
      <c r="M87" s="181">
        <f t="shared" si="12"/>
        <v>21.805181800206359</v>
      </c>
      <c r="N87" s="181">
        <f t="shared" si="13"/>
        <v>59.06425678534729</v>
      </c>
      <c r="O87" s="181">
        <f t="shared" si="14"/>
        <v>58.287132809267696</v>
      </c>
      <c r="P87" s="181">
        <f t="shared" si="15"/>
        <v>87.903046475428056</v>
      </c>
      <c r="Q87" s="181">
        <f t="shared" si="15"/>
        <v>78.713375487894695</v>
      </c>
      <c r="R87" s="181">
        <f t="shared" si="16"/>
        <v>100.7657379295521</v>
      </c>
    </row>
    <row r="88" spans="1:18" ht="15" hidden="1" customHeight="1">
      <c r="A88" s="195">
        <v>38047</v>
      </c>
      <c r="B88" s="198">
        <v>6.3326000000000002</v>
      </c>
      <c r="C88" s="181">
        <v>9.7200000000000006</v>
      </c>
      <c r="D88" s="198">
        <v>0.40749796251018744</v>
      </c>
      <c r="E88" s="199">
        <v>32.36</v>
      </c>
      <c r="F88" s="196">
        <v>6.5</v>
      </c>
      <c r="G88" s="199">
        <v>422.8</v>
      </c>
      <c r="H88" s="199">
        <v>767280</v>
      </c>
      <c r="I88" s="181">
        <v>18405</v>
      </c>
      <c r="J88" s="197"/>
      <c r="K88" s="181">
        <f t="shared" si="10"/>
        <v>99.453075615339003</v>
      </c>
      <c r="L88" s="181">
        <f t="shared" si="11"/>
        <v>121.15923963851669</v>
      </c>
      <c r="M88" s="181">
        <f t="shared" si="12"/>
        <v>11.995515660260144</v>
      </c>
      <c r="N88" s="181">
        <f t="shared" si="13"/>
        <v>58.683431058453742</v>
      </c>
      <c r="O88" s="181">
        <f t="shared" si="14"/>
        <v>64.542821679768309</v>
      </c>
      <c r="P88" s="181">
        <f t="shared" si="15"/>
        <v>94.018234378474531</v>
      </c>
      <c r="Q88" s="181">
        <f t="shared" si="15"/>
        <v>79.578777056763457</v>
      </c>
      <c r="R88" s="181">
        <f t="shared" si="16"/>
        <v>98.901098901098905</v>
      </c>
    </row>
    <row r="89" spans="1:18" ht="15" hidden="1" customHeight="1">
      <c r="A89" s="195">
        <v>38078</v>
      </c>
      <c r="B89" s="198">
        <v>6.8826000000000001</v>
      </c>
      <c r="C89" s="181">
        <v>10.065</v>
      </c>
      <c r="D89" s="198">
        <v>0.24370430544273874</v>
      </c>
      <c r="E89" s="199">
        <v>35.049999999999997</v>
      </c>
      <c r="F89" s="196">
        <v>6.86</v>
      </c>
      <c r="G89" s="199">
        <v>387.2</v>
      </c>
      <c r="H89" s="199">
        <v>774568</v>
      </c>
      <c r="I89" s="181">
        <v>18365</v>
      </c>
      <c r="J89" s="197"/>
      <c r="K89" s="181">
        <f t="shared" si="10"/>
        <v>108.09079023310049</v>
      </c>
      <c r="L89" s="181">
        <f t="shared" si="11"/>
        <v>125.45964474914304</v>
      </c>
      <c r="M89" s="181">
        <f t="shared" si="12"/>
        <v>7.1739225256570709</v>
      </c>
      <c r="N89" s="181">
        <f t="shared" si="13"/>
        <v>63.561627274375873</v>
      </c>
      <c r="O89" s="181">
        <f t="shared" si="14"/>
        <v>68.117501034340094</v>
      </c>
      <c r="P89" s="181">
        <f t="shared" si="15"/>
        <v>86.101845674894363</v>
      </c>
      <c r="Q89" s="181">
        <f t="shared" si="15"/>
        <v>80.334655128901005</v>
      </c>
      <c r="R89" s="181">
        <f t="shared" si="16"/>
        <v>98.686154920873747</v>
      </c>
    </row>
    <row r="90" spans="1:18" ht="15" hidden="1" customHeight="1">
      <c r="A90" s="195">
        <v>38108</v>
      </c>
      <c r="B90" s="198">
        <v>6.5110999999999999</v>
      </c>
      <c r="C90" s="181">
        <v>10.23</v>
      </c>
      <c r="D90" s="198">
        <v>0.57003257328990464</v>
      </c>
      <c r="E90" s="199">
        <v>36.979999999999997</v>
      </c>
      <c r="F90" s="196">
        <v>6.62</v>
      </c>
      <c r="G90" s="199">
        <v>394.4</v>
      </c>
      <c r="H90" s="199">
        <v>765650</v>
      </c>
      <c r="I90" s="181">
        <v>18149</v>
      </c>
      <c r="J90" s="197"/>
      <c r="K90" s="181">
        <f t="shared" si="10"/>
        <v>102.25640663219431</v>
      </c>
      <c r="L90" s="181">
        <f t="shared" si="11"/>
        <v>127.51636023683392</v>
      </c>
      <c r="M90" s="181">
        <f t="shared" si="12"/>
        <v>16.780046255044759</v>
      </c>
      <c r="N90" s="181">
        <f t="shared" si="13"/>
        <v>67.061597050111828</v>
      </c>
      <c r="O90" s="181">
        <f t="shared" si="14"/>
        <v>65.734381464625571</v>
      </c>
      <c r="P90" s="181">
        <f t="shared" si="15"/>
        <v>87.702913053146531</v>
      </c>
      <c r="Q90" s="181">
        <f t="shared" si="15"/>
        <v>79.409720901771124</v>
      </c>
      <c r="R90" s="181">
        <f t="shared" si="16"/>
        <v>97.525457427657912</v>
      </c>
    </row>
    <row r="91" spans="1:18" ht="15" hidden="1" customHeight="1">
      <c r="A91" s="195">
        <v>38139</v>
      </c>
      <c r="B91" s="198">
        <v>6.2488000000000001</v>
      </c>
      <c r="C91" s="181">
        <v>10.199999999999999</v>
      </c>
      <c r="D91" s="198">
        <v>1.2254901960784315</v>
      </c>
      <c r="E91" s="199">
        <v>33.15</v>
      </c>
      <c r="F91" s="196">
        <v>7.51</v>
      </c>
      <c r="G91" s="199">
        <v>392.6</v>
      </c>
      <c r="H91" s="199">
        <v>778004</v>
      </c>
      <c r="I91" s="181">
        <v>18567</v>
      </c>
      <c r="J91" s="197"/>
      <c r="K91" s="181">
        <f t="shared" si="10"/>
        <v>98.137002006305522</v>
      </c>
      <c r="L91" s="181">
        <f t="shared" si="11"/>
        <v>127.14241196634465</v>
      </c>
      <c r="M91" s="181">
        <f t="shared" si="12"/>
        <v>36.074749301811757</v>
      </c>
      <c r="N91" s="181">
        <f t="shared" si="13"/>
        <v>60.116061173910417</v>
      </c>
      <c r="O91" s="181">
        <f t="shared" si="14"/>
        <v>74.571783202316922</v>
      </c>
      <c r="P91" s="181">
        <f t="shared" si="15"/>
        <v>87.302646208583496</v>
      </c>
      <c r="Q91" s="181">
        <f t="shared" si="15"/>
        <v>80.69102135500755</v>
      </c>
      <c r="R91" s="181">
        <f t="shared" si="16"/>
        <v>99.771622021010771</v>
      </c>
    </row>
    <row r="92" spans="1:18" ht="15" hidden="1" customHeight="1">
      <c r="A92" s="195">
        <v>38169</v>
      </c>
      <c r="B92" s="198">
        <v>6.2561</v>
      </c>
      <c r="C92" s="181">
        <v>10.02</v>
      </c>
      <c r="D92" s="198">
        <v>1.5522875816993393</v>
      </c>
      <c r="E92" s="199">
        <v>41.93</v>
      </c>
      <c r="F92" s="196">
        <v>8.17</v>
      </c>
      <c r="G92" s="199">
        <v>387</v>
      </c>
      <c r="H92" s="199">
        <v>785205</v>
      </c>
      <c r="I92" s="181">
        <v>18729</v>
      </c>
      <c r="J92" s="197"/>
      <c r="K92" s="181">
        <f t="shared" si="10"/>
        <v>98.251648036686717</v>
      </c>
      <c r="L92" s="181">
        <f t="shared" si="11"/>
        <v>124.89872234340918</v>
      </c>
      <c r="M92" s="181">
        <f t="shared" si="12"/>
        <v>45.694682448961352</v>
      </c>
      <c r="N92" s="181">
        <f t="shared" si="13"/>
        <v>76.038203469745525</v>
      </c>
      <c r="O92" s="181">
        <f t="shared" si="14"/>
        <v>81.125362019031868</v>
      </c>
      <c r="P92" s="181">
        <f t="shared" si="15"/>
        <v>86.057371581054028</v>
      </c>
      <c r="Q92" s="181">
        <f t="shared" si="15"/>
        <v>81.437876184516668</v>
      </c>
      <c r="R92" s="181">
        <f t="shared" si="16"/>
        <v>100.64214514092265</v>
      </c>
    </row>
    <row r="93" spans="1:18" ht="15" hidden="1" customHeight="1">
      <c r="A93" s="195">
        <v>38200</v>
      </c>
      <c r="B93" s="198">
        <v>6.7176</v>
      </c>
      <c r="C93" s="181">
        <v>9.5350000000000001</v>
      </c>
      <c r="D93" s="198">
        <v>0.97640358014645123</v>
      </c>
      <c r="E93" s="199">
        <v>39.89</v>
      </c>
      <c r="F93" s="196">
        <v>7.88</v>
      </c>
      <c r="G93" s="199">
        <v>408.1</v>
      </c>
      <c r="H93" s="199">
        <v>801657</v>
      </c>
      <c r="I93" s="181">
        <v>18459</v>
      </c>
      <c r="J93" s="197"/>
      <c r="K93" s="181">
        <f t="shared" si="10"/>
        <v>105.49947584777203</v>
      </c>
      <c r="L93" s="181">
        <f t="shared" si="11"/>
        <v>118.85322530383297</v>
      </c>
      <c r="M93" s="181">
        <f t="shared" si="12"/>
        <v>28.742387726878547</v>
      </c>
      <c r="N93" s="181">
        <f t="shared" si="13"/>
        <v>72.338753551351047</v>
      </c>
      <c r="O93" s="181">
        <f t="shared" si="14"/>
        <v>78.245759205626811</v>
      </c>
      <c r="P93" s="181">
        <f t="shared" si="15"/>
        <v>90.749388481209692</v>
      </c>
      <c r="Q93" s="181">
        <f t="shared" si="15"/>
        <v>83.144202480181718</v>
      </c>
      <c r="R93" s="181">
        <f t="shared" si="16"/>
        <v>99.19127327440286</v>
      </c>
    </row>
    <row r="94" spans="1:18" ht="15" hidden="1" customHeight="1">
      <c r="A94" s="195">
        <v>38231</v>
      </c>
      <c r="B94" s="198">
        <v>6.4387999999999996</v>
      </c>
      <c r="C94" s="181">
        <v>9.36</v>
      </c>
      <c r="D94" s="198">
        <v>1.3061224489795873</v>
      </c>
      <c r="E94" s="199">
        <v>47.35</v>
      </c>
      <c r="F94" s="196">
        <v>8.67</v>
      </c>
      <c r="G94" s="199">
        <v>413.1</v>
      </c>
      <c r="H94" s="199">
        <v>822457</v>
      </c>
      <c r="I94" s="181">
        <v>18597</v>
      </c>
      <c r="J94" s="197"/>
      <c r="K94" s="181">
        <f t="shared" si="10"/>
        <v>101.12093978335039</v>
      </c>
      <c r="L94" s="181">
        <f t="shared" si="11"/>
        <v>116.6718603926457</v>
      </c>
      <c r="M94" s="181">
        <f t="shared" si="12"/>
        <v>38.448320561996134</v>
      </c>
      <c r="N94" s="181">
        <f t="shared" si="13"/>
        <v>85.86713413528382</v>
      </c>
      <c r="O94" s="181">
        <f t="shared" si="14"/>
        <v>86.090194455937123</v>
      </c>
      <c r="P94" s="181">
        <f t="shared" si="15"/>
        <v>91.86124082721814</v>
      </c>
      <c r="Q94" s="181">
        <f t="shared" si="15"/>
        <v>85.301483476403021</v>
      </c>
      <c r="R94" s="181">
        <f t="shared" si="16"/>
        <v>99.932830006179643</v>
      </c>
    </row>
    <row r="95" spans="1:18" ht="15" hidden="1" customHeight="1">
      <c r="A95" s="195">
        <v>38261</v>
      </c>
      <c r="B95" s="198">
        <v>6.1406000000000001</v>
      </c>
      <c r="C95" s="181">
        <v>9.0150000000000006</v>
      </c>
      <c r="D95" s="198">
        <v>2.3829087921117429</v>
      </c>
      <c r="E95" s="199">
        <v>47.99</v>
      </c>
      <c r="F95" s="196">
        <v>8.9600000000000009</v>
      </c>
      <c r="G95" s="199">
        <v>425.2</v>
      </c>
      <c r="H95" s="199">
        <v>844135</v>
      </c>
      <c r="I95" s="181">
        <v>18468</v>
      </c>
      <c r="J95" s="197"/>
      <c r="K95" s="181">
        <f t="shared" si="10"/>
        <v>96.437727966956814</v>
      </c>
      <c r="L95" s="181">
        <f t="shared" si="11"/>
        <v>112.37145528201935</v>
      </c>
      <c r="M95" s="181">
        <f t="shared" si="12"/>
        <v>70.145675224163583</v>
      </c>
      <c r="N95" s="181">
        <f t="shared" si="13"/>
        <v>87.027745874387975</v>
      </c>
      <c r="O95" s="181">
        <f t="shared" si="14"/>
        <v>88.96979726934218</v>
      </c>
      <c r="P95" s="181">
        <f t="shared" si="15"/>
        <v>94.551923504558573</v>
      </c>
      <c r="Q95" s="181">
        <f t="shared" si="15"/>
        <v>87.549826622368656</v>
      </c>
      <c r="R95" s="181">
        <f t="shared" si="16"/>
        <v>99.239635669953515</v>
      </c>
    </row>
    <row r="96" spans="1:18" ht="15" hidden="1" customHeight="1">
      <c r="A96" s="195">
        <v>38292</v>
      </c>
      <c r="B96" s="198">
        <v>5.8125999999999998</v>
      </c>
      <c r="C96" s="181">
        <v>8.6750000000000007</v>
      </c>
      <c r="D96" s="198">
        <v>3.7251655629139075</v>
      </c>
      <c r="E96" s="199">
        <v>44.63</v>
      </c>
      <c r="F96" s="196">
        <v>8.67</v>
      </c>
      <c r="G96" s="199">
        <v>453.9</v>
      </c>
      <c r="H96" s="199">
        <v>862977</v>
      </c>
      <c r="I96" s="181">
        <v>18609</v>
      </c>
      <c r="J96" s="197"/>
      <c r="K96" s="181">
        <f t="shared" si="10"/>
        <v>91.286509067637212</v>
      </c>
      <c r="L96" s="181">
        <f t="shared" si="11"/>
        <v>108.13337488314119</v>
      </c>
      <c r="M96" s="181">
        <f t="shared" si="12"/>
        <v>109.65768165252715</v>
      </c>
      <c r="N96" s="181">
        <f t="shared" si="13"/>
        <v>80.934534244091168</v>
      </c>
      <c r="O96" s="181">
        <f t="shared" si="14"/>
        <v>86.090194455937123</v>
      </c>
      <c r="P96" s="181">
        <f t="shared" si="15"/>
        <v>100.93395597064709</v>
      </c>
      <c r="Q96" s="181">
        <f t="shared" si="15"/>
        <v>89.504032801734127</v>
      </c>
      <c r="R96" s="181">
        <f t="shared" si="16"/>
        <v>99.997313200247191</v>
      </c>
    </row>
    <row r="97" spans="1:18" ht="15" hidden="1" customHeight="1">
      <c r="A97" s="195">
        <v>38322</v>
      </c>
      <c r="B97" s="198">
        <v>5.6451000000000002</v>
      </c>
      <c r="C97" s="181">
        <v>8.1150000000000002</v>
      </c>
      <c r="D97" s="198">
        <v>3.3912324234904831</v>
      </c>
      <c r="E97" s="199">
        <v>40.24</v>
      </c>
      <c r="F97" s="196">
        <v>8.8000000000000007</v>
      </c>
      <c r="G97" s="199">
        <v>436</v>
      </c>
      <c r="H97" s="199">
        <v>869474</v>
      </c>
      <c r="I97" s="181">
        <v>18545</v>
      </c>
      <c r="J97" s="197"/>
      <c r="K97" s="181">
        <f t="shared" si="10"/>
        <v>88.655932343137138</v>
      </c>
      <c r="L97" s="181">
        <f t="shared" si="11"/>
        <v>101.15300716734185</v>
      </c>
      <c r="M97" s="181">
        <f t="shared" si="12"/>
        <v>99.827693353301285</v>
      </c>
      <c r="N97" s="181">
        <f t="shared" si="13"/>
        <v>72.973463096173631</v>
      </c>
      <c r="O97" s="181">
        <f t="shared" si="14"/>
        <v>87.381050889532489</v>
      </c>
      <c r="P97" s="181">
        <f t="shared" si="15"/>
        <v>96.953524571936839</v>
      </c>
      <c r="Q97" s="181">
        <f t="shared" si="15"/>
        <v>90.177871966755745</v>
      </c>
      <c r="R97" s="181">
        <f t="shared" si="16"/>
        <v>99.653402831886936</v>
      </c>
    </row>
    <row r="98" spans="1:18" ht="15" hidden="1" customHeight="1">
      <c r="A98" s="195">
        <v>38353</v>
      </c>
      <c r="B98" s="198">
        <v>5.9576000000000002</v>
      </c>
      <c r="C98" s="181">
        <v>7.9550000000000001</v>
      </c>
      <c r="D98" s="198">
        <v>2.9556650246305489</v>
      </c>
      <c r="E98" s="199">
        <v>44.07</v>
      </c>
      <c r="F98" s="196">
        <v>8.92</v>
      </c>
      <c r="G98" s="199">
        <v>425.7</v>
      </c>
      <c r="H98" s="199">
        <v>887299</v>
      </c>
      <c r="I98" s="181">
        <v>18505</v>
      </c>
      <c r="J98" s="197"/>
      <c r="K98" s="181">
        <f t="shared" si="10"/>
        <v>93.56372473959253</v>
      </c>
      <c r="L98" s="181">
        <f t="shared" si="11"/>
        <v>99.158616391399207</v>
      </c>
      <c r="M98" s="181">
        <f t="shared" si="12"/>
        <v>87.005897823483153</v>
      </c>
      <c r="N98" s="181">
        <f t="shared" si="13"/>
        <v>79.918998972375036</v>
      </c>
      <c r="O98" s="181">
        <f t="shared" si="14"/>
        <v>88.572610674389736</v>
      </c>
      <c r="P98" s="181">
        <f t="shared" si="15"/>
        <v>94.663108739159426</v>
      </c>
      <c r="Q98" s="181">
        <f t="shared" si="15"/>
        <v>92.026599551257902</v>
      </c>
      <c r="R98" s="181">
        <f t="shared" si="16"/>
        <v>99.438458851661778</v>
      </c>
    </row>
    <row r="99" spans="1:18" ht="15" hidden="1" customHeight="1">
      <c r="A99" s="195">
        <v>38384</v>
      </c>
      <c r="B99" s="198">
        <v>5.7888000000000002</v>
      </c>
      <c r="C99" s="181">
        <v>7.67</v>
      </c>
      <c r="D99" s="198">
        <v>2.614379084967311</v>
      </c>
      <c r="E99" s="199">
        <v>49.98</v>
      </c>
      <c r="F99" s="196">
        <v>9.32</v>
      </c>
      <c r="G99" s="199">
        <v>435.2</v>
      </c>
      <c r="H99" s="199">
        <v>897342</v>
      </c>
      <c r="I99" s="181">
        <v>18649</v>
      </c>
      <c r="J99" s="197"/>
      <c r="K99" s="181">
        <f t="shared" si="10"/>
        <v>90.912731598723184</v>
      </c>
      <c r="L99" s="181">
        <f t="shared" si="11"/>
        <v>95.606107821751323</v>
      </c>
      <c r="M99" s="181">
        <f t="shared" si="12"/>
        <v>76.959465177198155</v>
      </c>
      <c r="N99" s="181">
        <f t="shared" si="13"/>
        <v>90.636523000664951</v>
      </c>
      <c r="O99" s="181">
        <f t="shared" si="14"/>
        <v>92.544476623913951</v>
      </c>
      <c r="P99" s="181">
        <f t="shared" si="15"/>
        <v>96.775628196575482</v>
      </c>
      <c r="Q99" s="181">
        <f t="shared" si="15"/>
        <v>93.068213639962252</v>
      </c>
      <c r="R99" s="181">
        <f t="shared" si="16"/>
        <v>100.21225718047233</v>
      </c>
    </row>
    <row r="100" spans="1:18" ht="15" hidden="1" customHeight="1">
      <c r="A100" s="195">
        <v>38412</v>
      </c>
      <c r="B100" s="198">
        <v>6.2210000000000001</v>
      </c>
      <c r="C100" s="181">
        <v>8.5749999999999993</v>
      </c>
      <c r="D100" s="198">
        <v>3.0032467532467555</v>
      </c>
      <c r="E100" s="199">
        <v>53.01</v>
      </c>
      <c r="F100" s="196">
        <v>8.9</v>
      </c>
      <c r="G100" s="199">
        <v>427</v>
      </c>
      <c r="H100" s="199">
        <v>909677</v>
      </c>
      <c r="I100" s="181">
        <v>18462</v>
      </c>
      <c r="J100" s="197"/>
      <c r="K100" s="181">
        <f t="shared" si="10"/>
        <v>97.700404794716846</v>
      </c>
      <c r="L100" s="181">
        <f t="shared" si="11"/>
        <v>106.886880648177</v>
      </c>
      <c r="M100" s="181">
        <f t="shared" si="12"/>
        <v>88.406560951323172</v>
      </c>
      <c r="N100" s="181">
        <f t="shared" si="13"/>
        <v>96.131294202986169</v>
      </c>
      <c r="O100" s="181">
        <f t="shared" si="14"/>
        <v>88.374017376913542</v>
      </c>
      <c r="P100" s="181">
        <f t="shared" si="15"/>
        <v>94.952190349121622</v>
      </c>
      <c r="Q100" s="181">
        <f t="shared" si="15"/>
        <v>94.347543499980986</v>
      </c>
      <c r="R100" s="181">
        <f t="shared" si="16"/>
        <v>99.20739407291974</v>
      </c>
    </row>
    <row r="101" spans="1:18" ht="15" hidden="1" customHeight="1">
      <c r="A101" s="195">
        <v>38443</v>
      </c>
      <c r="B101" s="198">
        <v>6.0776000000000003</v>
      </c>
      <c r="C101" s="181">
        <v>8.3249999999999993</v>
      </c>
      <c r="D101" s="198">
        <v>3.40356564019448</v>
      </c>
      <c r="E101" s="199">
        <v>50.83</v>
      </c>
      <c r="F101" s="196">
        <v>8.5299999999999994</v>
      </c>
      <c r="G101" s="199">
        <v>431</v>
      </c>
      <c r="H101" s="199">
        <v>930211</v>
      </c>
      <c r="I101" s="181">
        <v>19059</v>
      </c>
      <c r="J101" s="197"/>
      <c r="K101" s="181">
        <f t="shared" si="10"/>
        <v>95.448317019831393</v>
      </c>
      <c r="L101" s="181">
        <f t="shared" si="11"/>
        <v>103.77064506076658</v>
      </c>
      <c r="M101" s="181">
        <f t="shared" si="12"/>
        <v>100.19074619705748</v>
      </c>
      <c r="N101" s="181">
        <f t="shared" si="13"/>
        <v>92.17796046666264</v>
      </c>
      <c r="O101" s="181">
        <f t="shared" si="14"/>
        <v>84.700041373603639</v>
      </c>
      <c r="P101" s="181">
        <f t="shared" si="15"/>
        <v>95.841672225928392</v>
      </c>
      <c r="Q101" s="181">
        <f t="shared" si="15"/>
        <v>96.477236191154461</v>
      </c>
      <c r="R101" s="181">
        <f t="shared" si="16"/>
        <v>102.41543297778017</v>
      </c>
    </row>
    <row r="102" spans="1:18" ht="15" hidden="1" customHeight="1">
      <c r="A102" s="195">
        <v>38473</v>
      </c>
      <c r="B102" s="198">
        <v>6.7461000000000002</v>
      </c>
      <c r="C102" s="181">
        <v>8.4550000000000001</v>
      </c>
      <c r="D102" s="198">
        <v>3.3198380566801569</v>
      </c>
      <c r="E102" s="199">
        <v>49.69</v>
      </c>
      <c r="F102" s="196">
        <v>8.51</v>
      </c>
      <c r="G102" s="199">
        <v>419.8</v>
      </c>
      <c r="H102" s="199">
        <v>941941</v>
      </c>
      <c r="I102" s="181">
        <v>18479</v>
      </c>
      <c r="J102" s="197"/>
      <c r="K102" s="181">
        <f t="shared" si="10"/>
        <v>105.9470665143288</v>
      </c>
      <c r="L102" s="181">
        <f t="shared" si="11"/>
        <v>105.39108756622002</v>
      </c>
      <c r="M102" s="181">
        <f t="shared" si="12"/>
        <v>97.726057703758087</v>
      </c>
      <c r="N102" s="181">
        <f t="shared" si="13"/>
        <v>90.11062080638338</v>
      </c>
      <c r="O102" s="181">
        <f t="shared" si="14"/>
        <v>84.501448076127431</v>
      </c>
      <c r="P102" s="181">
        <f t="shared" si="15"/>
        <v>93.351122970869454</v>
      </c>
      <c r="Q102" s="181">
        <f t="shared" si="15"/>
        <v>97.693818214504262</v>
      </c>
      <c r="R102" s="181">
        <f t="shared" si="16"/>
        <v>99.298745264515432</v>
      </c>
    </row>
    <row r="103" spans="1:18" ht="15" hidden="1" customHeight="1">
      <c r="A103" s="195">
        <v>38504</v>
      </c>
      <c r="B103" s="198">
        <v>6.6692</v>
      </c>
      <c r="C103" s="181">
        <v>8</v>
      </c>
      <c r="D103" s="198">
        <v>2.8248587570621471</v>
      </c>
      <c r="E103" s="199">
        <v>55.7</v>
      </c>
      <c r="F103" s="196">
        <v>9.0299999999999994</v>
      </c>
      <c r="G103" s="199">
        <v>437.2</v>
      </c>
      <c r="H103" s="199">
        <v>953643</v>
      </c>
      <c r="I103" s="181">
        <v>18250</v>
      </c>
      <c r="J103" s="197"/>
      <c r="K103" s="181">
        <f t="shared" si="10"/>
        <v>104.73935696140903</v>
      </c>
      <c r="L103" s="181">
        <f t="shared" si="11"/>
        <v>99.719538797133083</v>
      </c>
      <c r="M103" s="181">
        <f t="shared" si="12"/>
        <v>83.15535432282033</v>
      </c>
      <c r="N103" s="181">
        <f t="shared" si="13"/>
        <v>101.00949041890831</v>
      </c>
      <c r="O103" s="181">
        <f t="shared" si="14"/>
        <v>89.664873810508894</v>
      </c>
      <c r="P103" s="181">
        <f t="shared" si="15"/>
        <v>97.220369134978867</v>
      </c>
      <c r="Q103" s="181">
        <f t="shared" si="15"/>
        <v>98.907496205743755</v>
      </c>
      <c r="R103" s="181">
        <f t="shared" si="16"/>
        <v>98.068190977726431</v>
      </c>
    </row>
    <row r="104" spans="1:18" ht="15" hidden="1" customHeight="1">
      <c r="A104" s="195">
        <v>38534</v>
      </c>
      <c r="B104" s="198">
        <v>6.5778999999999996</v>
      </c>
      <c r="C104" s="181">
        <v>7.9</v>
      </c>
      <c r="D104" s="198">
        <v>3.378921962992762</v>
      </c>
      <c r="E104" s="199">
        <v>59.52</v>
      </c>
      <c r="F104" s="196">
        <v>9.6</v>
      </c>
      <c r="G104" s="199">
        <v>427.3</v>
      </c>
      <c r="H104" s="199">
        <v>969658</v>
      </c>
      <c r="I104" s="181">
        <v>18272</v>
      </c>
      <c r="J104" s="197"/>
      <c r="K104" s="181">
        <f t="shared" si="10"/>
        <v>103.30549633486061</v>
      </c>
      <c r="L104" s="181">
        <f t="shared" si="11"/>
        <v>98.473044562168923</v>
      </c>
      <c r="M104" s="181">
        <f t="shared" si="12"/>
        <v>99.465310383885239</v>
      </c>
      <c r="N104" s="181">
        <f t="shared" si="13"/>
        <v>107.93689173668623</v>
      </c>
      <c r="O104" s="181">
        <f t="shared" si="14"/>
        <v>95.32478278858089</v>
      </c>
      <c r="P104" s="181">
        <f t="shared" si="15"/>
        <v>95.01890148988214</v>
      </c>
      <c r="Q104" s="181">
        <f t="shared" si="15"/>
        <v>100.56849885740166</v>
      </c>
      <c r="R104" s="181">
        <f t="shared" si="16"/>
        <v>98.186410166850266</v>
      </c>
    </row>
    <row r="105" spans="1:18" ht="15" hidden="1" customHeight="1">
      <c r="A105" s="195">
        <v>38565</v>
      </c>
      <c r="B105" s="198">
        <v>6.5274999999999999</v>
      </c>
      <c r="C105" s="181">
        <v>8.01</v>
      </c>
      <c r="D105" s="198">
        <v>3.9484286865431151</v>
      </c>
      <c r="E105" s="199">
        <v>67.12</v>
      </c>
      <c r="F105" s="196">
        <v>9.8800000000000008</v>
      </c>
      <c r="G105" s="199">
        <v>430.8</v>
      </c>
      <c r="H105" s="199">
        <v>977099</v>
      </c>
      <c r="I105" s="181">
        <v>18345</v>
      </c>
      <c r="J105" s="197"/>
      <c r="K105" s="181">
        <f t="shared" si="10"/>
        <v>102.51396757716029</v>
      </c>
      <c r="L105" s="181">
        <f t="shared" si="11"/>
        <v>99.844188220629491</v>
      </c>
      <c r="M105" s="181">
        <f t="shared" si="12"/>
        <v>116.2298772025498</v>
      </c>
      <c r="N105" s="181">
        <f t="shared" si="13"/>
        <v>121.71915613854804</v>
      </c>
      <c r="O105" s="181">
        <f t="shared" si="14"/>
        <v>98.105088953247844</v>
      </c>
      <c r="P105" s="181">
        <f t="shared" si="15"/>
        <v>95.797198132088042</v>
      </c>
      <c r="Q105" s="181">
        <f t="shared" si="15"/>
        <v>101.34024539071333</v>
      </c>
      <c r="R105" s="181">
        <f t="shared" si="16"/>
        <v>98.578682930761175</v>
      </c>
    </row>
    <row r="106" spans="1:18" ht="15" hidden="1" customHeight="1">
      <c r="A106" s="195">
        <v>38596</v>
      </c>
      <c r="B106" s="198">
        <v>6.3550000000000004</v>
      </c>
      <c r="C106" s="181">
        <v>8.1</v>
      </c>
      <c r="D106" s="198">
        <v>4.3513295729250654</v>
      </c>
      <c r="E106" s="199">
        <v>62.3</v>
      </c>
      <c r="F106" s="196">
        <v>10.81</v>
      </c>
      <c r="G106" s="199">
        <v>472.6</v>
      </c>
      <c r="H106" s="199">
        <v>999649</v>
      </c>
      <c r="I106" s="181">
        <v>18600</v>
      </c>
      <c r="J106" s="197"/>
      <c r="K106" s="181">
        <f t="shared" si="10"/>
        <v>99.804866174316928</v>
      </c>
      <c r="L106" s="181">
        <f t="shared" si="11"/>
        <v>100.96603303209723</v>
      </c>
      <c r="M106" s="181">
        <f t="shared" si="12"/>
        <v>128.09006875383039</v>
      </c>
      <c r="N106" s="181">
        <f t="shared" si="13"/>
        <v>112.97829897841989</v>
      </c>
      <c r="O106" s="181">
        <f t="shared" si="14"/>
        <v>107.33967728589163</v>
      </c>
      <c r="P106" s="181">
        <f t="shared" si="15"/>
        <v>105.09228374471871</v>
      </c>
      <c r="Q106" s="181">
        <f t="shared" si="15"/>
        <v>103.67902839382825</v>
      </c>
      <c r="R106" s="181">
        <f t="shared" si="16"/>
        <v>99.948950804696523</v>
      </c>
    </row>
    <row r="107" spans="1:18" ht="15" hidden="1" customHeight="1">
      <c r="A107" s="195">
        <v>38626</v>
      </c>
      <c r="B107" s="198">
        <v>6.7092999999999998</v>
      </c>
      <c r="C107" s="181">
        <v>8.0749999999999993</v>
      </c>
      <c r="D107" s="198">
        <v>4.0128410914927768</v>
      </c>
      <c r="E107" s="199">
        <v>58.6</v>
      </c>
      <c r="F107" s="196">
        <v>11.61</v>
      </c>
      <c r="G107" s="199">
        <v>473.6</v>
      </c>
      <c r="H107" s="199">
        <v>1015521</v>
      </c>
      <c r="I107" s="181">
        <v>18899</v>
      </c>
      <c r="J107" s="197"/>
      <c r="K107" s="181">
        <f t="shared" si="10"/>
        <v>105.36912488172219</v>
      </c>
      <c r="L107" s="181">
        <f t="shared" si="11"/>
        <v>100.6544094733562</v>
      </c>
      <c r="M107" s="181">
        <f t="shared" si="12"/>
        <v>118.12598487270624</v>
      </c>
      <c r="N107" s="181">
        <f t="shared" si="13"/>
        <v>106.26851236172401</v>
      </c>
      <c r="O107" s="181">
        <f t="shared" si="14"/>
        <v>115.28340918494</v>
      </c>
      <c r="P107" s="181">
        <f t="shared" si="15"/>
        <v>105.31465421392039</v>
      </c>
      <c r="Q107" s="181">
        <f t="shared" si="15"/>
        <v>105.32519973863712</v>
      </c>
      <c r="R107" s="181">
        <f t="shared" si="16"/>
        <v>101.55565705687954</v>
      </c>
    </row>
    <row r="108" spans="1:18" ht="15" hidden="1" customHeight="1">
      <c r="A108" s="195">
        <v>38657</v>
      </c>
      <c r="B108" s="198">
        <v>6.4611000000000001</v>
      </c>
      <c r="C108" s="181">
        <v>7.7450000000000001</v>
      </c>
      <c r="D108" s="198">
        <v>3.3519553072625721</v>
      </c>
      <c r="E108" s="199">
        <v>52.89</v>
      </c>
      <c r="F108" s="196">
        <v>11.81</v>
      </c>
      <c r="G108" s="199">
        <v>500</v>
      </c>
      <c r="H108" s="199">
        <v>1034701</v>
      </c>
      <c r="I108" s="181">
        <v>18805</v>
      </c>
      <c r="J108" s="197"/>
      <c r="K108" s="181">
        <f t="shared" si="10"/>
        <v>101.47115984876145</v>
      </c>
      <c r="L108" s="181">
        <f t="shared" si="11"/>
        <v>96.540978497974464</v>
      </c>
      <c r="M108" s="181">
        <f t="shared" si="12"/>
        <v>98.67149306238575</v>
      </c>
      <c r="N108" s="181">
        <f t="shared" si="13"/>
        <v>95.913679501904141</v>
      </c>
      <c r="O108" s="181">
        <f t="shared" si="14"/>
        <v>117.26934215970213</v>
      </c>
      <c r="P108" s="181">
        <f t="shared" si="15"/>
        <v>111.18523460084499</v>
      </c>
      <c r="Q108" s="181">
        <f t="shared" si="15"/>
        <v>107.31446173419117</v>
      </c>
      <c r="R108" s="181">
        <f t="shared" si="16"/>
        <v>101.05053870335044</v>
      </c>
    </row>
    <row r="109" spans="1:18" ht="15" hidden="1" customHeight="1">
      <c r="A109" s="195">
        <v>38687</v>
      </c>
      <c r="B109" s="198">
        <v>6.3179999999999996</v>
      </c>
      <c r="C109" s="181">
        <v>7.46</v>
      </c>
      <c r="D109" s="198">
        <v>3.5999999999999996</v>
      </c>
      <c r="E109" s="199">
        <v>58.01</v>
      </c>
      <c r="F109" s="196">
        <v>13.93</v>
      </c>
      <c r="G109" s="199">
        <v>516.20000000000005</v>
      </c>
      <c r="H109" s="199">
        <v>1053379</v>
      </c>
      <c r="I109" s="181">
        <v>18989</v>
      </c>
      <c r="J109" s="197"/>
      <c r="K109" s="181">
        <f t="shared" si="10"/>
        <v>99.223783554576599</v>
      </c>
      <c r="L109" s="181">
        <f t="shared" si="11"/>
        <v>92.988469928326595</v>
      </c>
      <c r="M109" s="181">
        <f t="shared" si="12"/>
        <v>105.9731835490022</v>
      </c>
      <c r="N109" s="181">
        <f t="shared" si="13"/>
        <v>105.19857341473737</v>
      </c>
      <c r="O109" s="181">
        <f t="shared" si="14"/>
        <v>138.32023169218039</v>
      </c>
      <c r="P109" s="181">
        <f t="shared" si="15"/>
        <v>114.78763620191239</v>
      </c>
      <c r="Q109" s="181">
        <f t="shared" si="15"/>
        <v>109.25165858262491</v>
      </c>
      <c r="R109" s="181">
        <f t="shared" si="16"/>
        <v>102.03928101238616</v>
      </c>
    </row>
    <row r="110" spans="1:18" ht="15" hidden="1" customHeight="1">
      <c r="A110" s="195">
        <v>38718</v>
      </c>
      <c r="B110" s="198">
        <v>6.0915999999999997</v>
      </c>
      <c r="C110" s="181">
        <v>7.3849999999999998</v>
      </c>
      <c r="D110" s="198">
        <v>3.9872408293460921</v>
      </c>
      <c r="E110" s="199">
        <v>65.2</v>
      </c>
      <c r="F110" s="196">
        <v>16.190000000000001</v>
      </c>
      <c r="G110" s="199">
        <v>566.79999999999995</v>
      </c>
      <c r="H110" s="199">
        <v>1073010</v>
      </c>
      <c r="I110" s="181">
        <v>18970</v>
      </c>
      <c r="J110" s="197"/>
      <c r="K110" s="181">
        <f t="shared" si="10"/>
        <v>95.668186119192583</v>
      </c>
      <c r="L110" s="181">
        <f t="shared" si="11"/>
        <v>92.053599252103467</v>
      </c>
      <c r="M110" s="181">
        <f t="shared" si="12"/>
        <v>117.37239007288036</v>
      </c>
      <c r="N110" s="181">
        <f t="shared" si="13"/>
        <v>118.23732092123561</v>
      </c>
      <c r="O110" s="181">
        <f t="shared" si="14"/>
        <v>160.76127430699216</v>
      </c>
      <c r="P110" s="181">
        <f t="shared" si="15"/>
        <v>126.03958194351787</v>
      </c>
      <c r="Q110" s="181">
        <f t="shared" si="15"/>
        <v>111.28769623824127</v>
      </c>
      <c r="R110" s="181">
        <f t="shared" si="16"/>
        <v>101.9371826217792</v>
      </c>
    </row>
    <row r="111" spans="1:18" ht="15" hidden="1" customHeight="1">
      <c r="A111" s="195">
        <v>38749</v>
      </c>
      <c r="B111" s="198">
        <v>6.1661999999999999</v>
      </c>
      <c r="C111" s="181">
        <v>7.3250000000000002</v>
      </c>
      <c r="D111" s="198">
        <v>3.901273885350323</v>
      </c>
      <c r="E111" s="199">
        <v>59.58</v>
      </c>
      <c r="F111" s="196">
        <v>18.05</v>
      </c>
      <c r="G111" s="199">
        <v>555.5</v>
      </c>
      <c r="H111" s="199">
        <v>1100230</v>
      </c>
      <c r="I111" s="181">
        <v>18926</v>
      </c>
      <c r="J111" s="197"/>
      <c r="K111" s="181">
        <f t="shared" si="10"/>
        <v>96.839774320074426</v>
      </c>
      <c r="L111" s="181">
        <f t="shared" si="11"/>
        <v>91.305702711124965</v>
      </c>
      <c r="M111" s="181">
        <f t="shared" si="12"/>
        <v>114.8417815353219</v>
      </c>
      <c r="N111" s="181">
        <f t="shared" si="13"/>
        <v>108.04569908722723</v>
      </c>
      <c r="O111" s="181">
        <f t="shared" si="14"/>
        <v>179.2304509722797</v>
      </c>
      <c r="P111" s="181">
        <f t="shared" si="15"/>
        <v>123.52679564153878</v>
      </c>
      <c r="Q111" s="181">
        <f t="shared" si="15"/>
        <v>114.11083031118088</v>
      </c>
      <c r="R111" s="181">
        <f t="shared" si="16"/>
        <v>101.70074424353153</v>
      </c>
    </row>
    <row r="112" spans="1:18" ht="15" hidden="1" customHeight="1">
      <c r="A112" s="195">
        <v>38777</v>
      </c>
      <c r="B112" s="198">
        <v>6.1444999999999999</v>
      </c>
      <c r="C112" s="181">
        <v>7.5049999999999999</v>
      </c>
      <c r="D112" s="198">
        <v>3.3884948778565662</v>
      </c>
      <c r="E112" s="199">
        <v>64.94</v>
      </c>
      <c r="F112" s="196">
        <v>17.079999999999998</v>
      </c>
      <c r="G112" s="199">
        <v>586.70000000000005</v>
      </c>
      <c r="H112" s="199">
        <v>1128587</v>
      </c>
      <c r="I112" s="181">
        <v>18961</v>
      </c>
      <c r="J112" s="197"/>
      <c r="K112" s="181">
        <f t="shared" si="10"/>
        <v>96.49897721606456</v>
      </c>
      <c r="L112" s="181">
        <f t="shared" si="11"/>
        <v>93.549392334060471</v>
      </c>
      <c r="M112" s="181">
        <f t="shared" si="12"/>
        <v>99.74710823498549</v>
      </c>
      <c r="N112" s="181">
        <f t="shared" si="13"/>
        <v>117.76582240222453</v>
      </c>
      <c r="O112" s="181">
        <f t="shared" si="14"/>
        <v>169.59867604468349</v>
      </c>
      <c r="P112" s="181">
        <f t="shared" si="15"/>
        <v>130.46475428063152</v>
      </c>
      <c r="Q112" s="181">
        <f t="shared" si="15"/>
        <v>117.05188883088509</v>
      </c>
      <c r="R112" s="181">
        <f t="shared" si="16"/>
        <v>101.88882022622853</v>
      </c>
    </row>
    <row r="113" spans="1:18" ht="15" hidden="1" customHeight="1">
      <c r="A113" s="195">
        <v>38808</v>
      </c>
      <c r="B113" s="198">
        <v>6.0213000000000001</v>
      </c>
      <c r="C113" s="181">
        <v>7.3849999999999998</v>
      </c>
      <c r="D113" s="198">
        <v>3.2915360501567537</v>
      </c>
      <c r="E113" s="199">
        <v>72.040000000000006</v>
      </c>
      <c r="F113" s="196">
        <v>17.46</v>
      </c>
      <c r="G113" s="199">
        <v>634.9</v>
      </c>
      <c r="H113" s="199">
        <v>1141493</v>
      </c>
      <c r="I113" s="181">
        <v>19076</v>
      </c>
      <c r="J113" s="197"/>
      <c r="K113" s="181">
        <f t="shared" si="10"/>
        <v>94.564129141685996</v>
      </c>
      <c r="L113" s="181">
        <f t="shared" si="11"/>
        <v>92.053599252103467</v>
      </c>
      <c r="M113" s="181">
        <f t="shared" si="12"/>
        <v>96.89293166706095</v>
      </c>
      <c r="N113" s="181">
        <f t="shared" si="13"/>
        <v>130.64135888291125</v>
      </c>
      <c r="O113" s="181">
        <f t="shared" si="14"/>
        <v>173.37194869673149</v>
      </c>
      <c r="P113" s="181">
        <f t="shared" si="15"/>
        <v>141.18301089615298</v>
      </c>
      <c r="Q113" s="181">
        <f t="shared" si="15"/>
        <v>118.3904402028674</v>
      </c>
      <c r="R113" s="181">
        <f t="shared" si="16"/>
        <v>102.50678416937586</v>
      </c>
    </row>
    <row r="114" spans="1:18" ht="15" hidden="1" customHeight="1">
      <c r="A114" s="195">
        <v>38838</v>
      </c>
      <c r="B114" s="198">
        <v>6.7064000000000004</v>
      </c>
      <c r="C114" s="181">
        <v>7.7450000000000001</v>
      </c>
      <c r="D114" s="198">
        <v>3.9184952978056429</v>
      </c>
      <c r="E114" s="199">
        <v>67.97</v>
      </c>
      <c r="F114" s="196">
        <v>16.899999999999999</v>
      </c>
      <c r="G114" s="199">
        <v>655.1</v>
      </c>
      <c r="H114" s="199">
        <v>1150715</v>
      </c>
      <c r="I114" s="181">
        <v>19552</v>
      </c>
      <c r="J114" s="197"/>
      <c r="K114" s="181">
        <f t="shared" si="10"/>
        <v>105.32358056828308</v>
      </c>
      <c r="L114" s="181">
        <f t="shared" si="11"/>
        <v>96.540978497974464</v>
      </c>
      <c r="M114" s="181">
        <f t="shared" si="12"/>
        <v>115.3487281750721</v>
      </c>
      <c r="N114" s="181">
        <f t="shared" si="13"/>
        <v>123.26059360454576</v>
      </c>
      <c r="O114" s="181">
        <f t="shared" si="14"/>
        <v>167.81133636739759</v>
      </c>
      <c r="P114" s="181">
        <f t="shared" si="15"/>
        <v>145.67489437402713</v>
      </c>
      <c r="Q114" s="181">
        <f t="shared" si="15"/>
        <v>119.3469039214805</v>
      </c>
      <c r="R114" s="181">
        <f t="shared" si="16"/>
        <v>105.06461753405519</v>
      </c>
    </row>
    <row r="115" spans="1:18" ht="15" hidden="1" customHeight="1">
      <c r="A115" s="195">
        <v>38869</v>
      </c>
      <c r="B115" s="198">
        <v>7.1627999999999998</v>
      </c>
      <c r="C115" s="181">
        <v>8.65</v>
      </c>
      <c r="D115" s="198">
        <v>4.8665620094191429</v>
      </c>
      <c r="E115" s="199">
        <v>73.12</v>
      </c>
      <c r="F115" s="196">
        <v>15.69</v>
      </c>
      <c r="G115" s="199">
        <v>586.79999999999995</v>
      </c>
      <c r="H115" s="199">
        <v>1170796</v>
      </c>
      <c r="I115" s="181">
        <v>19410</v>
      </c>
      <c r="J115" s="197"/>
      <c r="K115" s="181">
        <f t="shared" si="10"/>
        <v>112.49131320745826</v>
      </c>
      <c r="L115" s="181">
        <f t="shared" si="11"/>
        <v>107.82175132440015</v>
      </c>
      <c r="M115" s="181">
        <f t="shared" si="12"/>
        <v>143.25696363243776</v>
      </c>
      <c r="N115" s="181">
        <f t="shared" si="13"/>
        <v>132.59989119264949</v>
      </c>
      <c r="O115" s="181">
        <f t="shared" si="14"/>
        <v>155.79644187008688</v>
      </c>
      <c r="P115" s="181">
        <f t="shared" si="15"/>
        <v>130.48699132755169</v>
      </c>
      <c r="Q115" s="181">
        <f t="shared" si="15"/>
        <v>121.42961352172665</v>
      </c>
      <c r="R115" s="181">
        <f t="shared" si="16"/>
        <v>104.30156640425589</v>
      </c>
    </row>
    <row r="116" spans="1:18" ht="15" hidden="1" customHeight="1">
      <c r="A116" s="195">
        <v>38899</v>
      </c>
      <c r="B116" s="198">
        <v>6.9226000000000001</v>
      </c>
      <c r="C116" s="181">
        <v>8.65</v>
      </c>
      <c r="D116" s="198">
        <v>4.9805447470817166</v>
      </c>
      <c r="E116" s="199">
        <v>74.319999999999993</v>
      </c>
      <c r="F116" s="196">
        <v>15.86</v>
      </c>
      <c r="G116" s="199">
        <v>636.79999999999995</v>
      </c>
      <c r="H116" s="199">
        <v>1204579</v>
      </c>
      <c r="I116" s="181">
        <v>19151</v>
      </c>
      <c r="J116" s="197"/>
      <c r="K116" s="181">
        <f t="shared" si="10"/>
        <v>108.71898765984677</v>
      </c>
      <c r="L116" s="181">
        <f t="shared" si="11"/>
        <v>107.82175132440015</v>
      </c>
      <c r="M116" s="181">
        <f t="shared" si="12"/>
        <v>146.61227296014155</v>
      </c>
      <c r="N116" s="181">
        <f t="shared" si="13"/>
        <v>134.77603820346974</v>
      </c>
      <c r="O116" s="181">
        <f t="shared" si="14"/>
        <v>157.48448489863466</v>
      </c>
      <c r="P116" s="181">
        <f t="shared" si="15"/>
        <v>141.60551478763617</v>
      </c>
      <c r="Q116" s="181">
        <f t="shared" si="15"/>
        <v>124.93343197823359</v>
      </c>
      <c r="R116" s="181">
        <f t="shared" si="16"/>
        <v>102.90980413229802</v>
      </c>
    </row>
    <row r="117" spans="1:18" ht="15" hidden="1" customHeight="1">
      <c r="A117" s="195">
        <v>38930</v>
      </c>
      <c r="B117" s="198">
        <v>7.2035999999999998</v>
      </c>
      <c r="C117" s="181">
        <v>8.7750000000000004</v>
      </c>
      <c r="D117" s="198">
        <v>5.4263565891472867</v>
      </c>
      <c r="E117" s="199">
        <v>69.52</v>
      </c>
      <c r="F117" s="196">
        <v>12.98</v>
      </c>
      <c r="G117" s="199">
        <v>618.20000000000005</v>
      </c>
      <c r="H117" s="199">
        <v>1232392</v>
      </c>
      <c r="I117" s="181">
        <v>19370</v>
      </c>
      <c r="J117" s="197"/>
      <c r="K117" s="181">
        <f t="shared" si="10"/>
        <v>113.13207458273948</v>
      </c>
      <c r="L117" s="181">
        <f t="shared" si="11"/>
        <v>109.37986911810536</v>
      </c>
      <c r="M117" s="181">
        <f t="shared" si="12"/>
        <v>159.73563411778974</v>
      </c>
      <c r="N117" s="181">
        <f t="shared" si="13"/>
        <v>126.07145016018862</v>
      </c>
      <c r="O117" s="181">
        <f t="shared" si="14"/>
        <v>128.88705006206044</v>
      </c>
      <c r="P117" s="181">
        <f t="shared" si="15"/>
        <v>137.46942406048476</v>
      </c>
      <c r="Q117" s="181">
        <f t="shared" si="15"/>
        <v>127.81806930265201</v>
      </c>
      <c r="R117" s="181">
        <f t="shared" si="16"/>
        <v>104.08662242403072</v>
      </c>
    </row>
    <row r="118" spans="1:18" ht="15" hidden="1" customHeight="1">
      <c r="A118" s="195">
        <v>38961</v>
      </c>
      <c r="B118" s="198">
        <v>7.7549999999999999</v>
      </c>
      <c r="C118" s="181">
        <v>8.6300000000000008</v>
      </c>
      <c r="D118" s="198">
        <v>5.2509652509652591</v>
      </c>
      <c r="E118" s="199">
        <v>60.12</v>
      </c>
      <c r="F118" s="196">
        <v>12.31</v>
      </c>
      <c r="G118" s="199">
        <v>606.1</v>
      </c>
      <c r="H118" s="199">
        <v>1261378</v>
      </c>
      <c r="I118" s="181">
        <v>19164</v>
      </c>
      <c r="J118" s="197"/>
      <c r="K118" s="181">
        <f t="shared" si="10"/>
        <v>121.7917761104371</v>
      </c>
      <c r="L118" s="181">
        <f t="shared" si="11"/>
        <v>107.57245247740732</v>
      </c>
      <c r="M118" s="181">
        <f t="shared" si="12"/>
        <v>154.57264009721499</v>
      </c>
      <c r="N118" s="181">
        <f t="shared" si="13"/>
        <v>109.02496524209637</v>
      </c>
      <c r="O118" s="181">
        <f t="shared" si="14"/>
        <v>122.23417459660737</v>
      </c>
      <c r="P118" s="181">
        <f t="shared" si="15"/>
        <v>134.77874138314431</v>
      </c>
      <c r="Q118" s="181">
        <f t="shared" si="15"/>
        <v>130.8243648294054</v>
      </c>
      <c r="R118" s="181">
        <f t="shared" si="16"/>
        <v>102.97966092587119</v>
      </c>
    </row>
    <row r="119" spans="1:18" ht="15" hidden="1" customHeight="1">
      <c r="A119" s="195">
        <v>38991</v>
      </c>
      <c r="B119" s="198">
        <v>7.3597999999999999</v>
      </c>
      <c r="C119" s="181">
        <v>8.0850000000000009</v>
      </c>
      <c r="D119" s="198">
        <v>5.401234567901235</v>
      </c>
      <c r="E119" s="199">
        <v>55.97</v>
      </c>
      <c r="F119" s="196">
        <v>11.51</v>
      </c>
      <c r="G119" s="199">
        <v>605.4</v>
      </c>
      <c r="H119" s="199">
        <v>1287129</v>
      </c>
      <c r="I119" s="181">
        <v>19440</v>
      </c>
      <c r="J119" s="197"/>
      <c r="K119" s="181">
        <f t="shared" si="10"/>
        <v>115.58518553418374</v>
      </c>
      <c r="L119" s="181">
        <f t="shared" si="11"/>
        <v>100.77905889685262</v>
      </c>
      <c r="M119" s="181">
        <f t="shared" si="12"/>
        <v>158.99611729317036</v>
      </c>
      <c r="N119" s="181">
        <f t="shared" si="13"/>
        <v>101.49912349634288</v>
      </c>
      <c r="O119" s="181">
        <f t="shared" si="14"/>
        <v>114.29044269755897</v>
      </c>
      <c r="P119" s="181">
        <f t="shared" si="15"/>
        <v>134.62308205470313</v>
      </c>
      <c r="Q119" s="181">
        <f t="shared" si="15"/>
        <v>133.4951409319869</v>
      </c>
      <c r="R119" s="181">
        <f t="shared" si="16"/>
        <v>104.46277438942475</v>
      </c>
    </row>
    <row r="120" spans="1:18" ht="15" hidden="1" customHeight="1">
      <c r="A120" s="195">
        <v>39022</v>
      </c>
      <c r="B120" s="198">
        <v>7.1576000000000004</v>
      </c>
      <c r="C120" s="181">
        <v>8.0250000000000004</v>
      </c>
      <c r="D120" s="198">
        <v>5.4054054054054053</v>
      </c>
      <c r="E120" s="199">
        <v>63.96</v>
      </c>
      <c r="F120" s="196">
        <v>11.73</v>
      </c>
      <c r="G120" s="199">
        <v>647.04999999999995</v>
      </c>
      <c r="H120" s="199">
        <v>1317646</v>
      </c>
      <c r="I120" s="181">
        <v>19553</v>
      </c>
      <c r="J120" s="197"/>
      <c r="K120" s="181">
        <f t="shared" si="10"/>
        <v>112.40964754198124</v>
      </c>
      <c r="L120" s="181">
        <f t="shared" si="11"/>
        <v>100.03116235587413</v>
      </c>
      <c r="M120" s="181">
        <f t="shared" si="12"/>
        <v>159.11889421772105</v>
      </c>
      <c r="N120" s="181">
        <f t="shared" si="13"/>
        <v>115.98863567672129</v>
      </c>
      <c r="O120" s="181">
        <f t="shared" si="14"/>
        <v>116.47496896979727</v>
      </c>
      <c r="P120" s="181">
        <f t="shared" si="15"/>
        <v>143.88481209695351</v>
      </c>
      <c r="Q120" s="181">
        <f t="shared" si="15"/>
        <v>136.66022478591407</v>
      </c>
      <c r="R120" s="181">
        <f t="shared" si="16"/>
        <v>105.06999113356082</v>
      </c>
    </row>
    <row r="121" spans="1:18" ht="15" hidden="1" customHeight="1">
      <c r="A121" s="195">
        <v>39052</v>
      </c>
      <c r="B121" s="198">
        <v>7.0496999999999996</v>
      </c>
      <c r="C121" s="181">
        <v>7.85</v>
      </c>
      <c r="D121" s="198">
        <v>5.7915057915057915</v>
      </c>
      <c r="E121" s="199">
        <v>59.66</v>
      </c>
      <c r="F121" s="196">
        <v>11.7</v>
      </c>
      <c r="G121" s="199">
        <v>635.70000000000005</v>
      </c>
      <c r="H121" s="199">
        <v>1344416</v>
      </c>
      <c r="I121" s="181">
        <v>19681</v>
      </c>
      <c r="J121" s="197"/>
      <c r="K121" s="181">
        <f t="shared" si="10"/>
        <v>110.71508498333311</v>
      </c>
      <c r="L121" s="181">
        <f t="shared" si="11"/>
        <v>97.849797444686828</v>
      </c>
      <c r="M121" s="181">
        <f t="shared" si="12"/>
        <v>170.48452951898685</v>
      </c>
      <c r="N121" s="181">
        <f t="shared" si="13"/>
        <v>108.19077555461524</v>
      </c>
      <c r="O121" s="181">
        <f t="shared" si="14"/>
        <v>116.17707902358296</v>
      </c>
      <c r="P121" s="181">
        <f t="shared" si="15"/>
        <v>141.36090727151435</v>
      </c>
      <c r="Q121" s="181">
        <f t="shared" si="15"/>
        <v>139.43668691422388</v>
      </c>
      <c r="R121" s="181">
        <f t="shared" si="16"/>
        <v>105.7578118702813</v>
      </c>
    </row>
    <row r="122" spans="1:18" ht="15" hidden="1" customHeight="1">
      <c r="A122" s="195">
        <v>39083</v>
      </c>
      <c r="B122" s="198">
        <v>7.2523</v>
      </c>
      <c r="C122" s="181">
        <v>7.8</v>
      </c>
      <c r="D122" s="198">
        <v>5.9815950920245271</v>
      </c>
      <c r="E122" s="199">
        <v>56.32</v>
      </c>
      <c r="F122" s="196">
        <v>10.9</v>
      </c>
      <c r="G122" s="199">
        <v>645.6</v>
      </c>
      <c r="H122" s="199">
        <v>1363927</v>
      </c>
      <c r="I122" s="181">
        <v>19969</v>
      </c>
      <c r="J122" s="197"/>
      <c r="K122" s="181">
        <f t="shared" si="10"/>
        <v>113.89690494980309</v>
      </c>
      <c r="L122" s="181">
        <f t="shared" si="11"/>
        <v>97.226550327204748</v>
      </c>
      <c r="M122" s="181">
        <f t="shared" si="12"/>
        <v>176.08018738970168</v>
      </c>
      <c r="N122" s="181">
        <f t="shared" si="13"/>
        <v>102.13383304116546</v>
      </c>
      <c r="O122" s="181">
        <f t="shared" si="14"/>
        <v>108.23334712453456</v>
      </c>
      <c r="P122" s="181">
        <f t="shared" si="15"/>
        <v>143.56237491661105</v>
      </c>
      <c r="Q122" s="181">
        <f t="shared" si="15"/>
        <v>141.46027871793899</v>
      </c>
      <c r="R122" s="181">
        <f t="shared" si="16"/>
        <v>107.30540852790243</v>
      </c>
    </row>
    <row r="123" spans="1:18" ht="15" hidden="1" customHeight="1">
      <c r="A123" s="195">
        <v>39114</v>
      </c>
      <c r="B123" s="198">
        <v>7.2462</v>
      </c>
      <c r="C123" s="181">
        <v>7.63</v>
      </c>
      <c r="D123" s="198">
        <v>5.7471264367816088</v>
      </c>
      <c r="E123" s="199">
        <v>59.72</v>
      </c>
      <c r="F123" s="196">
        <v>10.57</v>
      </c>
      <c r="G123" s="199">
        <v>684.3</v>
      </c>
      <c r="H123" s="199">
        <v>1405718</v>
      </c>
      <c r="I123" s="181">
        <v>19948</v>
      </c>
      <c r="J123" s="197"/>
      <c r="K123" s="181">
        <f t="shared" si="10"/>
        <v>113.80110484222428</v>
      </c>
      <c r="L123" s="181">
        <f t="shared" si="11"/>
        <v>95.107510127765664</v>
      </c>
      <c r="M123" s="181">
        <f t="shared" si="12"/>
        <v>169.17813465677239</v>
      </c>
      <c r="N123" s="181">
        <f t="shared" si="13"/>
        <v>108.29958290515627</v>
      </c>
      <c r="O123" s="181">
        <f t="shared" si="14"/>
        <v>104.95655771617709</v>
      </c>
      <c r="P123" s="181">
        <f t="shared" si="15"/>
        <v>152.16811207471645</v>
      </c>
      <c r="Q123" s="181">
        <f t="shared" si="15"/>
        <v>145.79465035799112</v>
      </c>
      <c r="R123" s="181">
        <f t="shared" si="16"/>
        <v>107.19256293828421</v>
      </c>
    </row>
    <row r="124" spans="1:18" ht="15" hidden="1" customHeight="1">
      <c r="A124" s="195">
        <v>39142</v>
      </c>
      <c r="B124" s="198">
        <v>7.2859999999999996</v>
      </c>
      <c r="C124" s="181">
        <v>7.84</v>
      </c>
      <c r="D124" s="198">
        <v>6.0975609756097571</v>
      </c>
      <c r="E124" s="199">
        <v>68.73</v>
      </c>
      <c r="F124" s="196">
        <v>10.37</v>
      </c>
      <c r="G124" s="199">
        <v>662.4</v>
      </c>
      <c r="H124" s="199">
        <v>1424175</v>
      </c>
      <c r="I124" s="181">
        <v>20151</v>
      </c>
      <c r="J124" s="197"/>
      <c r="K124" s="181">
        <f t="shared" si="10"/>
        <v>114.42616128183683</v>
      </c>
      <c r="L124" s="181">
        <f t="shared" si="11"/>
        <v>97.725148021190407</v>
      </c>
      <c r="M124" s="181">
        <f t="shared" si="12"/>
        <v>179.4938745748683</v>
      </c>
      <c r="N124" s="181">
        <f t="shared" si="13"/>
        <v>124.63882004473194</v>
      </c>
      <c r="O124" s="181">
        <f t="shared" si="14"/>
        <v>102.97062474141498</v>
      </c>
      <c r="P124" s="181">
        <f t="shared" si="15"/>
        <v>147.29819879919944</v>
      </c>
      <c r="Q124" s="181">
        <f t="shared" si="15"/>
        <v>147.70892609583998</v>
      </c>
      <c r="R124" s="181">
        <f t="shared" si="16"/>
        <v>108.28340363792685</v>
      </c>
    </row>
    <row r="125" spans="1:18" ht="15" hidden="1" customHeight="1">
      <c r="A125" s="195">
        <v>39173</v>
      </c>
      <c r="B125" s="198">
        <v>7.0260999999999996</v>
      </c>
      <c r="C125" s="181">
        <v>7.65</v>
      </c>
      <c r="D125" s="198">
        <v>6.980273141122904</v>
      </c>
      <c r="E125" s="199">
        <v>67.17</v>
      </c>
      <c r="F125" s="196">
        <v>9.59</v>
      </c>
      <c r="G125" s="199">
        <v>680.4</v>
      </c>
      <c r="H125" s="199">
        <v>1453884</v>
      </c>
      <c r="I125" s="181">
        <v>19971</v>
      </c>
      <c r="J125" s="197"/>
      <c r="K125" s="181">
        <f t="shared" si="10"/>
        <v>110.3444485015528</v>
      </c>
      <c r="L125" s="181">
        <f t="shared" si="11"/>
        <v>95.356808974758508</v>
      </c>
      <c r="M125" s="181">
        <f t="shared" si="12"/>
        <v>205.47826855732993</v>
      </c>
      <c r="N125" s="181">
        <f t="shared" si="13"/>
        <v>121.80982893066556</v>
      </c>
      <c r="O125" s="181">
        <f t="shared" si="14"/>
        <v>95.225486139842786</v>
      </c>
      <c r="P125" s="181">
        <f t="shared" si="15"/>
        <v>151.30086724482987</v>
      </c>
      <c r="Q125" s="181">
        <f t="shared" si="15"/>
        <v>150.79020788029857</v>
      </c>
      <c r="R125" s="181">
        <f t="shared" si="16"/>
        <v>107.31615572691366</v>
      </c>
    </row>
    <row r="126" spans="1:18" ht="15" hidden="1" customHeight="1">
      <c r="A126" s="195">
        <v>39203</v>
      </c>
      <c r="B126" s="198">
        <v>7.1228999999999996</v>
      </c>
      <c r="C126" s="181">
        <v>7.99</v>
      </c>
      <c r="D126" s="198">
        <v>6.9381598793363626</v>
      </c>
      <c r="E126" s="199">
        <v>67.16</v>
      </c>
      <c r="F126" s="196">
        <v>9.09</v>
      </c>
      <c r="G126" s="199">
        <v>654.9</v>
      </c>
      <c r="H126" s="199">
        <v>1466471</v>
      </c>
      <c r="I126" s="181">
        <v>20145</v>
      </c>
      <c r="J126" s="197"/>
      <c r="K126" s="181">
        <f t="shared" si="10"/>
        <v>111.86468627427884</v>
      </c>
      <c r="L126" s="181">
        <f t="shared" si="11"/>
        <v>99.594889373636661</v>
      </c>
      <c r="M126" s="181">
        <f t="shared" si="12"/>
        <v>204.23858066256543</v>
      </c>
      <c r="N126" s="181">
        <f t="shared" si="13"/>
        <v>121.79169437224205</v>
      </c>
      <c r="O126" s="181">
        <f t="shared" si="14"/>
        <v>90.260653702937532</v>
      </c>
      <c r="P126" s="181">
        <f t="shared" si="15"/>
        <v>145.63042028018677</v>
      </c>
      <c r="Q126" s="181">
        <f t="shared" si="15"/>
        <v>152.09567402931</v>
      </c>
      <c r="R126" s="181">
        <f t="shared" si="16"/>
        <v>108.25116204089309</v>
      </c>
    </row>
    <row r="127" spans="1:18" ht="15" hidden="1" customHeight="1">
      <c r="A127" s="195">
        <v>39234</v>
      </c>
      <c r="B127" s="198">
        <v>7.0544000000000002</v>
      </c>
      <c r="C127" s="181">
        <v>8.49</v>
      </c>
      <c r="D127" s="198">
        <v>7.0359281437125789</v>
      </c>
      <c r="E127" s="199">
        <v>72.739999999999995</v>
      </c>
      <c r="F127" s="196">
        <v>9.26</v>
      </c>
      <c r="G127" s="199">
        <v>649.4</v>
      </c>
      <c r="H127" s="199">
        <v>1495605</v>
      </c>
      <c r="I127" s="181">
        <v>20222</v>
      </c>
      <c r="J127" s="197"/>
      <c r="K127" s="181">
        <f t="shared" si="10"/>
        <v>110.78889818097582</v>
      </c>
      <c r="L127" s="181">
        <f t="shared" si="11"/>
        <v>105.82736054845748</v>
      </c>
      <c r="M127" s="181">
        <f t="shared" si="12"/>
        <v>207.11658461423434</v>
      </c>
      <c r="N127" s="181">
        <f t="shared" si="13"/>
        <v>131.91077797255639</v>
      </c>
      <c r="O127" s="181">
        <f t="shared" si="14"/>
        <v>91.948696731485313</v>
      </c>
      <c r="P127" s="181">
        <f t="shared" si="15"/>
        <v>144.40738269957748</v>
      </c>
      <c r="Q127" s="181">
        <f t="shared" si="15"/>
        <v>155.11731944007497</v>
      </c>
      <c r="R127" s="181">
        <f t="shared" si="16"/>
        <v>108.66492920282651</v>
      </c>
    </row>
    <row r="128" spans="1:18" ht="15" hidden="1" customHeight="1">
      <c r="A128" s="195">
        <v>39264</v>
      </c>
      <c r="B128" s="198">
        <v>7.0834999999999999</v>
      </c>
      <c r="C128" s="181">
        <v>8.5649999999999995</v>
      </c>
      <c r="D128" s="198">
        <v>7.042253521126761</v>
      </c>
      <c r="E128" s="199">
        <v>77.569999999999993</v>
      </c>
      <c r="F128" s="196">
        <v>9.9</v>
      </c>
      <c r="G128" s="199">
        <v>665.7</v>
      </c>
      <c r="H128" s="199">
        <v>1519474</v>
      </c>
      <c r="I128" s="181">
        <v>20130</v>
      </c>
      <c r="J128" s="197"/>
      <c r="K128" s="181">
        <f t="shared" si="10"/>
        <v>111.24591180893373</v>
      </c>
      <c r="L128" s="181">
        <f t="shared" si="11"/>
        <v>106.76223122468058</v>
      </c>
      <c r="M128" s="181">
        <f t="shared" si="12"/>
        <v>207.30278472027041</v>
      </c>
      <c r="N128" s="181">
        <f t="shared" si="13"/>
        <v>140.66976969110803</v>
      </c>
      <c r="O128" s="181">
        <f t="shared" si="14"/>
        <v>98.303682250724052</v>
      </c>
      <c r="P128" s="181">
        <f t="shared" si="15"/>
        <v>148.03202134756503</v>
      </c>
      <c r="Q128" s="181">
        <f t="shared" si="15"/>
        <v>157.59290309867143</v>
      </c>
      <c r="R128" s="181">
        <f t="shared" si="16"/>
        <v>108.17055804830866</v>
      </c>
    </row>
    <row r="129" spans="1:18" ht="15" hidden="1" customHeight="1">
      <c r="A129" s="195">
        <v>39295</v>
      </c>
      <c r="B129" s="198">
        <v>7.1725000000000003</v>
      </c>
      <c r="C129" s="181">
        <v>8.61</v>
      </c>
      <c r="D129" s="198">
        <v>6.6911764705882311</v>
      </c>
      <c r="E129" s="199">
        <v>72.13</v>
      </c>
      <c r="F129" s="196">
        <v>9.61</v>
      </c>
      <c r="G129" s="199">
        <v>666.6</v>
      </c>
      <c r="H129" s="199">
        <v>1543894</v>
      </c>
      <c r="I129" s="181">
        <v>20330</v>
      </c>
      <c r="J129" s="197"/>
      <c r="K129" s="181">
        <f t="shared" si="10"/>
        <v>112.64365108344425</v>
      </c>
      <c r="L129" s="181">
        <f t="shared" si="11"/>
        <v>107.32315363041447</v>
      </c>
      <c r="M129" s="181">
        <f t="shared" si="12"/>
        <v>196.96813118789208</v>
      </c>
      <c r="N129" s="181">
        <f t="shared" si="13"/>
        <v>130.80456990872273</v>
      </c>
      <c r="O129" s="181">
        <f t="shared" si="14"/>
        <v>95.424079437318994</v>
      </c>
      <c r="P129" s="181">
        <f t="shared" si="15"/>
        <v>148.23215476984655</v>
      </c>
      <c r="Q129" s="181">
        <f t="shared" si="15"/>
        <v>160.12563396058124</v>
      </c>
      <c r="R129" s="181">
        <f t="shared" si="16"/>
        <v>109.24527794943444</v>
      </c>
    </row>
    <row r="130" spans="1:18" ht="15" hidden="1" customHeight="1">
      <c r="A130" s="195">
        <v>39326</v>
      </c>
      <c r="B130" s="198">
        <v>6.8784000000000001</v>
      </c>
      <c r="C130" s="181">
        <v>8.26</v>
      </c>
      <c r="D130" s="198">
        <v>7.1900220102714467</v>
      </c>
      <c r="E130" s="199">
        <v>80.11</v>
      </c>
      <c r="F130" s="196">
        <v>9.85</v>
      </c>
      <c r="G130" s="199">
        <v>734</v>
      </c>
      <c r="H130" s="199">
        <v>1578785</v>
      </c>
      <c r="I130" s="181">
        <v>19881</v>
      </c>
      <c r="J130" s="197"/>
      <c r="K130" s="181">
        <f t="shared" si="10"/>
        <v>108.02482950329212</v>
      </c>
      <c r="L130" s="181">
        <f t="shared" si="11"/>
        <v>102.96042380803989</v>
      </c>
      <c r="M130" s="181">
        <f t="shared" si="12"/>
        <v>211.65264505996166</v>
      </c>
      <c r="N130" s="181">
        <f t="shared" si="13"/>
        <v>145.27594753067766</v>
      </c>
      <c r="O130" s="181">
        <f t="shared" si="14"/>
        <v>97.807199007033518</v>
      </c>
      <c r="P130" s="181">
        <f t="shared" si="15"/>
        <v>163.21992439404045</v>
      </c>
      <c r="Q130" s="181">
        <f t="shared" si="15"/>
        <v>163.74436911630994</v>
      </c>
      <c r="R130" s="181">
        <f t="shared" si="16"/>
        <v>106.83253177140708</v>
      </c>
    </row>
    <row r="131" spans="1:18" ht="15" hidden="1" customHeight="1">
      <c r="A131" s="195">
        <v>39356</v>
      </c>
      <c r="B131" s="198">
        <v>6.5446999999999997</v>
      </c>
      <c r="C131" s="181">
        <v>8.0449999999999999</v>
      </c>
      <c r="D131" s="198">
        <v>7.9062957540263632</v>
      </c>
      <c r="E131" s="199">
        <v>89.92</v>
      </c>
      <c r="F131" s="196">
        <v>9.99</v>
      </c>
      <c r="G131" s="199">
        <v>785.9</v>
      </c>
      <c r="H131" s="199">
        <v>1602042</v>
      </c>
      <c r="I131" s="181">
        <v>20196</v>
      </c>
      <c r="J131" s="197"/>
      <c r="K131" s="181">
        <f t="shared" ref="K131:K173" si="17">B131/B$179*100</f>
        <v>102.78409247066121</v>
      </c>
      <c r="L131" s="181">
        <f t="shared" ref="L131:L173" si="18">C131/C$179*100</f>
        <v>100.28046120286696</v>
      </c>
      <c r="M131" s="181">
        <f t="shared" ref="M131:M173" si="19">D131/D$179*100</f>
        <v>232.73759198170353</v>
      </c>
      <c r="N131" s="181">
        <f t="shared" ref="N131:N173" si="20">E131/E$179*100</f>
        <v>163.06594934413349</v>
      </c>
      <c r="O131" s="181">
        <f t="shared" ref="O131:O173" si="21">F131/F$179*100</f>
        <v>99.197352089366987</v>
      </c>
      <c r="P131" s="181">
        <f t="shared" ref="P131:Q173" si="22">G131/G$179*100</f>
        <v>174.76095174560814</v>
      </c>
      <c r="Q131" s="181">
        <f t="shared" si="22"/>
        <v>166.15647893020989</v>
      </c>
      <c r="R131" s="181">
        <f t="shared" ref="R131:R173" si="23">I131/I$179*100</f>
        <v>108.52521561568015</v>
      </c>
    </row>
    <row r="132" spans="1:18" ht="15" hidden="1" customHeight="1">
      <c r="A132" s="195">
        <v>39387</v>
      </c>
      <c r="B132" s="198">
        <v>6.806</v>
      </c>
      <c r="C132" s="181">
        <v>8.51</v>
      </c>
      <c r="D132" s="198">
        <v>8.4249084249084252</v>
      </c>
      <c r="E132" s="199">
        <v>88.92</v>
      </c>
      <c r="F132" s="196">
        <v>9.9</v>
      </c>
      <c r="G132" s="199">
        <v>795.9</v>
      </c>
      <c r="H132" s="199">
        <v>1623276</v>
      </c>
      <c r="I132" s="181">
        <v>20117</v>
      </c>
      <c r="J132" s="197"/>
      <c r="K132" s="181">
        <f t="shared" si="17"/>
        <v>106.88779216088136</v>
      </c>
      <c r="L132" s="181">
        <f t="shared" si="18"/>
        <v>106.07665939545031</v>
      </c>
      <c r="M132" s="181">
        <f t="shared" si="19"/>
        <v>248.00399080454326</v>
      </c>
      <c r="N132" s="181">
        <f t="shared" si="20"/>
        <v>161.25249350178325</v>
      </c>
      <c r="O132" s="181">
        <f t="shared" si="21"/>
        <v>98.303682250724052</v>
      </c>
      <c r="P132" s="181">
        <f t="shared" si="22"/>
        <v>176.98465643762506</v>
      </c>
      <c r="Q132" s="181">
        <f t="shared" si="22"/>
        <v>168.35877242414082</v>
      </c>
      <c r="R132" s="181">
        <f t="shared" si="23"/>
        <v>108.10070125473547</v>
      </c>
    </row>
    <row r="133" spans="1:18" ht="15" hidden="1" customHeight="1">
      <c r="A133" s="195">
        <v>39417</v>
      </c>
      <c r="B133" s="198">
        <v>6.83</v>
      </c>
      <c r="C133" s="181">
        <v>8.5</v>
      </c>
      <c r="D133" s="198">
        <v>8.9781021897810298</v>
      </c>
      <c r="E133" s="199">
        <v>94.27</v>
      </c>
      <c r="F133" s="196">
        <v>10.45</v>
      </c>
      <c r="G133" s="199">
        <v>839.6</v>
      </c>
      <c r="H133" s="199">
        <v>1642043</v>
      </c>
      <c r="I133" s="181">
        <v>19983</v>
      </c>
      <c r="J133" s="197"/>
      <c r="K133" s="181">
        <f t="shared" si="17"/>
        <v>107.26471061692912</v>
      </c>
      <c r="L133" s="181">
        <f t="shared" si="18"/>
        <v>105.95200997195388</v>
      </c>
      <c r="M133" s="181">
        <f t="shared" si="19"/>
        <v>264.28835313315659</v>
      </c>
      <c r="N133" s="181">
        <f t="shared" si="20"/>
        <v>170.95448225835702</v>
      </c>
      <c r="O133" s="181">
        <f t="shared" si="21"/>
        <v>103.76499793131981</v>
      </c>
      <c r="P133" s="181">
        <f t="shared" si="22"/>
        <v>186.70224594173891</v>
      </c>
      <c r="Q133" s="181">
        <f t="shared" si="22"/>
        <v>170.305199946068</v>
      </c>
      <c r="R133" s="181">
        <f t="shared" si="23"/>
        <v>107.38063892098123</v>
      </c>
    </row>
    <row r="134" spans="1:18" ht="15" hidden="1" customHeight="1">
      <c r="A134" s="195">
        <v>39448</v>
      </c>
      <c r="B134" s="198">
        <v>7.4574999999999996</v>
      </c>
      <c r="C134" s="181">
        <v>8.73</v>
      </c>
      <c r="D134" s="198">
        <v>9.2619392185238869</v>
      </c>
      <c r="E134" s="199">
        <v>91.06</v>
      </c>
      <c r="F134" s="196">
        <v>11.66</v>
      </c>
      <c r="G134" s="199">
        <v>922</v>
      </c>
      <c r="H134" s="199">
        <v>1688216</v>
      </c>
      <c r="I134" s="181">
        <v>19716</v>
      </c>
      <c r="J134" s="197"/>
      <c r="K134" s="181">
        <f t="shared" si="17"/>
        <v>117.11955774901155</v>
      </c>
      <c r="L134" s="181">
        <f t="shared" si="18"/>
        <v>108.81894671237147</v>
      </c>
      <c r="M134" s="181">
        <f t="shared" si="19"/>
        <v>272.64366245120391</v>
      </c>
      <c r="N134" s="181">
        <f t="shared" si="20"/>
        <v>165.13328900441277</v>
      </c>
      <c r="O134" s="181">
        <f t="shared" si="21"/>
        <v>115.77989242863053</v>
      </c>
      <c r="P134" s="181">
        <f t="shared" si="22"/>
        <v>205.02557260395818</v>
      </c>
      <c r="Q134" s="181">
        <f t="shared" si="22"/>
        <v>175.09405261138173</v>
      </c>
      <c r="R134" s="181">
        <f t="shared" si="23"/>
        <v>105.94588785297832</v>
      </c>
    </row>
    <row r="135" spans="1:18" ht="15" hidden="1" customHeight="1">
      <c r="A135" s="195">
        <v>39479</v>
      </c>
      <c r="B135" s="198">
        <v>7.7412000000000001</v>
      </c>
      <c r="C135" s="181">
        <v>8.9849999999999994</v>
      </c>
      <c r="D135" s="198">
        <v>9.7826086956521738</v>
      </c>
      <c r="E135" s="199">
        <v>100.24</v>
      </c>
      <c r="F135" s="196">
        <v>13.61</v>
      </c>
      <c r="G135" s="199">
        <v>970.3</v>
      </c>
      <c r="H135" s="199">
        <v>1710028</v>
      </c>
      <c r="I135" s="181">
        <v>20446</v>
      </c>
      <c r="J135" s="197"/>
      <c r="K135" s="181">
        <f t="shared" si="17"/>
        <v>121.57504799820961</v>
      </c>
      <c r="L135" s="181">
        <f t="shared" si="18"/>
        <v>111.99750701153009</v>
      </c>
      <c r="M135" s="181">
        <f t="shared" si="19"/>
        <v>287.97060747011477</v>
      </c>
      <c r="N135" s="181">
        <f t="shared" si="20"/>
        <v>181.78081363718798</v>
      </c>
      <c r="O135" s="181">
        <f t="shared" si="21"/>
        <v>135.14273893256103</v>
      </c>
      <c r="P135" s="181">
        <f t="shared" si="22"/>
        <v>215.76606626639978</v>
      </c>
      <c r="Q135" s="181">
        <f t="shared" si="22"/>
        <v>177.35629362530381</v>
      </c>
      <c r="R135" s="181">
        <f t="shared" si="23"/>
        <v>109.86861549208737</v>
      </c>
    </row>
    <row r="136" spans="1:18" ht="15" hidden="1" customHeight="1">
      <c r="A136" s="195">
        <v>39508</v>
      </c>
      <c r="B136" s="198">
        <v>8.1350999999999996</v>
      </c>
      <c r="C136" s="181">
        <v>9.23</v>
      </c>
      <c r="D136" s="198">
        <v>10.560344827586219</v>
      </c>
      <c r="E136" s="199">
        <v>100.57</v>
      </c>
      <c r="F136" s="196">
        <v>12.88</v>
      </c>
      <c r="G136" s="199">
        <v>931.7</v>
      </c>
      <c r="H136" s="199">
        <v>1753684</v>
      </c>
      <c r="I136" s="181">
        <v>19581</v>
      </c>
      <c r="J136" s="197"/>
      <c r="K136" s="181">
        <f t="shared" si="17"/>
        <v>127.76122215809372</v>
      </c>
      <c r="L136" s="181">
        <f t="shared" si="18"/>
        <v>115.05141788719229</v>
      </c>
      <c r="M136" s="181">
        <f t="shared" si="19"/>
        <v>310.86482243181962</v>
      </c>
      <c r="N136" s="181">
        <f t="shared" si="20"/>
        <v>182.37925406516354</v>
      </c>
      <c r="O136" s="181">
        <f t="shared" si="21"/>
        <v>127.89408357467937</v>
      </c>
      <c r="P136" s="181">
        <f t="shared" si="22"/>
        <v>207.1825661552146</v>
      </c>
      <c r="Q136" s="181">
        <f t="shared" si="22"/>
        <v>181.88409454698828</v>
      </c>
      <c r="R136" s="181">
        <f t="shared" si="23"/>
        <v>105.22045191971843</v>
      </c>
    </row>
    <row r="137" spans="1:18" ht="15" hidden="1" customHeight="1">
      <c r="A137" s="195">
        <v>39539</v>
      </c>
      <c r="B137" s="198">
        <v>7.5640000000000001</v>
      </c>
      <c r="C137" s="181">
        <v>9.5</v>
      </c>
      <c r="D137" s="198">
        <v>11.06382978723404</v>
      </c>
      <c r="E137" s="199">
        <v>111.96</v>
      </c>
      <c r="F137" s="196">
        <v>12.52</v>
      </c>
      <c r="G137" s="199">
        <v>871.5</v>
      </c>
      <c r="H137" s="199">
        <v>1767266</v>
      </c>
      <c r="I137" s="181">
        <v>20117</v>
      </c>
      <c r="J137" s="197"/>
      <c r="K137" s="181">
        <f t="shared" si="17"/>
        <v>118.79213339772356</v>
      </c>
      <c r="L137" s="181">
        <f t="shared" si="18"/>
        <v>118.41695232159553</v>
      </c>
      <c r="M137" s="181">
        <f t="shared" si="19"/>
        <v>325.68590688818642</v>
      </c>
      <c r="N137" s="181">
        <f t="shared" si="20"/>
        <v>203.03451610953275</v>
      </c>
      <c r="O137" s="181">
        <f t="shared" si="21"/>
        <v>124.31940422010757</v>
      </c>
      <c r="P137" s="181">
        <f t="shared" si="22"/>
        <v>193.79586390927284</v>
      </c>
      <c r="Q137" s="181">
        <f t="shared" si="22"/>
        <v>183.29275755134779</v>
      </c>
      <c r="R137" s="181">
        <f t="shared" si="23"/>
        <v>108.10070125473547</v>
      </c>
    </row>
    <row r="138" spans="1:18" ht="15" hidden="1" customHeight="1">
      <c r="A138" s="195">
        <v>39569</v>
      </c>
      <c r="B138" s="198">
        <v>7.5812999999999997</v>
      </c>
      <c r="C138" s="181">
        <v>10.130000000000001</v>
      </c>
      <c r="D138" s="198">
        <v>11.706629055007047</v>
      </c>
      <c r="E138" s="199">
        <v>127.62</v>
      </c>
      <c r="F138" s="196">
        <v>10.93</v>
      </c>
      <c r="G138" s="199">
        <v>877.8</v>
      </c>
      <c r="H138" s="199">
        <v>1779356</v>
      </c>
      <c r="I138" s="181">
        <v>19696</v>
      </c>
      <c r="J138" s="197"/>
      <c r="K138" s="181">
        <f t="shared" si="17"/>
        <v>119.06382878479131</v>
      </c>
      <c r="L138" s="181">
        <f t="shared" si="18"/>
        <v>126.26986600186976</v>
      </c>
      <c r="M138" s="181">
        <f t="shared" si="19"/>
        <v>344.60798599620676</v>
      </c>
      <c r="N138" s="181">
        <f t="shared" si="20"/>
        <v>231.43323460073751</v>
      </c>
      <c r="O138" s="181">
        <f t="shared" si="21"/>
        <v>108.53123707074886</v>
      </c>
      <c r="P138" s="181">
        <f t="shared" si="22"/>
        <v>195.19679786524347</v>
      </c>
      <c r="Q138" s="181">
        <f t="shared" si="22"/>
        <v>184.54667713040143</v>
      </c>
      <c r="R138" s="181">
        <f t="shared" si="23"/>
        <v>105.83841586286573</v>
      </c>
    </row>
    <row r="139" spans="1:18" ht="15" hidden="1" customHeight="1">
      <c r="A139" s="195">
        <v>39600</v>
      </c>
      <c r="B139" s="198">
        <v>7.915</v>
      </c>
      <c r="C139" s="181">
        <v>10.715</v>
      </c>
      <c r="D139" s="198">
        <v>12.167832167832172</v>
      </c>
      <c r="E139" s="199">
        <v>141.49</v>
      </c>
      <c r="F139" s="196">
        <v>12.07</v>
      </c>
      <c r="G139" s="199">
        <v>916.8</v>
      </c>
      <c r="H139" s="199">
        <v>1819132</v>
      </c>
      <c r="I139" s="181">
        <v>19744</v>
      </c>
      <c r="J139" s="197"/>
      <c r="K139" s="181">
        <f t="shared" si="17"/>
        <v>124.30456581742226</v>
      </c>
      <c r="L139" s="181">
        <f t="shared" si="18"/>
        <v>133.56185727641011</v>
      </c>
      <c r="M139" s="181">
        <f t="shared" si="19"/>
        <v>358.18441992087008</v>
      </c>
      <c r="N139" s="181">
        <f t="shared" si="20"/>
        <v>256.58586713413536</v>
      </c>
      <c r="O139" s="181">
        <f t="shared" si="21"/>
        <v>119.85105502689287</v>
      </c>
      <c r="P139" s="181">
        <f t="shared" si="22"/>
        <v>203.8692461641094</v>
      </c>
      <c r="Q139" s="181">
        <f t="shared" si="22"/>
        <v>188.6720621739446</v>
      </c>
      <c r="R139" s="181">
        <f t="shared" si="23"/>
        <v>106.09634863913593</v>
      </c>
    </row>
    <row r="140" spans="1:18" ht="15" hidden="1" customHeight="1">
      <c r="A140" s="195">
        <v>39630</v>
      </c>
      <c r="B140" s="198">
        <v>7.3135000000000003</v>
      </c>
      <c r="C140" s="181">
        <v>9.2200000000000006</v>
      </c>
      <c r="D140" s="198">
        <v>13.434903047091415</v>
      </c>
      <c r="E140" s="199">
        <v>124.47</v>
      </c>
      <c r="F140" s="196">
        <v>13.21</v>
      </c>
      <c r="G140" s="199">
        <v>906.6</v>
      </c>
      <c r="H140" s="199">
        <v>1826912</v>
      </c>
      <c r="I140" s="181">
        <v>19925</v>
      </c>
      <c r="J140" s="197"/>
      <c r="K140" s="181">
        <f t="shared" si="17"/>
        <v>114.85804701272491</v>
      </c>
      <c r="L140" s="181">
        <f t="shared" si="18"/>
        <v>114.92676846369588</v>
      </c>
      <c r="M140" s="181">
        <f t="shared" si="19"/>
        <v>395.48317960346327</v>
      </c>
      <c r="N140" s="181">
        <f t="shared" si="20"/>
        <v>225.72084869733425</v>
      </c>
      <c r="O140" s="181">
        <f t="shared" si="21"/>
        <v>131.17087298303684</v>
      </c>
      <c r="P140" s="181">
        <f t="shared" si="22"/>
        <v>201.60106737825214</v>
      </c>
      <c r="Q140" s="181">
        <f t="shared" si="22"/>
        <v>189.4789682388774</v>
      </c>
      <c r="R140" s="181">
        <f t="shared" si="23"/>
        <v>107.06897014965475</v>
      </c>
    </row>
    <row r="141" spans="1:18" ht="15" hidden="1" customHeight="1">
      <c r="A141" s="195">
        <v>39661</v>
      </c>
      <c r="B141" s="198">
        <v>7.7003000000000004</v>
      </c>
      <c r="C141" s="181">
        <v>9.16</v>
      </c>
      <c r="D141" s="198">
        <v>13.714679531357687</v>
      </c>
      <c r="E141" s="199">
        <v>113.28</v>
      </c>
      <c r="F141" s="196">
        <v>13.68</v>
      </c>
      <c r="G141" s="199">
        <v>834.7</v>
      </c>
      <c r="H141" s="199">
        <v>1846996</v>
      </c>
      <c r="I141" s="181">
        <v>19710</v>
      </c>
      <c r="J141" s="197"/>
      <c r="K141" s="181">
        <f t="shared" si="17"/>
        <v>120.93271612936154</v>
      </c>
      <c r="L141" s="181">
        <f t="shared" si="18"/>
        <v>114.17887192271736</v>
      </c>
      <c r="M141" s="181">
        <f t="shared" si="19"/>
        <v>403.71895869230883</v>
      </c>
      <c r="N141" s="181">
        <f t="shared" si="20"/>
        <v>205.4282778214351</v>
      </c>
      <c r="O141" s="181">
        <f t="shared" si="21"/>
        <v>135.83781547372777</v>
      </c>
      <c r="P141" s="181">
        <f t="shared" si="22"/>
        <v>185.61263064265066</v>
      </c>
      <c r="Q141" s="181">
        <f t="shared" si="22"/>
        <v>191.56198898542107</v>
      </c>
      <c r="R141" s="181">
        <f t="shared" si="23"/>
        <v>105.91364625594454</v>
      </c>
    </row>
    <row r="142" spans="1:18" ht="15" hidden="1" customHeight="1">
      <c r="A142" s="195">
        <v>39692</v>
      </c>
      <c r="B142" s="198">
        <v>8.3485999999999994</v>
      </c>
      <c r="C142" s="181">
        <v>8.86</v>
      </c>
      <c r="D142" s="198">
        <v>13.141683778234098</v>
      </c>
      <c r="E142" s="199">
        <v>94.84</v>
      </c>
      <c r="F142" s="196">
        <v>14.02</v>
      </c>
      <c r="G142" s="199">
        <v>905.2</v>
      </c>
      <c r="H142" s="199">
        <v>1857224</v>
      </c>
      <c r="I142" s="181">
        <v>19847</v>
      </c>
      <c r="J142" s="197"/>
      <c r="K142" s="181">
        <f t="shared" si="17"/>
        <v>131.11422592335205</v>
      </c>
      <c r="L142" s="181">
        <f t="shared" si="18"/>
        <v>110.43938921782488</v>
      </c>
      <c r="M142" s="181">
        <f t="shared" si="19"/>
        <v>386.85168532604087</v>
      </c>
      <c r="N142" s="181">
        <f t="shared" si="20"/>
        <v>171.98815208849666</v>
      </c>
      <c r="O142" s="181">
        <f t="shared" si="21"/>
        <v>139.21390153082334</v>
      </c>
      <c r="P142" s="181">
        <f t="shared" si="22"/>
        <v>201.28974872136979</v>
      </c>
      <c r="Q142" s="181">
        <f t="shared" si="22"/>
        <v>192.62279042913991</v>
      </c>
      <c r="R142" s="181">
        <f t="shared" si="23"/>
        <v>106.64982938821569</v>
      </c>
    </row>
    <row r="143" spans="1:18" ht="15" hidden="1" customHeight="1">
      <c r="A143" s="195">
        <v>39722</v>
      </c>
      <c r="B143" s="198">
        <v>9.7355</v>
      </c>
      <c r="C143" s="181">
        <v>9.0850000000000009</v>
      </c>
      <c r="D143" s="198">
        <v>12.143826322930803</v>
      </c>
      <c r="E143" s="199">
        <v>60.41</v>
      </c>
      <c r="F143" s="196">
        <v>11.7</v>
      </c>
      <c r="G143" s="199">
        <v>736.7</v>
      </c>
      <c r="H143" s="199">
        <v>1875656</v>
      </c>
      <c r="I143" s="181">
        <v>19865</v>
      </c>
      <c r="J143" s="197"/>
      <c r="K143" s="181">
        <f t="shared" si="17"/>
        <v>152.89540120221281</v>
      </c>
      <c r="L143" s="181">
        <f t="shared" si="18"/>
        <v>113.24400124649425</v>
      </c>
      <c r="M143" s="181">
        <f t="shared" si="19"/>
        <v>357.47775997420854</v>
      </c>
      <c r="N143" s="181">
        <f t="shared" si="20"/>
        <v>109.55086743637794</v>
      </c>
      <c r="O143" s="181">
        <f t="shared" si="21"/>
        <v>116.17707902358296</v>
      </c>
      <c r="P143" s="181">
        <f t="shared" si="22"/>
        <v>163.82032466088503</v>
      </c>
      <c r="Q143" s="181">
        <f t="shared" si="22"/>
        <v>194.53447328117602</v>
      </c>
      <c r="R143" s="181">
        <f t="shared" si="23"/>
        <v>106.74655417931702</v>
      </c>
    </row>
    <row r="144" spans="1:18" ht="15" hidden="1" customHeight="1">
      <c r="A144" s="195">
        <v>39753</v>
      </c>
      <c r="B144" s="198">
        <v>10.050800000000001</v>
      </c>
      <c r="C144" s="181">
        <v>8.2850000000000001</v>
      </c>
      <c r="D144" s="198">
        <v>11.75675675675676</v>
      </c>
      <c r="E144" s="199">
        <v>48.24</v>
      </c>
      <c r="F144" s="196">
        <v>11.83</v>
      </c>
      <c r="G144" s="199">
        <v>808.6</v>
      </c>
      <c r="H144" s="199">
        <v>1892220</v>
      </c>
      <c r="I144" s="181">
        <v>18971</v>
      </c>
      <c r="J144" s="197"/>
      <c r="K144" s="181">
        <f t="shared" si="17"/>
        <v>157.84716741854047</v>
      </c>
      <c r="L144" s="181">
        <f t="shared" si="18"/>
        <v>103.27204736678095</v>
      </c>
      <c r="M144" s="181">
        <f t="shared" si="19"/>
        <v>346.08359492354339</v>
      </c>
      <c r="N144" s="181">
        <f t="shared" si="20"/>
        <v>87.481109834975541</v>
      </c>
      <c r="O144" s="181">
        <f t="shared" si="21"/>
        <v>117.46793545717833</v>
      </c>
      <c r="P144" s="181">
        <f t="shared" si="22"/>
        <v>179.80876139648655</v>
      </c>
      <c r="Q144" s="181">
        <f t="shared" si="22"/>
        <v>196.25241570528223</v>
      </c>
      <c r="R144" s="181">
        <f t="shared" si="23"/>
        <v>101.94255622128483</v>
      </c>
    </row>
    <row r="145" spans="1:18" ht="15" hidden="1" customHeight="1">
      <c r="A145" s="195">
        <v>39783</v>
      </c>
      <c r="B145" s="198">
        <v>9.3374000000000006</v>
      </c>
      <c r="C145" s="181">
        <v>7.21</v>
      </c>
      <c r="D145" s="198">
        <v>9.5110515740120487</v>
      </c>
      <c r="E145" s="199">
        <v>37.03</v>
      </c>
      <c r="F145" s="196">
        <v>11.32</v>
      </c>
      <c r="G145" s="199">
        <v>874.4</v>
      </c>
      <c r="H145" s="199">
        <v>1871744</v>
      </c>
      <c r="I145" s="181">
        <v>18297</v>
      </c>
      <c r="J145" s="197"/>
      <c r="K145" s="181">
        <f t="shared" si="17"/>
        <v>146.64326631252035</v>
      </c>
      <c r="L145" s="181">
        <f t="shared" si="18"/>
        <v>89.872234340916179</v>
      </c>
      <c r="M145" s="181">
        <f t="shared" si="19"/>
        <v>279.97678172133482</v>
      </c>
      <c r="N145" s="181">
        <f t="shared" si="20"/>
        <v>67.152269842229344</v>
      </c>
      <c r="O145" s="181">
        <f t="shared" si="21"/>
        <v>112.40380637153497</v>
      </c>
      <c r="P145" s="181">
        <f t="shared" si="22"/>
        <v>194.44073826995773</v>
      </c>
      <c r="Q145" s="181">
        <f t="shared" si="22"/>
        <v>194.12873850919439</v>
      </c>
      <c r="R145" s="181">
        <f t="shared" si="23"/>
        <v>98.320750154490995</v>
      </c>
    </row>
    <row r="146" spans="1:18" ht="15" hidden="1" customHeight="1">
      <c r="A146" s="195">
        <v>39814</v>
      </c>
      <c r="B146" s="198">
        <v>10.2189</v>
      </c>
      <c r="C146" s="181">
        <v>7.42</v>
      </c>
      <c r="D146" s="198">
        <v>7.7405857740585837</v>
      </c>
      <c r="E146" s="199">
        <v>45.02</v>
      </c>
      <c r="F146" s="196">
        <v>12.24</v>
      </c>
      <c r="G146" s="199">
        <v>909.3</v>
      </c>
      <c r="H146" s="199">
        <v>1881285</v>
      </c>
      <c r="I146" s="181">
        <v>18376</v>
      </c>
      <c r="J146" s="197"/>
      <c r="K146" s="181">
        <f t="shared" si="17"/>
        <v>160.48716710444174</v>
      </c>
      <c r="L146" s="181">
        <f t="shared" si="18"/>
        <v>92.489872234340936</v>
      </c>
      <c r="M146" s="181">
        <f t="shared" si="19"/>
        <v>227.8595880586405</v>
      </c>
      <c r="N146" s="181">
        <f t="shared" si="20"/>
        <v>81.641782022607771</v>
      </c>
      <c r="O146" s="181">
        <f t="shared" si="21"/>
        <v>121.53909805544063</v>
      </c>
      <c r="P146" s="181">
        <f t="shared" si="22"/>
        <v>202.20146764509673</v>
      </c>
      <c r="Q146" s="181">
        <f t="shared" si="22"/>
        <v>195.11828745077838</v>
      </c>
      <c r="R146" s="181">
        <f t="shared" si="23"/>
        <v>98.745264515435665</v>
      </c>
    </row>
    <row r="147" spans="1:18" ht="15" hidden="1" customHeight="1">
      <c r="A147" s="195">
        <v>39845</v>
      </c>
      <c r="B147" s="198">
        <v>10.060499999999999</v>
      </c>
      <c r="C147" s="181">
        <v>8.07</v>
      </c>
      <c r="D147" s="198">
        <v>8.2206035379812761</v>
      </c>
      <c r="E147" s="199">
        <v>44.57</v>
      </c>
      <c r="F147" s="196">
        <v>13.31</v>
      </c>
      <c r="G147" s="199">
        <v>946.5</v>
      </c>
      <c r="H147" s="199">
        <v>1881957</v>
      </c>
      <c r="I147" s="181">
        <v>18383</v>
      </c>
      <c r="J147" s="197"/>
      <c r="K147" s="181">
        <f t="shared" si="17"/>
        <v>157.99950529452639</v>
      </c>
      <c r="L147" s="181">
        <f t="shared" si="18"/>
        <v>100.59208476160799</v>
      </c>
      <c r="M147" s="181">
        <f t="shared" si="19"/>
        <v>241.98986878168523</v>
      </c>
      <c r="N147" s="181">
        <f t="shared" si="20"/>
        <v>80.825726893550154</v>
      </c>
      <c r="O147" s="181">
        <f t="shared" si="21"/>
        <v>132.16383947041788</v>
      </c>
      <c r="P147" s="181">
        <f t="shared" si="22"/>
        <v>210.47364909939955</v>
      </c>
      <c r="Q147" s="181">
        <f t="shared" si="22"/>
        <v>195.18798422142552</v>
      </c>
      <c r="R147" s="181">
        <f t="shared" si="23"/>
        <v>98.78287971197507</v>
      </c>
    </row>
    <row r="148" spans="1:18" ht="15" hidden="1" customHeight="1">
      <c r="A148" s="195">
        <v>39873</v>
      </c>
      <c r="B148" s="198">
        <v>9.5310000000000006</v>
      </c>
      <c r="C148" s="181">
        <v>8.17</v>
      </c>
      <c r="D148" s="198">
        <v>8.3076923076923013</v>
      </c>
      <c r="E148" s="199">
        <v>46.75</v>
      </c>
      <c r="F148" s="196">
        <v>12.93</v>
      </c>
      <c r="G148" s="199">
        <v>916.8</v>
      </c>
      <c r="H148" s="199">
        <v>1881612</v>
      </c>
      <c r="I148" s="181">
        <v>18645</v>
      </c>
      <c r="J148" s="197"/>
      <c r="K148" s="181">
        <f t="shared" si="17"/>
        <v>149.68374185797239</v>
      </c>
      <c r="L148" s="181">
        <f t="shared" si="18"/>
        <v>101.83857899657215</v>
      </c>
      <c r="M148" s="181">
        <f t="shared" si="19"/>
        <v>244.55350049769726</v>
      </c>
      <c r="N148" s="181">
        <f t="shared" si="20"/>
        <v>84.779060629873683</v>
      </c>
      <c r="O148" s="181">
        <f t="shared" si="21"/>
        <v>128.39056681836988</v>
      </c>
      <c r="P148" s="181">
        <f t="shared" si="22"/>
        <v>203.8692461641094</v>
      </c>
      <c r="Q148" s="181">
        <f t="shared" si="22"/>
        <v>195.15220239720935</v>
      </c>
      <c r="R148" s="181">
        <f t="shared" si="23"/>
        <v>100.19076278244982</v>
      </c>
    </row>
    <row r="149" spans="1:18" ht="15" hidden="1" customHeight="1">
      <c r="A149" s="195">
        <v>39904</v>
      </c>
      <c r="B149" s="198">
        <v>8.4534000000000002</v>
      </c>
      <c r="C149" s="181">
        <v>8.1199999999999992</v>
      </c>
      <c r="D149" s="198">
        <v>8.044806517311601</v>
      </c>
      <c r="E149" s="199">
        <v>48.94</v>
      </c>
      <c r="F149" s="196">
        <v>13.47</v>
      </c>
      <c r="G149" s="199">
        <v>899.3</v>
      </c>
      <c r="H149" s="199">
        <v>1878861</v>
      </c>
      <c r="I149" s="181">
        <v>18802</v>
      </c>
      <c r="J149" s="197"/>
      <c r="K149" s="181">
        <f t="shared" si="17"/>
        <v>132.76010318142733</v>
      </c>
      <c r="L149" s="181">
        <f t="shared" si="18"/>
        <v>101.21533187909006</v>
      </c>
      <c r="M149" s="181">
        <f t="shared" si="19"/>
        <v>236.81493268757546</v>
      </c>
      <c r="N149" s="181">
        <f t="shared" si="20"/>
        <v>88.750528924620696</v>
      </c>
      <c r="O149" s="181">
        <f t="shared" si="21"/>
        <v>133.75258585022755</v>
      </c>
      <c r="P149" s="181">
        <f t="shared" si="22"/>
        <v>199.9777629530798</v>
      </c>
      <c r="Q149" s="181">
        <f t="shared" si="22"/>
        <v>194.86688124237259</v>
      </c>
      <c r="R149" s="181">
        <f t="shared" si="23"/>
        <v>101.03441790483356</v>
      </c>
    </row>
    <row r="150" spans="1:18" ht="15" hidden="1" customHeight="1">
      <c r="A150" s="195">
        <v>39934</v>
      </c>
      <c r="B150" s="198">
        <v>7.9893999999999998</v>
      </c>
      <c r="C150" s="181">
        <v>8.25</v>
      </c>
      <c r="D150" s="198">
        <v>7.6923076923077014</v>
      </c>
      <c r="E150" s="199">
        <v>64.38</v>
      </c>
      <c r="F150" s="196">
        <v>15.47</v>
      </c>
      <c r="G150" s="199">
        <v>960</v>
      </c>
      <c r="H150" s="199">
        <v>1850167</v>
      </c>
      <c r="I150" s="181">
        <v>18943</v>
      </c>
      <c r="J150" s="197"/>
      <c r="K150" s="181">
        <f t="shared" si="17"/>
        <v>125.47301303117035</v>
      </c>
      <c r="L150" s="181">
        <f t="shared" si="18"/>
        <v>102.83577438454347</v>
      </c>
      <c r="M150" s="181">
        <f t="shared" si="19"/>
        <v>226.43842638675716</v>
      </c>
      <c r="N150" s="181">
        <f t="shared" si="20"/>
        <v>116.75028713050838</v>
      </c>
      <c r="O150" s="181">
        <f t="shared" si="21"/>
        <v>153.61191559784859</v>
      </c>
      <c r="P150" s="181">
        <f t="shared" si="22"/>
        <v>213.47565043362238</v>
      </c>
      <c r="Q150" s="181">
        <f t="shared" si="22"/>
        <v>191.89087062191231</v>
      </c>
      <c r="R150" s="181">
        <f t="shared" si="23"/>
        <v>101.79209543512722</v>
      </c>
    </row>
    <row r="151" spans="1:18" ht="15" hidden="1" customHeight="1">
      <c r="A151" s="195">
        <v>39965</v>
      </c>
      <c r="B151" s="198">
        <v>7.7460000000000004</v>
      </c>
      <c r="C151" s="181">
        <v>8.4700000000000006</v>
      </c>
      <c r="D151" s="198">
        <v>7.0140280561122248</v>
      </c>
      <c r="E151" s="199">
        <v>67.64</v>
      </c>
      <c r="F151" s="196">
        <v>16.579999999999998</v>
      </c>
      <c r="G151" s="199">
        <v>938.3</v>
      </c>
      <c r="H151" s="199">
        <v>1859581</v>
      </c>
      <c r="I151" s="181">
        <v>19085</v>
      </c>
      <c r="J151" s="197"/>
      <c r="K151" s="181">
        <f t="shared" si="17"/>
        <v>121.65043168941918</v>
      </c>
      <c r="L151" s="181">
        <f t="shared" si="18"/>
        <v>105.57806170146465</v>
      </c>
      <c r="M151" s="181">
        <f t="shared" si="19"/>
        <v>206.47191183562001</v>
      </c>
      <c r="N151" s="181">
        <f t="shared" si="20"/>
        <v>122.66215317657017</v>
      </c>
      <c r="O151" s="181">
        <f t="shared" si="21"/>
        <v>164.63384360777823</v>
      </c>
      <c r="P151" s="181">
        <f t="shared" si="22"/>
        <v>208.65021125194571</v>
      </c>
      <c r="Q151" s="181">
        <f t="shared" si="22"/>
        <v>192.86724770356747</v>
      </c>
      <c r="R151" s="181">
        <f t="shared" si="23"/>
        <v>102.55514656492653</v>
      </c>
    </row>
    <row r="152" spans="1:18" ht="15" hidden="1" customHeight="1">
      <c r="A152" s="195">
        <v>39995</v>
      </c>
      <c r="B152" s="198">
        <v>7.7850000000000001</v>
      </c>
      <c r="C152" s="181">
        <v>8.3699999999999992</v>
      </c>
      <c r="D152" s="198">
        <v>6.8181818181818095</v>
      </c>
      <c r="E152" s="199">
        <v>69.650000000000006</v>
      </c>
      <c r="F152" s="196">
        <v>17.8</v>
      </c>
      <c r="G152" s="199">
        <v>934.7</v>
      </c>
      <c r="H152" s="199">
        <v>1865152</v>
      </c>
      <c r="I152" s="181">
        <v>19425</v>
      </c>
      <c r="J152" s="197"/>
      <c r="K152" s="181">
        <f t="shared" si="17"/>
        <v>122.26292418049682</v>
      </c>
      <c r="L152" s="181">
        <f t="shared" si="18"/>
        <v>104.33156746650047</v>
      </c>
      <c r="M152" s="181">
        <f t="shared" si="19"/>
        <v>200.70678702462516</v>
      </c>
      <c r="N152" s="181">
        <f t="shared" si="20"/>
        <v>126.30719941969417</v>
      </c>
      <c r="O152" s="181">
        <f t="shared" si="21"/>
        <v>176.74803475382708</v>
      </c>
      <c r="P152" s="181">
        <f t="shared" si="22"/>
        <v>207.84967756281966</v>
      </c>
      <c r="Q152" s="181">
        <f t="shared" si="22"/>
        <v>193.44504637808424</v>
      </c>
      <c r="R152" s="181">
        <f t="shared" si="23"/>
        <v>104.38217039684032</v>
      </c>
    </row>
    <row r="153" spans="1:18" ht="15" hidden="1" customHeight="1">
      <c r="A153" s="195">
        <v>40026</v>
      </c>
      <c r="B153" s="198">
        <v>7.7796000000000003</v>
      </c>
      <c r="C153" s="181">
        <v>8.18</v>
      </c>
      <c r="D153" s="198">
        <v>6.5880039331366795</v>
      </c>
      <c r="E153" s="199">
        <v>68.52</v>
      </c>
      <c r="F153" s="196">
        <v>21.72</v>
      </c>
      <c r="G153" s="199">
        <v>956.6</v>
      </c>
      <c r="H153" s="199">
        <v>1861800</v>
      </c>
      <c r="I153" s="181">
        <v>19417</v>
      </c>
      <c r="J153" s="197"/>
      <c r="K153" s="181">
        <f t="shared" si="17"/>
        <v>122.17811752788607</v>
      </c>
      <c r="L153" s="181">
        <f t="shared" si="18"/>
        <v>101.96322842006857</v>
      </c>
      <c r="M153" s="181">
        <f t="shared" si="19"/>
        <v>193.93104167440055</v>
      </c>
      <c r="N153" s="181">
        <f t="shared" si="20"/>
        <v>124.25799431783837</v>
      </c>
      <c r="O153" s="181">
        <f t="shared" si="21"/>
        <v>215.67232105916426</v>
      </c>
      <c r="P153" s="181">
        <f t="shared" si="22"/>
        <v>212.71959083833667</v>
      </c>
      <c r="Q153" s="181">
        <f t="shared" si="22"/>
        <v>193.09739224830858</v>
      </c>
      <c r="R153" s="181">
        <f t="shared" si="23"/>
        <v>104.3391816007953</v>
      </c>
    </row>
    <row r="154" spans="1:18" ht="15" hidden="1" customHeight="1">
      <c r="A154" s="195">
        <v>40057</v>
      </c>
      <c r="B154" s="198">
        <v>7.5076999999999998</v>
      </c>
      <c r="C154" s="181">
        <v>8.2899999999999991</v>
      </c>
      <c r="D154" s="198">
        <v>6.3414634146341466</v>
      </c>
      <c r="E154" s="199">
        <v>66.94</v>
      </c>
      <c r="F154" s="196">
        <v>23.45</v>
      </c>
      <c r="G154" s="199">
        <v>992.7</v>
      </c>
      <c r="H154" s="199">
        <v>1860769</v>
      </c>
      <c r="I154" s="181">
        <v>19511</v>
      </c>
      <c r="J154" s="197"/>
      <c r="K154" s="181">
        <f t="shared" si="17"/>
        <v>117.90794551957815</v>
      </c>
      <c r="L154" s="181">
        <f t="shared" si="18"/>
        <v>103.33437207852913</v>
      </c>
      <c r="M154" s="181">
        <f t="shared" si="19"/>
        <v>186.67362955786299</v>
      </c>
      <c r="N154" s="181">
        <f t="shared" si="20"/>
        <v>121.39273408692499</v>
      </c>
      <c r="O154" s="181">
        <f t="shared" si="21"/>
        <v>232.85064129085643</v>
      </c>
      <c r="P154" s="181">
        <f t="shared" si="22"/>
        <v>220.74716477651765</v>
      </c>
      <c r="Q154" s="181">
        <f t="shared" si="22"/>
        <v>192.9904616373901</v>
      </c>
      <c r="R154" s="181">
        <f t="shared" si="23"/>
        <v>104.8442999543244</v>
      </c>
    </row>
    <row r="155" spans="1:18" ht="15" hidden="1" customHeight="1">
      <c r="A155" s="195">
        <v>40087</v>
      </c>
      <c r="B155" s="198">
        <v>7.8339999999999996</v>
      </c>
      <c r="C155" s="181">
        <v>8.41</v>
      </c>
      <c r="D155" s="198">
        <v>6.025267249757035</v>
      </c>
      <c r="E155" s="199">
        <v>75.56</v>
      </c>
      <c r="F155" s="196">
        <v>23.16</v>
      </c>
      <c r="G155" s="199">
        <v>1046.8</v>
      </c>
      <c r="H155" s="199">
        <v>1861142</v>
      </c>
      <c r="I155" s="181">
        <v>19630</v>
      </c>
      <c r="J155" s="197"/>
      <c r="K155" s="181">
        <f t="shared" si="17"/>
        <v>123.03246602826101</v>
      </c>
      <c r="L155" s="181">
        <f t="shared" si="18"/>
        <v>104.83016516048616</v>
      </c>
      <c r="M155" s="181">
        <f t="shared" si="19"/>
        <v>177.36576449730393</v>
      </c>
      <c r="N155" s="181">
        <f t="shared" si="20"/>
        <v>137.02472344798406</v>
      </c>
      <c r="O155" s="181">
        <f t="shared" si="21"/>
        <v>229.97103847745143</v>
      </c>
      <c r="P155" s="181">
        <f t="shared" si="22"/>
        <v>232.77740716032906</v>
      </c>
      <c r="Q155" s="181">
        <f t="shared" si="22"/>
        <v>193.02914749371658</v>
      </c>
      <c r="R155" s="181">
        <f t="shared" si="23"/>
        <v>105.48375829549424</v>
      </c>
    </row>
    <row r="156" spans="1:18" ht="15" hidden="1" customHeight="1">
      <c r="A156" s="195">
        <v>40118</v>
      </c>
      <c r="B156" s="198">
        <v>7.4080000000000004</v>
      </c>
      <c r="C156" s="181">
        <v>8.42</v>
      </c>
      <c r="D156" s="198">
        <v>5.9223300970873725</v>
      </c>
      <c r="E156" s="199">
        <v>76.010000000000005</v>
      </c>
      <c r="F156" s="196">
        <v>22.77</v>
      </c>
      <c r="G156" s="199">
        <v>1177.7</v>
      </c>
      <c r="H156" s="199">
        <v>1861389</v>
      </c>
      <c r="I156" s="181">
        <v>19584</v>
      </c>
      <c r="J156" s="197"/>
      <c r="K156" s="181">
        <f t="shared" si="17"/>
        <v>116.34216343341303</v>
      </c>
      <c r="L156" s="181">
        <f t="shared" si="18"/>
        <v>104.95481458398257</v>
      </c>
      <c r="M156" s="181">
        <f t="shared" si="19"/>
        <v>174.33560400456119</v>
      </c>
      <c r="N156" s="181">
        <f t="shared" si="20"/>
        <v>137.8407785770417</v>
      </c>
      <c r="O156" s="181">
        <f t="shared" si="21"/>
        <v>226.0984691766653</v>
      </c>
      <c r="P156" s="181">
        <f t="shared" si="22"/>
        <v>261.88570157883032</v>
      </c>
      <c r="Q156" s="181">
        <f t="shared" si="22"/>
        <v>193.05476520554672</v>
      </c>
      <c r="R156" s="181">
        <f t="shared" si="23"/>
        <v>105.23657271823529</v>
      </c>
    </row>
    <row r="157" spans="1:18" ht="15" hidden="1" customHeight="1">
      <c r="A157" s="195">
        <v>40148</v>
      </c>
      <c r="B157" s="198">
        <v>7.3775000000000004</v>
      </c>
      <c r="C157" s="181">
        <v>8.42</v>
      </c>
      <c r="D157" s="198">
        <v>6.6083576287657886</v>
      </c>
      <c r="E157" s="199">
        <v>77.7</v>
      </c>
      <c r="F157" s="196">
        <v>24.9</v>
      </c>
      <c r="G157" s="199">
        <v>1093.0999999999999</v>
      </c>
      <c r="H157" s="199">
        <v>1861277</v>
      </c>
      <c r="I157" s="181">
        <v>19702</v>
      </c>
      <c r="J157" s="197"/>
      <c r="K157" s="181">
        <f t="shared" si="17"/>
        <v>115.863162895519</v>
      </c>
      <c r="L157" s="181">
        <f t="shared" si="18"/>
        <v>104.95481458398257</v>
      </c>
      <c r="M157" s="181">
        <f t="shared" si="19"/>
        <v>194.53019331962389</v>
      </c>
      <c r="N157" s="181">
        <f t="shared" si="20"/>
        <v>140.90551895061358</v>
      </c>
      <c r="O157" s="181">
        <f t="shared" si="21"/>
        <v>247.24865535788166</v>
      </c>
      <c r="P157" s="181">
        <f t="shared" si="22"/>
        <v>243.0731598843673</v>
      </c>
      <c r="Q157" s="181">
        <f t="shared" si="22"/>
        <v>193.04314907710551</v>
      </c>
      <c r="R157" s="181">
        <f t="shared" si="23"/>
        <v>105.87065745989952</v>
      </c>
    </row>
    <row r="158" spans="1:18">
      <c r="A158" s="195">
        <v>40179</v>
      </c>
      <c r="B158" s="198">
        <v>7.5716000000000001</v>
      </c>
      <c r="C158" s="181">
        <v>8.3800000000000008</v>
      </c>
      <c r="D158" s="198">
        <v>6.7961165048543686</v>
      </c>
      <c r="E158" s="199">
        <v>72.25</v>
      </c>
      <c r="F158" s="196">
        <v>21.91</v>
      </c>
      <c r="G158" s="199">
        <v>1086.4000000000001</v>
      </c>
      <c r="H158" s="199">
        <v>1866644</v>
      </c>
      <c r="I158" s="199">
        <v>19935</v>
      </c>
      <c r="J158" s="197"/>
      <c r="K158" s="181">
        <f t="shared" si="17"/>
        <v>118.91149090880535</v>
      </c>
      <c r="L158" s="181">
        <f t="shared" si="18"/>
        <v>104.45621688999691</v>
      </c>
      <c r="M158" s="181">
        <f t="shared" si="19"/>
        <v>200.05725049703761</v>
      </c>
      <c r="N158" s="181">
        <f t="shared" si="20"/>
        <v>131.02218460980478</v>
      </c>
      <c r="O158" s="181">
        <f t="shared" si="21"/>
        <v>217.55895738518825</v>
      </c>
      <c r="P158" s="181">
        <f t="shared" si="22"/>
        <v>241.58327774071603</v>
      </c>
      <c r="Q158" s="181">
        <f t="shared" si="22"/>
        <v>193.59978980339011</v>
      </c>
      <c r="R158" s="181">
        <f t="shared" si="23"/>
        <v>107.12270614471105</v>
      </c>
    </row>
    <row r="159" spans="1:18">
      <c r="A159" s="195">
        <v>40210</v>
      </c>
      <c r="B159" s="198">
        <v>7.6425999999999998</v>
      </c>
      <c r="C159" s="181">
        <v>8.17</v>
      </c>
      <c r="D159" s="198">
        <v>6.1538461538461586</v>
      </c>
      <c r="E159" s="199">
        <v>76.599999999999994</v>
      </c>
      <c r="F159" s="196">
        <v>21.98</v>
      </c>
      <c r="G159" s="199">
        <v>1107.5999999999999</v>
      </c>
      <c r="H159" s="199">
        <v>1875897</v>
      </c>
      <c r="I159" s="199">
        <v>19979</v>
      </c>
      <c r="J159" s="197"/>
      <c r="K159" s="181">
        <f t="shared" si="17"/>
        <v>120.02654134128001</v>
      </c>
      <c r="L159" s="181">
        <f t="shared" si="18"/>
        <v>101.83857899657215</v>
      </c>
      <c r="M159" s="181">
        <f t="shared" si="19"/>
        <v>181.15074110940566</v>
      </c>
      <c r="N159" s="181">
        <f t="shared" si="20"/>
        <v>138.91071752402831</v>
      </c>
      <c r="O159" s="181">
        <f t="shared" si="21"/>
        <v>218.25403392635502</v>
      </c>
      <c r="P159" s="181">
        <f t="shared" si="22"/>
        <v>246.29753168779183</v>
      </c>
      <c r="Q159" s="181">
        <f t="shared" si="22"/>
        <v>194.55946870041109</v>
      </c>
      <c r="R159" s="181">
        <f t="shared" si="23"/>
        <v>107.3591445229587</v>
      </c>
    </row>
    <row r="160" spans="1:18">
      <c r="A160" s="195">
        <v>40238</v>
      </c>
      <c r="B160" s="198">
        <v>7.2670000000000003</v>
      </c>
      <c r="C160" s="181">
        <v>7.9450000000000003</v>
      </c>
      <c r="D160" s="198">
        <v>5.6818181818181825</v>
      </c>
      <c r="E160" s="199">
        <v>81.2</v>
      </c>
      <c r="F160" s="196">
        <v>18.149999999999999</v>
      </c>
      <c r="G160" s="199">
        <v>1104.3</v>
      </c>
      <c r="H160" s="199">
        <v>1875507</v>
      </c>
      <c r="I160" s="199">
        <v>20100</v>
      </c>
      <c r="J160" s="197"/>
      <c r="K160" s="181">
        <f t="shared" si="17"/>
        <v>114.12776750413236</v>
      </c>
      <c r="L160" s="181">
        <f t="shared" si="18"/>
        <v>99.033966967902785</v>
      </c>
      <c r="M160" s="181">
        <f t="shared" si="19"/>
        <v>167.25565585385453</v>
      </c>
      <c r="N160" s="181">
        <f t="shared" si="20"/>
        <v>147.2526143988394</v>
      </c>
      <c r="O160" s="181">
        <f t="shared" si="21"/>
        <v>180.22341745966074</v>
      </c>
      <c r="P160" s="181">
        <f t="shared" si="22"/>
        <v>245.56370913942627</v>
      </c>
      <c r="Q160" s="181">
        <f t="shared" si="22"/>
        <v>194.51901968173192</v>
      </c>
      <c r="R160" s="181">
        <f t="shared" si="23"/>
        <v>108.00935006313979</v>
      </c>
    </row>
    <row r="161" spans="1:18">
      <c r="A161" s="195">
        <v>40269</v>
      </c>
      <c r="B161" s="198">
        <v>7.3734999999999999</v>
      </c>
      <c r="C161" s="181">
        <v>7.79</v>
      </c>
      <c r="D161" s="198">
        <v>5.4665409990575036</v>
      </c>
      <c r="E161" s="199">
        <v>85.54</v>
      </c>
      <c r="F161" s="196">
        <v>16.89</v>
      </c>
      <c r="G161" s="199">
        <v>1168.2</v>
      </c>
      <c r="H161" s="199">
        <v>1873274</v>
      </c>
      <c r="I161" s="199">
        <v>19960</v>
      </c>
      <c r="J161" s="197"/>
      <c r="K161" s="181">
        <f t="shared" si="17"/>
        <v>115.80034315284435</v>
      </c>
      <c r="L161" s="181">
        <f t="shared" si="18"/>
        <v>97.101900903708326</v>
      </c>
      <c r="M161" s="181">
        <f t="shared" si="19"/>
        <v>160.91854240868523</v>
      </c>
      <c r="N161" s="181">
        <f t="shared" si="20"/>
        <v>155.12301275463946</v>
      </c>
      <c r="O161" s="181">
        <f t="shared" si="21"/>
        <v>167.71203971865953</v>
      </c>
      <c r="P161" s="181">
        <f t="shared" si="22"/>
        <v>259.77318212141427</v>
      </c>
      <c r="Q161" s="181">
        <f t="shared" si="22"/>
        <v>194.28742312093564</v>
      </c>
      <c r="R161" s="181">
        <f t="shared" si="23"/>
        <v>107.25704613235176</v>
      </c>
    </row>
    <row r="162" spans="1:18">
      <c r="A162" s="195">
        <v>40299</v>
      </c>
      <c r="B162" s="198">
        <v>7.5830000000000002</v>
      </c>
      <c r="C162" s="181">
        <v>8.0399999999999991</v>
      </c>
      <c r="D162" s="198">
        <v>5.2631578947368363</v>
      </c>
      <c r="E162" s="199">
        <v>73.61</v>
      </c>
      <c r="F162" s="196">
        <v>15.11</v>
      </c>
      <c r="G162" s="199">
        <v>1215.3</v>
      </c>
      <c r="H162" s="199">
        <v>1880871</v>
      </c>
      <c r="I162" s="199">
        <v>19830</v>
      </c>
      <c r="J162" s="197"/>
      <c r="K162" s="181">
        <f t="shared" si="17"/>
        <v>119.09052717542805</v>
      </c>
      <c r="L162" s="181">
        <f t="shared" si="18"/>
        <v>100.21813649111873</v>
      </c>
      <c r="M162" s="181">
        <f t="shared" si="19"/>
        <v>154.93155489620193</v>
      </c>
      <c r="N162" s="181">
        <f t="shared" si="20"/>
        <v>133.4884845554011</v>
      </c>
      <c r="O162" s="181">
        <f t="shared" si="21"/>
        <v>150.03723624327679</v>
      </c>
      <c r="P162" s="181">
        <f t="shared" si="22"/>
        <v>270.24683122081387</v>
      </c>
      <c r="Q162" s="181">
        <f t="shared" si="22"/>
        <v>195.075349261719</v>
      </c>
      <c r="R162" s="181">
        <f t="shared" si="23"/>
        <v>106.55847819662002</v>
      </c>
    </row>
    <row r="163" spans="1:18">
      <c r="A163" s="195">
        <v>40330</v>
      </c>
      <c r="B163" s="198">
        <v>7.6726999999999999</v>
      </c>
      <c r="C163" s="181">
        <v>8.0299999999999994</v>
      </c>
      <c r="D163" s="198">
        <v>4.7752808988764128</v>
      </c>
      <c r="E163" s="199">
        <v>73.53</v>
      </c>
      <c r="F163" s="196">
        <v>16.3</v>
      </c>
      <c r="G163" s="199">
        <v>1241.8</v>
      </c>
      <c r="H163" s="199">
        <v>1888631</v>
      </c>
      <c r="I163" s="199">
        <v>20042</v>
      </c>
      <c r="J163" s="197"/>
      <c r="K163" s="181">
        <f t="shared" si="17"/>
        <v>120.49925990490659</v>
      </c>
      <c r="L163" s="181">
        <f t="shared" si="18"/>
        <v>100.09348706762231</v>
      </c>
      <c r="M163" s="181">
        <f t="shared" si="19"/>
        <v>140.56992199852067</v>
      </c>
      <c r="N163" s="181">
        <f t="shared" si="20"/>
        <v>133.34340808801309</v>
      </c>
      <c r="O163" s="181">
        <f t="shared" si="21"/>
        <v>161.85353744311129</v>
      </c>
      <c r="P163" s="181">
        <f t="shared" si="22"/>
        <v>276.13964865465863</v>
      </c>
      <c r="Q163" s="181">
        <f t="shared" si="22"/>
        <v>195.88018101800157</v>
      </c>
      <c r="R163" s="181">
        <f t="shared" si="23"/>
        <v>107.69768129181332</v>
      </c>
    </row>
    <row r="164" spans="1:18">
      <c r="A164" s="195">
        <v>40360</v>
      </c>
      <c r="B164" s="198">
        <v>7.3146000000000004</v>
      </c>
      <c r="C164" s="181">
        <v>7.58</v>
      </c>
      <c r="D164" s="198">
        <v>3.9777983348751267</v>
      </c>
      <c r="E164" s="199">
        <v>77.36</v>
      </c>
      <c r="F164" s="196">
        <v>17.690000000000001</v>
      </c>
      <c r="G164" s="199">
        <v>1167.5</v>
      </c>
      <c r="H164" s="199">
        <v>1903532</v>
      </c>
      <c r="I164" s="199">
        <v>19544</v>
      </c>
      <c r="J164" s="197"/>
      <c r="K164" s="181">
        <f t="shared" si="17"/>
        <v>114.87532244196044</v>
      </c>
      <c r="L164" s="181">
        <f t="shared" si="18"/>
        <v>94.484263010283584</v>
      </c>
      <c r="M164" s="181">
        <f t="shared" si="19"/>
        <v>117.09443140628812</v>
      </c>
      <c r="N164" s="181">
        <f t="shared" si="20"/>
        <v>140.2889439642145</v>
      </c>
      <c r="O164" s="181">
        <f t="shared" si="21"/>
        <v>175.65577161770793</v>
      </c>
      <c r="P164" s="181">
        <f t="shared" si="22"/>
        <v>259.61752279297309</v>
      </c>
      <c r="Q164" s="181">
        <f t="shared" si="22"/>
        <v>197.42564467784257</v>
      </c>
      <c r="R164" s="181">
        <f t="shared" si="23"/>
        <v>105.02162873801015</v>
      </c>
    </row>
    <row r="165" spans="1:18">
      <c r="A165" s="195">
        <v>40391</v>
      </c>
      <c r="B165" s="198">
        <v>7.35</v>
      </c>
      <c r="C165" s="181">
        <v>7.23</v>
      </c>
      <c r="D165" s="198">
        <v>3.7822878228782235</v>
      </c>
      <c r="E165" s="199">
        <v>74.89</v>
      </c>
      <c r="F165" s="196">
        <v>18.600000000000001</v>
      </c>
      <c r="G165" s="199">
        <v>1237.4000000000001</v>
      </c>
      <c r="H165" s="199">
        <v>1917768</v>
      </c>
      <c r="I165" s="199">
        <v>19543</v>
      </c>
      <c r="J165" s="197"/>
      <c r="K165" s="181">
        <f t="shared" si="17"/>
        <v>115.43127716463088</v>
      </c>
      <c r="L165" s="181">
        <f t="shared" si="18"/>
        <v>90.121533187909023</v>
      </c>
      <c r="M165" s="181">
        <f t="shared" si="19"/>
        <v>111.33918935806389</v>
      </c>
      <c r="N165" s="181">
        <f t="shared" si="20"/>
        <v>135.80970803360941</v>
      </c>
      <c r="O165" s="181">
        <f t="shared" si="21"/>
        <v>184.69176665287549</v>
      </c>
      <c r="P165" s="181">
        <f t="shared" si="22"/>
        <v>275.16121859017119</v>
      </c>
      <c r="Q165" s="181">
        <f t="shared" si="22"/>
        <v>198.90213757506405</v>
      </c>
      <c r="R165" s="181">
        <f t="shared" si="23"/>
        <v>105.01625513850452</v>
      </c>
    </row>
    <row r="166" spans="1:18">
      <c r="A166" s="195">
        <v>40422</v>
      </c>
      <c r="B166" s="198">
        <v>6.9598000000000004</v>
      </c>
      <c r="C166" s="181">
        <v>7.3</v>
      </c>
      <c r="D166" s="198">
        <v>3.3027522935779761</v>
      </c>
      <c r="E166" s="199">
        <v>79.33</v>
      </c>
      <c r="F166" s="196">
        <v>22.67</v>
      </c>
      <c r="G166" s="199">
        <v>1310.9</v>
      </c>
      <c r="H166" s="199">
        <v>1936914</v>
      </c>
      <c r="I166" s="199">
        <v>19343</v>
      </c>
      <c r="J166" s="197"/>
      <c r="K166" s="181">
        <f t="shared" si="17"/>
        <v>109.30321126672085</v>
      </c>
      <c r="L166" s="181">
        <f t="shared" si="18"/>
        <v>90.994079152383932</v>
      </c>
      <c r="M166" s="181">
        <f t="shared" si="19"/>
        <v>97.223104173396365</v>
      </c>
      <c r="N166" s="181">
        <f t="shared" si="20"/>
        <v>143.86145197364445</v>
      </c>
      <c r="O166" s="181">
        <f t="shared" si="21"/>
        <v>225.10550268928426</v>
      </c>
      <c r="P166" s="181">
        <f t="shared" si="22"/>
        <v>291.50544807649538</v>
      </c>
      <c r="Q166" s="181">
        <f t="shared" si="22"/>
        <v>200.88787324591277</v>
      </c>
      <c r="R166" s="181">
        <f t="shared" si="23"/>
        <v>103.94153523737877</v>
      </c>
    </row>
    <row r="167" spans="1:18">
      <c r="A167" s="195">
        <v>40452</v>
      </c>
      <c r="B167" s="198">
        <v>6.9894999999999996</v>
      </c>
      <c r="C167" s="181">
        <v>7.04</v>
      </c>
      <c r="D167" s="198">
        <v>3.4830430797433656</v>
      </c>
      <c r="E167" s="199">
        <v>82.01</v>
      </c>
      <c r="F167" s="196">
        <v>26.94</v>
      </c>
      <c r="G167" s="199">
        <v>1345.1</v>
      </c>
      <c r="H167" s="199">
        <v>1935498</v>
      </c>
      <c r="I167" s="199">
        <v>20075</v>
      </c>
      <c r="J167" s="197"/>
      <c r="K167" s="181">
        <f t="shared" si="17"/>
        <v>109.76964785607994</v>
      </c>
      <c r="L167" s="181">
        <f t="shared" si="18"/>
        <v>87.75319414147711</v>
      </c>
      <c r="M167" s="181">
        <f t="shared" si="19"/>
        <v>102.53032322186823</v>
      </c>
      <c r="N167" s="181">
        <f t="shared" si="20"/>
        <v>148.72151363114313</v>
      </c>
      <c r="O167" s="181">
        <f t="shared" si="21"/>
        <v>267.50517170045509</v>
      </c>
      <c r="P167" s="181">
        <f t="shared" si="22"/>
        <v>299.11051812319317</v>
      </c>
      <c r="Q167" s="181">
        <f t="shared" si="22"/>
        <v>200.7410121934777</v>
      </c>
      <c r="R167" s="181">
        <f t="shared" si="23"/>
        <v>107.87501007549906</v>
      </c>
    </row>
    <row r="168" spans="1:18">
      <c r="A168" s="195">
        <v>40483</v>
      </c>
      <c r="B168" s="198">
        <v>7.1026999999999996</v>
      </c>
      <c r="C168" s="181">
        <v>7.46</v>
      </c>
      <c r="D168" s="198">
        <v>3.5747021081576591</v>
      </c>
      <c r="E168" s="199">
        <v>86.49</v>
      </c>
      <c r="F168" s="196">
        <v>26.42</v>
      </c>
      <c r="G168" s="199">
        <v>1368.3</v>
      </c>
      <c r="H168" s="199">
        <v>1943218</v>
      </c>
      <c r="I168" s="199">
        <v>20053</v>
      </c>
      <c r="J168" s="197"/>
      <c r="K168" s="181">
        <f t="shared" si="17"/>
        <v>111.54744657377196</v>
      </c>
      <c r="L168" s="181">
        <f t="shared" si="18"/>
        <v>92.988469928326595</v>
      </c>
      <c r="M168" s="181">
        <f t="shared" si="19"/>
        <v>105.22848962244356</v>
      </c>
      <c r="N168" s="181">
        <f t="shared" si="20"/>
        <v>156.84579580487218</v>
      </c>
      <c r="O168" s="181">
        <f t="shared" si="21"/>
        <v>262.34174596607369</v>
      </c>
      <c r="P168" s="181">
        <f t="shared" si="22"/>
        <v>304.26951300867245</v>
      </c>
      <c r="Q168" s="181">
        <f t="shared" si="22"/>
        <v>201.54169533245985</v>
      </c>
      <c r="R168" s="181">
        <f t="shared" si="23"/>
        <v>107.75679088637524</v>
      </c>
    </row>
    <row r="169" spans="1:18">
      <c r="A169" s="195">
        <v>40513</v>
      </c>
      <c r="B169" s="198">
        <v>6.6176000000000004</v>
      </c>
      <c r="C169" s="181">
        <v>7.31</v>
      </c>
      <c r="D169" s="198">
        <v>3.5</v>
      </c>
      <c r="E169" s="199">
        <v>93.35</v>
      </c>
      <c r="F169" s="196">
        <v>28.04</v>
      </c>
      <c r="G169" s="199">
        <v>1405.1</v>
      </c>
      <c r="H169" s="199">
        <v>1941730</v>
      </c>
      <c r="I169" s="199">
        <v>19872</v>
      </c>
      <c r="J169" s="197"/>
      <c r="K169" s="181">
        <f t="shared" si="17"/>
        <v>103.92898228090633</v>
      </c>
      <c r="L169" s="181">
        <f t="shared" si="18"/>
        <v>91.11872857588034</v>
      </c>
      <c r="M169" s="181">
        <f t="shared" si="19"/>
        <v>103.02948400597438</v>
      </c>
      <c r="N169" s="181">
        <f t="shared" si="20"/>
        <v>169.28610288339482</v>
      </c>
      <c r="O169" s="181">
        <f t="shared" si="21"/>
        <v>278.42780306164667</v>
      </c>
      <c r="P169" s="181">
        <f t="shared" si="22"/>
        <v>312.4527462752946</v>
      </c>
      <c r="Q169" s="181">
        <f t="shared" si="22"/>
        <v>201.38736676888399</v>
      </c>
      <c r="R169" s="181">
        <f t="shared" si="23"/>
        <v>106.78416937585642</v>
      </c>
    </row>
    <row r="170" spans="1:18">
      <c r="A170" s="195">
        <v>40544</v>
      </c>
      <c r="B170" s="198">
        <v>7.1677999999999997</v>
      </c>
      <c r="C170" s="181">
        <v>7.88</v>
      </c>
      <c r="D170" s="198">
        <v>3.5</v>
      </c>
      <c r="E170" s="199">
        <v>99.98</v>
      </c>
      <c r="F170" s="196">
        <v>29.74</v>
      </c>
      <c r="G170" s="199">
        <v>1339.2</v>
      </c>
      <c r="H170" s="199">
        <v>1955015</v>
      </c>
      <c r="I170" s="199">
        <v>20201</v>
      </c>
      <c r="J170" s="197"/>
      <c r="K170" s="181">
        <f t="shared" si="17"/>
        <v>112.56983788580155</v>
      </c>
      <c r="L170" s="181">
        <f t="shared" si="18"/>
        <v>98.223745715176079</v>
      </c>
      <c r="M170" s="181">
        <f t="shared" si="19"/>
        <v>103.02948400597438</v>
      </c>
      <c r="N170" s="181">
        <f t="shared" si="20"/>
        <v>181.30931511817693</v>
      </c>
      <c r="O170" s="181">
        <f t="shared" si="21"/>
        <v>295.30823334712454</v>
      </c>
      <c r="P170" s="181">
        <f t="shared" si="22"/>
        <v>297.79853235490322</v>
      </c>
      <c r="Q170" s="181">
        <f t="shared" si="22"/>
        <v>202.76522628978785</v>
      </c>
      <c r="R170" s="181">
        <f t="shared" si="23"/>
        <v>108.55208361320831</v>
      </c>
    </row>
    <row r="171" spans="1:18">
      <c r="A171" s="195">
        <v>40575</v>
      </c>
      <c r="B171" s="198">
        <v>7.0019999999999998</v>
      </c>
      <c r="C171" s="181">
        <v>7.77</v>
      </c>
      <c r="D171" s="198">
        <v>3.7</v>
      </c>
      <c r="E171" s="199">
        <v>111.99</v>
      </c>
      <c r="F171" s="196">
        <v>29.31</v>
      </c>
      <c r="G171" s="199">
        <v>1410.6</v>
      </c>
      <c r="H171" s="199">
        <v>1971557</v>
      </c>
      <c r="I171" s="199">
        <v>20349</v>
      </c>
      <c r="J171" s="197"/>
      <c r="K171" s="181">
        <f t="shared" si="17"/>
        <v>109.96595955193817</v>
      </c>
      <c r="L171" s="181">
        <f t="shared" si="18"/>
        <v>96.852602056715497</v>
      </c>
      <c r="M171" s="181">
        <f t="shared" si="19"/>
        <v>108.91688309203008</v>
      </c>
      <c r="N171" s="181">
        <f t="shared" si="20"/>
        <v>203.08891978480327</v>
      </c>
      <c r="O171" s="181">
        <f t="shared" si="21"/>
        <v>291.03847745138603</v>
      </c>
      <c r="P171" s="181">
        <f t="shared" si="22"/>
        <v>313.67578385590389</v>
      </c>
      <c r="Q171" s="181">
        <f t="shared" si="22"/>
        <v>204.48088697437882</v>
      </c>
      <c r="R171" s="181">
        <f t="shared" si="23"/>
        <v>109.34737634004136</v>
      </c>
    </row>
    <row r="172" spans="1:18">
      <c r="A172" s="195">
        <v>40603</v>
      </c>
      <c r="B172" s="198">
        <v>6.81</v>
      </c>
      <c r="C172" s="181">
        <v>7.82</v>
      </c>
      <c r="D172" s="198">
        <v>3.7</v>
      </c>
      <c r="E172" s="199">
        <v>117.19</v>
      </c>
      <c r="F172" s="196">
        <v>25.9</v>
      </c>
      <c r="G172" s="199">
        <v>1424.8</v>
      </c>
      <c r="H172" s="199">
        <v>1975168</v>
      </c>
      <c r="I172" s="199">
        <v>20429</v>
      </c>
      <c r="J172" s="197"/>
      <c r="K172" s="181">
        <f t="shared" si="17"/>
        <v>106.95061190355597</v>
      </c>
      <c r="L172" s="181">
        <f t="shared" si="18"/>
        <v>97.475849174197577</v>
      </c>
      <c r="M172" s="181">
        <f t="shared" si="19"/>
        <v>108.91688309203008</v>
      </c>
      <c r="N172" s="181">
        <f t="shared" si="20"/>
        <v>212.51889016502452</v>
      </c>
      <c r="O172" s="181">
        <f t="shared" si="21"/>
        <v>257.17832023169217</v>
      </c>
      <c r="P172" s="181">
        <f t="shared" si="22"/>
        <v>316.83344451856789</v>
      </c>
      <c r="Q172" s="181">
        <f t="shared" si="22"/>
        <v>204.85540340117473</v>
      </c>
      <c r="R172" s="181">
        <f t="shared" si="23"/>
        <v>109.77726430049168</v>
      </c>
    </row>
    <row r="173" spans="1:18">
      <c r="A173" s="195">
        <v>40634</v>
      </c>
      <c r="B173" s="198">
        <v>6.5994999999999999</v>
      </c>
      <c r="C173" s="181">
        <v>7.64</v>
      </c>
      <c r="D173" s="198">
        <v>4.0999999999999996</v>
      </c>
      <c r="E173" s="199">
        <v>125.47</v>
      </c>
      <c r="F173" s="196">
        <v>23.91</v>
      </c>
      <c r="G173" s="199">
        <v>1536.8</v>
      </c>
      <c r="H173" s="199">
        <v>1986284</v>
      </c>
      <c r="I173" s="199">
        <v>20461</v>
      </c>
      <c r="J173" s="197"/>
      <c r="K173" s="181">
        <f t="shared" si="17"/>
        <v>103.64472294530363</v>
      </c>
      <c r="L173" s="181">
        <f t="shared" si="18"/>
        <v>95.232159551262086</v>
      </c>
      <c r="M173" s="181">
        <f t="shared" si="19"/>
        <v>120.69168126414141</v>
      </c>
      <c r="N173" s="181">
        <f t="shared" si="20"/>
        <v>227.53430453968448</v>
      </c>
      <c r="O173" s="181">
        <f t="shared" si="21"/>
        <v>237.41828713280927</v>
      </c>
      <c r="P173" s="181">
        <f t="shared" si="22"/>
        <v>341.73893706915715</v>
      </c>
      <c r="Q173" s="181">
        <f t="shared" si="22"/>
        <v>206.00830414896302</v>
      </c>
      <c r="R173" s="181">
        <f t="shared" si="23"/>
        <v>109.9492194846718</v>
      </c>
    </row>
    <row r="174" spans="1:18">
      <c r="A174" s="195">
        <v>40664</v>
      </c>
      <c r="B174" s="198">
        <v>6.9245000000000001</v>
      </c>
      <c r="C174" s="181">
        <v>7.53</v>
      </c>
      <c r="D174" s="198">
        <v>4.2</v>
      </c>
      <c r="E174" s="199">
        <v>116.42</v>
      </c>
      <c r="F174" s="196">
        <v>21.85</v>
      </c>
      <c r="G174" s="199">
        <v>1540.1</v>
      </c>
      <c r="H174" s="199">
        <v>1984829</v>
      </c>
      <c r="I174" s="199">
        <v>20337</v>
      </c>
      <c r="J174" s="197"/>
      <c r="K174" s="181">
        <f t="shared" ref="K174:K175" si="24">B174/B$179*100</f>
        <v>108.74882703761723</v>
      </c>
      <c r="L174" s="181">
        <f t="shared" ref="L174:L175" si="25">C174/C$179*100</f>
        <v>93.861015892801518</v>
      </c>
      <c r="M174" s="181">
        <f t="shared" ref="M174:M176" si="26">D174/D$179*100</f>
        <v>123.63538080716927</v>
      </c>
      <c r="N174" s="181">
        <f t="shared" ref="N174:N175" si="27">E174/E$179*100</f>
        <v>211.12252916641486</v>
      </c>
      <c r="O174" s="181">
        <f t="shared" ref="O174:O175" si="28">F174/F$179*100</f>
        <v>216.96317749275966</v>
      </c>
      <c r="P174" s="181">
        <f t="shared" ref="P174:P175" si="29">G174/G$179*100</f>
        <v>342.47275961752274</v>
      </c>
      <c r="Q174" s="181">
        <f t="shared" ref="Q174:Q175" si="30">H174/H$179*100</f>
        <v>205.85739819466005</v>
      </c>
      <c r="R174" s="181">
        <f t="shared" ref="R174" si="31">I174/I$179*100</f>
        <v>109.28289314597383</v>
      </c>
    </row>
    <row r="175" spans="1:18">
      <c r="A175" s="195">
        <v>40695</v>
      </c>
      <c r="B175" s="198">
        <v>6.79</v>
      </c>
      <c r="C175" s="181">
        <v>7.5</v>
      </c>
      <c r="D175" s="198">
        <v>4.5999999999999996</v>
      </c>
      <c r="E175" s="199">
        <v>111.92</v>
      </c>
      <c r="F175" s="196">
        <v>24.92</v>
      </c>
      <c r="G175" s="199">
        <v>1503</v>
      </c>
      <c r="H175" s="301">
        <v>1994629</v>
      </c>
      <c r="I175" s="199">
        <v>20148</v>
      </c>
      <c r="J175" s="197"/>
      <c r="K175" s="181">
        <f t="shared" si="24"/>
        <v>106.63651319018284</v>
      </c>
      <c r="L175" s="181">
        <f t="shared" si="25"/>
        <v>93.487067622312253</v>
      </c>
      <c r="M175" s="181">
        <f t="shared" si="26"/>
        <v>135.4101789792806</v>
      </c>
      <c r="N175" s="181">
        <f t="shared" si="27"/>
        <v>202.96197787583878</v>
      </c>
      <c r="O175" s="181">
        <f t="shared" si="28"/>
        <v>247.44724865535792</v>
      </c>
      <c r="P175" s="181">
        <f t="shared" si="29"/>
        <v>334.22281521014008</v>
      </c>
      <c r="Q175" s="181">
        <f t="shared" si="30"/>
        <v>206.87380943326431</v>
      </c>
      <c r="R175" s="181">
        <f>I175/I$179*100</f>
        <v>108.26728283940999</v>
      </c>
    </row>
    <row r="176" spans="1:18">
      <c r="A176" s="195">
        <v>40725</v>
      </c>
      <c r="B176" s="198">
        <v>6.73</v>
      </c>
      <c r="C176" s="181">
        <v>7.33</v>
      </c>
      <c r="D176" s="198">
        <v>5</v>
      </c>
      <c r="E176" s="199">
        <v>116.27</v>
      </c>
      <c r="F176" s="196">
        <v>29.47</v>
      </c>
      <c r="G176" s="199">
        <v>1618.2</v>
      </c>
      <c r="H176" s="301">
        <v>2019970</v>
      </c>
      <c r="I176" s="199">
        <v>19393</v>
      </c>
      <c r="J176" s="197"/>
      <c r="K176" s="181">
        <f t="shared" ref="K176:K177" si="32">B176/B$179*100</f>
        <v>105.69421705006341</v>
      </c>
      <c r="L176" s="181">
        <f t="shared" ref="L176:L177" si="33">C176/C$179*100</f>
        <v>91.368027422873183</v>
      </c>
      <c r="M176" s="181">
        <f t="shared" ref="M176:M177" si="34">D176/D$179*100</f>
        <v>147.18497715139199</v>
      </c>
      <c r="N176" s="181">
        <f t="shared" ref="N176:N177" si="35">E176/E$179*100</f>
        <v>210.85051079006229</v>
      </c>
      <c r="O176" s="181">
        <f t="shared" ref="O176:O177" si="36">F176/F$179*100</f>
        <v>292.62722383119569</v>
      </c>
      <c r="P176" s="181">
        <f t="shared" ref="P176:P177" si="37">G176/G$179*100</f>
        <v>359.83989326217471</v>
      </c>
      <c r="Q176" s="181">
        <f t="shared" ref="Q176:Q177" si="38">H176/H$179*100</f>
        <v>209.50206220851641</v>
      </c>
      <c r="R176" s="181">
        <f t="shared" ref="R176:R177" si="39">I176/I$179*100</f>
        <v>104.2102152126602</v>
      </c>
    </row>
    <row r="177" spans="1:18">
      <c r="A177" s="195">
        <v>40756</v>
      </c>
      <c r="B177" s="198">
        <v>7.0705999999999998</v>
      </c>
      <c r="C177" s="181">
        <v>6.52</v>
      </c>
      <c r="D177" s="198">
        <v>5.3</v>
      </c>
      <c r="E177" s="199">
        <v>115.79</v>
      </c>
      <c r="F177" s="196">
        <v>28.88</v>
      </c>
      <c r="G177" s="199">
        <v>1836.1</v>
      </c>
      <c r="H177" s="207">
        <f>AVERAGE(H174:H176)</f>
        <v>1999809.3333333333</v>
      </c>
      <c r="I177" s="207">
        <f>AVERAGE(I174:I176)</f>
        <v>19959.333333333332</v>
      </c>
      <c r="J177" s="197"/>
      <c r="K177" s="181">
        <f t="shared" si="32"/>
        <v>111.04331813880806</v>
      </c>
      <c r="L177" s="181">
        <f t="shared" si="33"/>
        <v>81.27142411966345</v>
      </c>
      <c r="M177" s="181">
        <f t="shared" si="34"/>
        <v>156.01607578047549</v>
      </c>
      <c r="N177" s="181">
        <f t="shared" si="35"/>
        <v>209.98005198573418</v>
      </c>
      <c r="O177" s="181">
        <f t="shared" si="36"/>
        <v>286.76872155564752</v>
      </c>
      <c r="P177" s="181">
        <f t="shared" si="37"/>
        <v>408.29441850122299</v>
      </c>
      <c r="Q177" s="181">
        <f t="shared" si="38"/>
        <v>207.41108994548028</v>
      </c>
      <c r="R177" s="181">
        <f t="shared" si="39"/>
        <v>107.25346373268133</v>
      </c>
    </row>
    <row r="179" spans="1:18">
      <c r="A179" s="196" t="s">
        <v>84</v>
      </c>
      <c r="B179" s="198">
        <f>AVERAGE(B98:B109)</f>
        <v>6.3674250000000008</v>
      </c>
      <c r="C179" s="198">
        <f t="shared" ref="C179:I179" si="40">AVERAGE(C98:C109)</f>
        <v>8.0224999999999991</v>
      </c>
      <c r="D179" s="198">
        <f t="shared" si="40"/>
        <v>3.3970858281664742</v>
      </c>
      <c r="E179" s="198">
        <f t="shared" si="40"/>
        <v>55.143333333333324</v>
      </c>
      <c r="F179" s="198">
        <f t="shared" si="40"/>
        <v>10.070833333333333</v>
      </c>
      <c r="G179" s="198">
        <f t="shared" si="40"/>
        <v>449.70000000000005</v>
      </c>
      <c r="H179" s="199">
        <f t="shared" si="40"/>
        <v>964176.66666666663</v>
      </c>
      <c r="I179" s="199">
        <f t="shared" si="40"/>
        <v>18609.5</v>
      </c>
    </row>
    <row r="181" spans="1:18">
      <c r="R181" s="197"/>
    </row>
    <row r="182" spans="1:18">
      <c r="Q182" s="197"/>
      <c r="R182" s="197"/>
    </row>
    <row r="183" spans="1:18">
      <c r="Q183" s="197"/>
      <c r="R183" s="197"/>
    </row>
    <row r="184" spans="1:18">
      <c r="Q184" s="197"/>
      <c r="R184" s="197"/>
    </row>
    <row r="185" spans="1:18">
      <c r="R185" s="197"/>
    </row>
    <row r="186" spans="1:18">
      <c r="R186" s="197"/>
    </row>
    <row r="187" spans="1:18">
      <c r="R187" s="197"/>
    </row>
    <row r="188" spans="1:18">
      <c r="R188" s="197"/>
    </row>
    <row r="189" spans="1:18">
      <c r="R189" s="197"/>
    </row>
    <row r="190" spans="1:18">
      <c r="R190" s="197"/>
    </row>
    <row r="214" spans="1:11" ht="15.75" thickBot="1"/>
    <row r="215" spans="1:11" ht="75">
      <c r="A215" s="202"/>
      <c r="B215" s="203" t="str">
        <f>B1</f>
        <v>Rand Dollar (Rand per USD)</v>
      </c>
      <c r="C215" s="203" t="str">
        <f t="shared" ref="C215:I215" si="41">C1</f>
        <v>Interest Rate (R157 = %)</v>
      </c>
      <c r="D215" s="203" t="str">
        <f t="shared" si="41"/>
        <v>Inflation (pa %)</v>
      </c>
      <c r="E215" s="203" t="str">
        <f t="shared" si="41"/>
        <v>Oil Price (USD)</v>
      </c>
      <c r="F215" s="203" t="str">
        <f t="shared" si="41"/>
        <v>Sugar Price (US cents per pound)</v>
      </c>
      <c r="G215" s="203" t="str">
        <f t="shared" si="41"/>
        <v>Gold Price (USD)</v>
      </c>
      <c r="H215" s="203" t="str">
        <f t="shared" si="41"/>
        <v>Credit extended to the domestic private sector (Rm)</v>
      </c>
      <c r="I215" s="204" t="str">
        <f t="shared" si="41"/>
        <v>Electricity generated and available for distribution (Gigawatt-hours)</v>
      </c>
      <c r="K215" s="212" t="s">
        <v>87</v>
      </c>
    </row>
    <row r="216" spans="1:11" ht="45">
      <c r="A216" s="205" t="s">
        <v>22</v>
      </c>
      <c r="B216" s="208">
        <f>Intro!B9</f>
        <v>0.2</v>
      </c>
      <c r="C216" s="208">
        <f>Intro!C9</f>
        <v>0.1</v>
      </c>
      <c r="D216" s="208">
        <f>Intro!D9</f>
        <v>0.05</v>
      </c>
      <c r="E216" s="208">
        <f>Intro!E9</f>
        <v>0.17</v>
      </c>
      <c r="F216" s="208">
        <f>Intro!F9</f>
        <v>0.3</v>
      </c>
      <c r="G216" s="208">
        <f>Intro!G9</f>
        <v>0</v>
      </c>
      <c r="H216" s="208">
        <f>Intro!H9</f>
        <v>0.1</v>
      </c>
      <c r="I216" s="209">
        <f>Intro!I9</f>
        <v>0.08</v>
      </c>
      <c r="K216" s="213">
        <f>SUM(B216:I216)</f>
        <v>1</v>
      </c>
    </row>
    <row r="217" spans="1:11" ht="30">
      <c r="A217" s="205" t="s">
        <v>23</v>
      </c>
      <c r="B217" s="208">
        <f>Intro!B10</f>
        <v>0.3</v>
      </c>
      <c r="C217" s="208">
        <f>Intro!C10</f>
        <v>0</v>
      </c>
      <c r="D217" s="208">
        <f>Intro!D10</f>
        <v>0</v>
      </c>
      <c r="E217" s="208">
        <f>Intro!E10</f>
        <v>0.1</v>
      </c>
      <c r="F217" s="208">
        <f>Intro!F10</f>
        <v>0</v>
      </c>
      <c r="G217" s="208">
        <f>Intro!G10</f>
        <v>0.4</v>
      </c>
      <c r="H217" s="208">
        <f>Intro!H10</f>
        <v>0</v>
      </c>
      <c r="I217" s="209">
        <f>Intro!I10</f>
        <v>0.2</v>
      </c>
      <c r="K217" s="213">
        <f t="shared" ref="K217:K224" si="42">SUM(B217:I217)</f>
        <v>1</v>
      </c>
    </row>
    <row r="218" spans="1:11" ht="25.5" customHeight="1">
      <c r="A218" s="205" t="s">
        <v>3</v>
      </c>
      <c r="B218" s="208">
        <f>Intro!B11</f>
        <v>0.35</v>
      </c>
      <c r="C218" s="208">
        <f>Intro!C11</f>
        <v>0.2</v>
      </c>
      <c r="D218" s="208">
        <f>Intro!D11</f>
        <v>0.05</v>
      </c>
      <c r="E218" s="208">
        <f>Intro!E11</f>
        <v>0.1</v>
      </c>
      <c r="F218" s="208">
        <f>Intro!F11</f>
        <v>0</v>
      </c>
      <c r="G218" s="208">
        <f>Intro!G11</f>
        <v>0</v>
      </c>
      <c r="H218" s="208">
        <f>Intro!H11</f>
        <v>0.1</v>
      </c>
      <c r="I218" s="209">
        <f>Intro!I11</f>
        <v>0.2</v>
      </c>
      <c r="K218" s="213">
        <f t="shared" si="42"/>
        <v>1</v>
      </c>
    </row>
    <row r="219" spans="1:11" ht="30">
      <c r="A219" s="205" t="s">
        <v>24</v>
      </c>
      <c r="B219" s="208">
        <f>Intro!B12</f>
        <v>0.1</v>
      </c>
      <c r="C219" s="208">
        <f>Intro!C12</f>
        <v>0.05</v>
      </c>
      <c r="D219" s="208">
        <f>Intro!D12</f>
        <v>0.05</v>
      </c>
      <c r="E219" s="208">
        <f>Intro!E12</f>
        <v>0.2</v>
      </c>
      <c r="F219" s="208">
        <f>Intro!F12</f>
        <v>0</v>
      </c>
      <c r="G219" s="208">
        <f>Intro!G12</f>
        <v>0</v>
      </c>
      <c r="H219" s="208">
        <f>Intro!H12</f>
        <v>0.1</v>
      </c>
      <c r="I219" s="209">
        <f>Intro!I12</f>
        <v>0.5</v>
      </c>
      <c r="K219" s="213">
        <f t="shared" si="42"/>
        <v>1</v>
      </c>
    </row>
    <row r="220" spans="1:11" ht="23.25" customHeight="1">
      <c r="A220" s="205" t="s">
        <v>25</v>
      </c>
      <c r="B220" s="208">
        <f>Intro!B13</f>
        <v>0.1</v>
      </c>
      <c r="C220" s="208">
        <f>Intro!C13</f>
        <v>0.3</v>
      </c>
      <c r="D220" s="208">
        <f>Intro!D13</f>
        <v>0.1</v>
      </c>
      <c r="E220" s="208">
        <f>Intro!E13</f>
        <v>0.15</v>
      </c>
      <c r="F220" s="208">
        <f>Intro!F13</f>
        <v>0</v>
      </c>
      <c r="G220" s="208">
        <f>Intro!G13</f>
        <v>0</v>
      </c>
      <c r="H220" s="208">
        <f>Intro!H13</f>
        <v>0.3</v>
      </c>
      <c r="I220" s="209">
        <f>Intro!I13</f>
        <v>0.05</v>
      </c>
      <c r="K220" s="213">
        <f t="shared" si="42"/>
        <v>1</v>
      </c>
    </row>
    <row r="221" spans="1:11" ht="60">
      <c r="A221" s="205" t="s">
        <v>26</v>
      </c>
      <c r="B221" s="208">
        <f>Intro!B14</f>
        <v>0.1</v>
      </c>
      <c r="C221" s="208">
        <f>Intro!C14</f>
        <v>0.35</v>
      </c>
      <c r="D221" s="208">
        <f>Intro!D14</f>
        <v>0.2</v>
      </c>
      <c r="E221" s="208">
        <f>Intro!E14</f>
        <v>0.1</v>
      </c>
      <c r="F221" s="208">
        <f>Intro!F14</f>
        <v>0</v>
      </c>
      <c r="G221" s="208">
        <f>Intro!G14</f>
        <v>0</v>
      </c>
      <c r="H221" s="208">
        <f>Intro!H14</f>
        <v>0.25</v>
      </c>
      <c r="I221" s="209">
        <f>Intro!I14</f>
        <v>0</v>
      </c>
      <c r="K221" s="213">
        <f t="shared" si="42"/>
        <v>0.99999999999999989</v>
      </c>
    </row>
    <row r="222" spans="1:11" ht="60">
      <c r="A222" s="205" t="s">
        <v>27</v>
      </c>
      <c r="B222" s="208">
        <f>Intro!B15</f>
        <v>0.1</v>
      </c>
      <c r="C222" s="208">
        <f>Intro!C15</f>
        <v>0.2</v>
      </c>
      <c r="D222" s="208">
        <f>Intro!D15</f>
        <v>0.1</v>
      </c>
      <c r="E222" s="208">
        <f>Intro!E15</f>
        <v>0.3</v>
      </c>
      <c r="F222" s="208">
        <f>Intro!F15</f>
        <v>0</v>
      </c>
      <c r="G222" s="208">
        <f>Intro!G15</f>
        <v>0</v>
      </c>
      <c r="H222" s="208">
        <f>Intro!H15</f>
        <v>0.2</v>
      </c>
      <c r="I222" s="209">
        <f>Intro!I15</f>
        <v>0.1</v>
      </c>
      <c r="K222" s="213">
        <f t="shared" si="42"/>
        <v>0.99999999999999989</v>
      </c>
    </row>
    <row r="223" spans="1:11" ht="60">
      <c r="A223" s="205" t="s">
        <v>28</v>
      </c>
      <c r="B223" s="208">
        <f>Intro!B16</f>
        <v>0.1</v>
      </c>
      <c r="C223" s="208">
        <f>Intro!C16</f>
        <v>0.35</v>
      </c>
      <c r="D223" s="208">
        <f>Intro!D16</f>
        <v>0.1</v>
      </c>
      <c r="E223" s="208">
        <f>Intro!E16</f>
        <v>0.1</v>
      </c>
      <c r="F223" s="208">
        <f>Intro!F16</f>
        <v>0</v>
      </c>
      <c r="G223" s="208">
        <f>Intro!G16</f>
        <v>0</v>
      </c>
      <c r="H223" s="208">
        <f>Intro!H16</f>
        <v>0.3</v>
      </c>
      <c r="I223" s="209">
        <f>Intro!I16</f>
        <v>0.05</v>
      </c>
      <c r="K223" s="213">
        <f t="shared" si="42"/>
        <v>1</v>
      </c>
    </row>
    <row r="224" spans="1:11" ht="60.75" thickBot="1">
      <c r="A224" s="206" t="s">
        <v>29</v>
      </c>
      <c r="B224" s="210">
        <f>Intro!B17</f>
        <v>0.1</v>
      </c>
      <c r="C224" s="210">
        <f>Intro!C17</f>
        <v>0.35</v>
      </c>
      <c r="D224" s="210">
        <f>Intro!D17</f>
        <v>0.2</v>
      </c>
      <c r="E224" s="210">
        <f>Intro!E17</f>
        <v>0</v>
      </c>
      <c r="F224" s="210">
        <f>Intro!F17</f>
        <v>0</v>
      </c>
      <c r="G224" s="210">
        <f>Intro!G17</f>
        <v>0</v>
      </c>
      <c r="H224" s="210">
        <f>Intro!H17</f>
        <v>0.3</v>
      </c>
      <c r="I224" s="211">
        <f>Intro!I17</f>
        <v>0.05</v>
      </c>
      <c r="K224" s="214">
        <f t="shared" si="42"/>
        <v>1</v>
      </c>
    </row>
    <row r="226" spans="1:1">
      <c r="A226" s="195"/>
    </row>
    <row r="227" spans="1:1">
      <c r="A227" s="195"/>
    </row>
    <row r="228" spans="1:1">
      <c r="A228" s="195"/>
    </row>
    <row r="229" spans="1:1">
      <c r="A229" s="195"/>
    </row>
    <row r="230" spans="1:1">
      <c r="A230" s="195"/>
    </row>
    <row r="231" spans="1:1">
      <c r="A231" s="195"/>
    </row>
    <row r="232" spans="1:1">
      <c r="A232" s="195"/>
    </row>
    <row r="233" spans="1:1">
      <c r="A233" s="195"/>
    </row>
    <row r="234" spans="1:1">
      <c r="A234" s="195"/>
    </row>
    <row r="235" spans="1:1">
      <c r="A235" s="195"/>
    </row>
    <row r="236" spans="1:1">
      <c r="A236" s="195"/>
    </row>
    <row r="237" spans="1:1">
      <c r="A237" s="195"/>
    </row>
  </sheetData>
  <conditionalFormatting sqref="B158:B176 C158:I17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17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17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7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E198"/>
  <sheetViews>
    <sheetView topLeftCell="L1" workbookViewId="0">
      <selection activeCell="AE165" sqref="AE165"/>
    </sheetView>
  </sheetViews>
  <sheetFormatPr defaultRowHeight="15"/>
  <cols>
    <col min="1" max="1" width="7.42578125" bestFit="1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73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KZN!C$60/100</f>
        <v>5.4680379380082772E-2</v>
      </c>
      <c r="L2" s="215">
        <f>KZN!D$60/100</f>
        <v>3.4644095021632147E-2</v>
      </c>
      <c r="M2" s="215">
        <f>KZN!E$60/100</f>
        <v>0.24266353920795575</v>
      </c>
      <c r="N2" s="215">
        <f>KZN!F$60/100</f>
        <v>2.747320782565537E-2</v>
      </c>
      <c r="O2" s="215">
        <f>KZN!G$60/100</f>
        <v>2.4127792598999217E-2</v>
      </c>
      <c r="P2" s="215">
        <f>KZN!H$60/100</f>
        <v>0.12589849774794834</v>
      </c>
      <c r="Q2" s="215">
        <f>KZN!I$60/100</f>
        <v>0.11401256077697203</v>
      </c>
      <c r="R2" s="215">
        <f>KZN!J$60/100</f>
        <v>0.15757644561455983</v>
      </c>
      <c r="S2" s="215">
        <f>KZN!K$60/100</f>
        <v>0.21892348182619459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-8.6809750625135385E-4</v>
      </c>
      <c r="V2" s="215">
        <f>L2*$B2*Indicators!$B$217+L2*$C2*Indicators!$C$217+L2*$D2*Indicators!$D$217+L2*$E2*Indicators!$E$217+L2*$F2*Indicators!$F$217+L2*$G2*Indicators!$G$217+L2*$H2*Indicators!$H$217+L2*$I2*Indicators!$I$217</f>
        <v>8.1913673586402665E-4</v>
      </c>
      <c r="W2" s="215">
        <f>M2*$B2*Indicators!$B$218+M2*$C2*Indicators!$C$218+M2*$D2*Indicators!$D$218+M2*$E2*Indicators!$E$218+M2*$F2*Indicators!$F$218+M2*$G2*Indicators!$G$218+M2*$H2*Indicators!$H$218+M2*$I2*Indicators!$I$218</f>
        <v>1.140829546058712E-3</v>
      </c>
      <c r="X2" s="215">
        <f>N2*$B2*Indicators!$B$219+N2*$C2*Indicators!$C$219+N2*$D2*Indicators!$D$219+N2*$E2*Indicators!$E$219+N2*$F2*Indicators!$F$219+N2*$G2*Indicators!$G$219+N2*$H2*Indicators!$H$219+N2*$I2*Indicators!$I$219</f>
        <v>-6.6090179400870488E-5</v>
      </c>
      <c r="Y2" s="215">
        <f>O2*$B2*Indicators!$B$220+O2*$C2*Indicators!$C$220+O2*$D2*Indicators!$D$220+O2*$E2*Indicators!$E$220+O2*$F2*Indicators!$F$220+O2*$G2*Indicators!$G$220+O2*$H2*Indicators!$H$220+O2*$I2*Indicators!$I$220</f>
        <v>1.0270679405262572E-4</v>
      </c>
      <c r="Z2" s="215">
        <f>P2*$B2*Indicators!$B$221+P2*$C2*Indicators!$C$221+P2*$D2*Indicators!$D$221+P2*$E2*Indicators!$E$221+P2*$F2*Indicators!$F$221+P2*$G2*Indicators!$G$221+P2*$H2*Indicators!$H$221+P2*$I2*Indicators!$I$221</f>
        <v>6.1696413622807191E-4</v>
      </c>
      <c r="AA2" s="215">
        <f>Q2*$B2*Indicators!$B$222+Q2*$C2*Indicators!$C$222+Q2*$D2*Indicators!$D$222+Q2*$E2*Indicators!$E$222+Q2*$F2*Indicators!$F$222+Q2*$G2*Indicators!$G$222+Q2*$H2*Indicators!$H$222+Q2*$I2*Indicators!$I$222</f>
        <v>4.0871647459872105E-4</v>
      </c>
      <c r="AB2" s="215">
        <f>R2*$B2*Indicators!$B$223+R2*$C2*Indicators!$C$223+R2*$D2*Indicators!$D$223+R2*$E2*Indicators!$E$223+R2*$F2*Indicators!$F$223+R2*$G2*Indicators!$G$223+R2*$H2*Indicators!$H$223+R2*$I2*Indicators!$I$223</f>
        <v>6.5499795761170862E-4</v>
      </c>
      <c r="AC2" s="215">
        <f>S2*$B2*Indicators!$B$224+S2*$C2*Indicators!$C$224+S2*$D2*Indicators!$D$224+S2*$E2*Indicators!$E$224+S2*$F2*Indicators!$F$224+S2*$G2*Indicators!$G$224+S2*$H2*Indicators!$H$224+S2*$I2*Indicators!$I$224</f>
        <v>9.1458870061228578E-4</v>
      </c>
      <c r="AD2" s="215"/>
      <c r="AE2" s="198">
        <f>SUM(U2:AD2)*100</f>
        <v>0.37237526593739273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KZN!C$60/100</f>
        <v>5.4680379380082772E-2</v>
      </c>
      <c r="L3" s="215">
        <f>KZN!D$60/100</f>
        <v>3.4644095021632147E-2</v>
      </c>
      <c r="M3" s="215">
        <f>KZN!E$60/100</f>
        <v>0.24266353920795575</v>
      </c>
      <c r="N3" s="215">
        <f>KZN!F$60/100</f>
        <v>2.747320782565537E-2</v>
      </c>
      <c r="O3" s="215">
        <f>KZN!G$60/100</f>
        <v>2.4127792598999217E-2</v>
      </c>
      <c r="P3" s="215">
        <f>KZN!H$60/100</f>
        <v>0.12589849774794834</v>
      </c>
      <c r="Q3" s="215">
        <f>KZN!I$60/100</f>
        <v>0.11401256077697203</v>
      </c>
      <c r="R3" s="215">
        <f>KZN!J$60/100</f>
        <v>0.15757644561455983</v>
      </c>
      <c r="S3" s="215">
        <f>KZN!K$60/100</f>
        <v>0.21892348182619459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4.5595571107140333E-4</v>
      </c>
      <c r="V3" s="215">
        <f>L3*$B3*Indicators!$B$217+L3*$C3*Indicators!$C$217+L3*$D3*Indicators!$D$217+L3*$E3*Indicators!$E$217+L3*$F3*Indicators!$F$217+L3*$G3*Indicators!$G$217+L3*$H3*Indicators!$H$217+L3*$I3*Indicators!$I$217</f>
        <v>3.7025096863656595E-4</v>
      </c>
      <c r="W3" s="215">
        <f>M3*$B3*Indicators!$B$218+M3*$C3*Indicators!$C$218+M3*$D3*Indicators!$D$218+M3*$E3*Indicators!$E$218+M3*$F3*Indicators!$F$218+M3*$G3*Indicators!$G$218+M3*$H3*Indicators!$H$218+M3*$I3*Indicators!$I$218</f>
        <v>4.5603131975101487E-3</v>
      </c>
      <c r="X3" s="215">
        <f>N3*$B3*Indicators!$B$219+N3*$C3*Indicators!$C$219+N3*$D3*Indicators!$D$219+N3*$E3*Indicators!$E$219+N3*$F3*Indicators!$F$219+N3*$G3*Indicators!$G$219+N3*$H3*Indicators!$H$219+N3*$I3*Indicators!$I$219</f>
        <v>9.7162196531996241E-4</v>
      </c>
      <c r="Y3" s="215">
        <f>O3*$B3*Indicators!$B$220+O3*$C3*Indicators!$C$220+O3*$D3*Indicators!$D$220+O3*$E3*Indicators!$E$220+O3*$F3*Indicators!$F$220+O3*$G3*Indicators!$G$220+O3*$H3*Indicators!$H$220+O3*$I3*Indicators!$I$220</f>
        <v>7.4892070047593304E-4</v>
      </c>
      <c r="Z3" s="215">
        <f>P3*$B3*Indicators!$B$221+P3*$C3*Indicators!$C$221+P3*$D3*Indicators!$D$221+P3*$E3*Indicators!$E$221+P3*$F3*Indicators!$F$221+P3*$G3*Indicators!$G$221+P3*$H3*Indicators!$H$221+P3*$I3*Indicators!$I$221</f>
        <v>2.8174058041985244E-3</v>
      </c>
      <c r="AA3" s="215">
        <f>Q3*$B3*Indicators!$B$222+Q3*$C3*Indicators!$C$222+Q3*$D3*Indicators!$D$222+Q3*$E3*Indicators!$E$222+Q3*$F3*Indicators!$F$222+Q3*$G3*Indicators!$G$222+Q3*$H3*Indicators!$H$222+Q3*$I3*Indicators!$I$222</f>
        <v>5.9333783350352153E-3</v>
      </c>
      <c r="AB3" s="215">
        <f>R3*$B3*Indicators!$B$223+R3*$C3*Indicators!$C$223+R3*$D3*Indicators!$D$223+R3*$E3*Indicators!$E$223+R3*$F3*Indicators!$F$223+R3*$G3*Indicators!$G$223+R3*$H3*Indicators!$H$223+R3*$I3*Indicators!$I$223</f>
        <v>3.6769080348233222E-3</v>
      </c>
      <c r="AC3" s="215">
        <f>S3*$B3*Indicators!$B$224+S3*$C3*Indicators!$C$224+S3*$D3*Indicators!$D$224+S3*$E3*Indicators!$E$224+S3*$F3*Indicators!$F$224+S3*$G3*Indicators!$G$224+S3*$H3*Indicators!$H$224+S3*$I3*Indicators!$I$224</f>
        <v>1.804200160611191E-3</v>
      </c>
      <c r="AE3" s="198">
        <f t="shared" ref="AE3:AE66" si="1">SUM(U3:AD3)*100</f>
        <v>2.1338954877682266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KZN!C$60/100</f>
        <v>5.4680379380082772E-2</v>
      </c>
      <c r="L4" s="215">
        <f>KZN!D$60/100</f>
        <v>3.4644095021632147E-2</v>
      </c>
      <c r="M4" s="215">
        <f>KZN!E$60/100</f>
        <v>0.24266353920795575</v>
      </c>
      <c r="N4" s="215">
        <f>KZN!F$60/100</f>
        <v>2.747320782565537E-2</v>
      </c>
      <c r="O4" s="215">
        <f>KZN!G$60/100</f>
        <v>2.4127792598999217E-2</v>
      </c>
      <c r="P4" s="215">
        <f>KZN!H$60/100</f>
        <v>0.12589849774794834</v>
      </c>
      <c r="Q4" s="215">
        <f>KZN!I$60/100</f>
        <v>0.11401256077697203</v>
      </c>
      <c r="R4" s="215">
        <f>KZN!J$60/100</f>
        <v>0.15757644561455983</v>
      </c>
      <c r="S4" s="215">
        <f>KZN!K$60/100</f>
        <v>0.21892348182619459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-1.5646528442391286E-3</v>
      </c>
      <c r="V4" s="215">
        <f>L4*$B4*Indicators!$B$217+L4*$C4*Indicators!$C$217+L4*$D4*Indicators!$D$217+L4*$E4*Indicators!$E$217+L4*$F4*Indicators!$F$217+L4*$G4*Indicators!$G$217+L4*$H4*Indicators!$H$217+L4*$I4*Indicators!$I$217</f>
        <v>1.4486105869203125E-4</v>
      </c>
      <c r="W4" s="215">
        <f>M4*$B4*Indicators!$B$218+M4*$C4*Indicators!$C$218+M4*$D4*Indicators!$D$218+M4*$E4*Indicators!$E$218+M4*$F4*Indicators!$F$218+M4*$G4*Indicators!$G$218+M4*$H4*Indicators!$H$218+M4*$I4*Indicators!$I$218</f>
        <v>5.1322085746339542E-4</v>
      </c>
      <c r="X4" s="215">
        <f>N4*$B4*Indicators!$B$219+N4*$C4*Indicators!$C$219+N4*$D4*Indicators!$D$219+N4*$E4*Indicators!$E$219+N4*$F4*Indicators!$F$219+N4*$G4*Indicators!$G$219+N4*$H4*Indicators!$H$219+N4*$I4*Indicators!$I$219</f>
        <v>-2.8895479674416073E-4</v>
      </c>
      <c r="Y4" s="215">
        <f>O4*$B4*Indicators!$B$220+O4*$C4*Indicators!$C$220+O4*$D4*Indicators!$D$220+O4*$E4*Indicators!$E$220+O4*$F4*Indicators!$F$220+O4*$G4*Indicators!$G$220+O4*$H4*Indicators!$H$220+O4*$I4*Indicators!$I$220</f>
        <v>-3.0002451356035275E-5</v>
      </c>
      <c r="Z4" s="215">
        <f>P4*$B4*Indicators!$B$221+P4*$C4*Indicators!$C$221+P4*$D4*Indicators!$D$221+P4*$E4*Indicators!$E$221+P4*$F4*Indicators!$F$221+P4*$G4*Indicators!$G$221+P4*$H4*Indicators!$H$221+P4*$I4*Indicators!$I$221</f>
        <v>1.2834441721164177E-4</v>
      </c>
      <c r="AA4" s="215">
        <f>Q4*$B4*Indicators!$B$222+Q4*$C4*Indicators!$C$222+Q4*$D4*Indicators!$D$222+Q4*$E4*Indicators!$E$222+Q4*$F4*Indicators!$F$222+Q4*$G4*Indicators!$G$222+Q4*$H4*Indicators!$H$222+Q4*$I4*Indicators!$I$222</f>
        <v>-1.2941764916400589E-3</v>
      </c>
      <c r="AB4" s="215">
        <f>R4*$B4*Indicators!$B$223+R4*$C4*Indicators!$C$223+R4*$D4*Indicators!$D$223+R4*$E4*Indicators!$E$223+R4*$F4*Indicators!$F$223+R4*$G4*Indicators!$G$223+R4*$H4*Indicators!$H$223+R4*$I4*Indicators!$I$223</f>
        <v>2.4207986676746764E-4</v>
      </c>
      <c r="AC4" s="215">
        <f>S4*$B4*Indicators!$B$224+S4*$C4*Indicators!$C$224+S4*$D4*Indicators!$D$224+S4*$E4*Indicators!$E$224+S4*$F4*Indicators!$F$224+S4*$G4*Indicators!$G$224+S4*$H4*Indicators!$H$224+S4*$I4*Indicators!$I$224</f>
        <v>1.4881141246464761E-3</v>
      </c>
      <c r="AE4" s="198">
        <f t="shared" si="1"/>
        <v>-6.6116625919837121E-2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KZN!C$60/100</f>
        <v>5.4680379380082772E-2</v>
      </c>
      <c r="L5" s="215">
        <f>KZN!D$60/100</f>
        <v>3.4644095021632147E-2</v>
      </c>
      <c r="M5" s="215">
        <f>KZN!E$60/100</f>
        <v>0.24266353920795575</v>
      </c>
      <c r="N5" s="215">
        <f>KZN!F$60/100</f>
        <v>2.747320782565537E-2</v>
      </c>
      <c r="O5" s="215">
        <f>KZN!G$60/100</f>
        <v>2.4127792598999217E-2</v>
      </c>
      <c r="P5" s="215">
        <f>KZN!H$60/100</f>
        <v>0.12589849774794834</v>
      </c>
      <c r="Q5" s="215">
        <f>KZN!I$60/100</f>
        <v>0.11401256077697203</v>
      </c>
      <c r="R5" s="215">
        <f>KZN!J$60/100</f>
        <v>0.15757644561455983</v>
      </c>
      <c r="S5" s="215">
        <f>KZN!K$60/100</f>
        <v>0.21892348182619459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2.1558537964179865E-4</v>
      </c>
      <c r="V5" s="215">
        <f>L5*$B5*Indicators!$B$217+L5*$C5*Indicators!$C$217+L5*$D5*Indicators!$D$217+L5*$E5*Indicators!$E$217+L5*$F5*Indicators!$F$217+L5*$G5*Indicators!$G$217+L5*$H5*Indicators!$H$217+L5*$I5*Indicators!$I$217</f>
        <v>5.0898587894894053E-4</v>
      </c>
      <c r="W5" s="215">
        <f>M5*$B5*Indicators!$B$218+M5*$C5*Indicators!$C$218+M5*$D5*Indicators!$D$218+M5*$E5*Indicators!$E$218+M5*$F5*Indicators!$F$218+M5*$G5*Indicators!$G$218+M5*$H5*Indicators!$H$218+M5*$I5*Indicators!$I$218</f>
        <v>1.6698995218708335E-3</v>
      </c>
      <c r="X5" s="215">
        <f>N5*$B5*Indicators!$B$219+N5*$C5*Indicators!$C$219+N5*$D5*Indicators!$D$219+N5*$E5*Indicators!$E$219+N5*$F5*Indicators!$F$219+N5*$G5*Indicators!$G$219+N5*$H5*Indicators!$H$219+N5*$I5*Indicators!$I$219</f>
        <v>2.3120393692762885E-4</v>
      </c>
      <c r="Y5" s="215">
        <f>O5*$B5*Indicators!$B$220+O5*$C5*Indicators!$C$220+O5*$D5*Indicators!$D$220+O5*$E5*Indicators!$E$220+O5*$F5*Indicators!$F$220+O5*$G5*Indicators!$G$220+O5*$H5*Indicators!$H$220+O5*$I5*Indicators!$I$220</f>
        <v>2.9161174842847268E-4</v>
      </c>
      <c r="Z5" s="215">
        <f>P5*$B5*Indicators!$B$221+P5*$C5*Indicators!$C$221+P5*$D5*Indicators!$D$221+P5*$E5*Indicators!$E$221+P5*$F5*Indicators!$F$221+P5*$G5*Indicators!$G$221+P5*$H5*Indicators!$H$221+P5*$I5*Indicators!$I$221</f>
        <v>1.2643797400736295E-3</v>
      </c>
      <c r="AA5" s="215">
        <f>Q5*$B5*Indicators!$B$222+Q5*$C5*Indicators!$C$222+Q5*$D5*Indicators!$D$222+Q5*$E5*Indicators!$E$222+Q5*$F5*Indicators!$F$222+Q5*$G5*Indicators!$G$222+Q5*$H5*Indicators!$H$222+Q5*$I5*Indicators!$I$222</f>
        <v>1.7340555103849136E-3</v>
      </c>
      <c r="AB5" s="215">
        <f>R5*$B5*Indicators!$B$223+R5*$C5*Indicators!$C$223+R5*$D5*Indicators!$D$223+R5*$E5*Indicators!$E$223+R5*$F5*Indicators!$F$223+R5*$G5*Indicators!$G$223+R5*$H5*Indicators!$H$223+R5*$I5*Indicators!$I$223</f>
        <v>1.6444377831238259E-3</v>
      </c>
      <c r="AC5" s="215">
        <f>S5*$B5*Indicators!$B$224+S5*$C5*Indicators!$C$224+S5*$D5*Indicators!$D$224+S5*$E5*Indicators!$E$224+S5*$F5*Indicators!$F$224+S5*$G5*Indicators!$G$224+S5*$H5*Indicators!$H$224+S5*$I5*Indicators!$I$224</f>
        <v>1.6022845943799221E-3</v>
      </c>
      <c r="AE5" s="198">
        <f t="shared" si="1"/>
        <v>0.91624440937799656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KZN!C$60/100</f>
        <v>5.4680379380082772E-2</v>
      </c>
      <c r="L6" s="215">
        <f>KZN!D$60/100</f>
        <v>3.4644095021632147E-2</v>
      </c>
      <c r="M6" s="215">
        <f>KZN!E$60/100</f>
        <v>0.24266353920795575</v>
      </c>
      <c r="N6" s="215">
        <f>KZN!F$60/100</f>
        <v>2.747320782565537E-2</v>
      </c>
      <c r="O6" s="215">
        <f>KZN!G$60/100</f>
        <v>2.4127792598999217E-2</v>
      </c>
      <c r="P6" s="215">
        <f>KZN!H$60/100</f>
        <v>0.12589849774794834</v>
      </c>
      <c r="Q6" s="215">
        <f>KZN!I$60/100</f>
        <v>0.11401256077697203</v>
      </c>
      <c r="R6" s="215">
        <f>KZN!J$60/100</f>
        <v>0.15757644561455983</v>
      </c>
      <c r="S6" s="215">
        <f>KZN!K$60/100</f>
        <v>0.21892348182619459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-5.5185617497312148E-4</v>
      </c>
      <c r="V6" s="215">
        <f>L6*$B6*Indicators!$B$217+L6*$C6*Indicators!$C$217+L6*$D6*Indicators!$D$217+L6*$E6*Indicators!$E$217+L6*$F6*Indicators!$F$217+L6*$G6*Indicators!$G$217+L6*$H6*Indicators!$H$217+L6*$I6*Indicators!$I$217</f>
        <v>-5.1728334302537232E-4</v>
      </c>
      <c r="W6" s="215">
        <f>M6*$B6*Indicators!$B$218+M6*$C6*Indicators!$C$218+M6*$D6*Indicators!$D$218+M6*$E6*Indicators!$E$218+M6*$F6*Indicators!$F$218+M6*$G6*Indicators!$G$218+M6*$H6*Indicators!$H$218+M6*$I6*Indicators!$I$218</f>
        <v>8.3089584553394907E-4</v>
      </c>
      <c r="X6" s="215">
        <f>N6*$B6*Indicators!$B$219+N6*$C6*Indicators!$C$219+N6*$D6*Indicators!$D$219+N6*$E6*Indicators!$E$219+N6*$F6*Indicators!$F$219+N6*$G6*Indicators!$G$219+N6*$H6*Indicators!$H$219+N6*$I6*Indicators!$I$219</f>
        <v>5.8137320909015076E-5</v>
      </c>
      <c r="Y6" s="215">
        <f>O6*$B6*Indicators!$B$220+O6*$C6*Indicators!$C$220+O6*$D6*Indicators!$D$220+O6*$E6*Indicators!$E$220+O6*$F6*Indicators!$F$220+O6*$G6*Indicators!$G$220+O6*$H6*Indicators!$H$220+O6*$I6*Indicators!$I$220</f>
        <v>-2.0482744411495843E-5</v>
      </c>
      <c r="Z6" s="215">
        <f>P6*$B6*Indicators!$B$221+P6*$C6*Indicators!$C$221+P6*$D6*Indicators!$D$221+P6*$E6*Indicators!$E$221+P6*$F6*Indicators!$F$221+P6*$G6*Indicators!$G$221+P6*$H6*Indicators!$H$221+P6*$I6*Indicators!$I$221</f>
        <v>-3.8581780301280382E-4</v>
      </c>
      <c r="AA6" s="215">
        <f>Q6*$B6*Indicators!$B$222+Q6*$C6*Indicators!$C$222+Q6*$D6*Indicators!$D$222+Q6*$E6*Indicators!$E$222+Q6*$F6*Indicators!$F$222+Q6*$G6*Indicators!$G$222+Q6*$H6*Indicators!$H$222+Q6*$I6*Indicators!$I$222</f>
        <v>1.7722510501443713E-4</v>
      </c>
      <c r="AB6" s="215">
        <f>R6*$B6*Indicators!$B$223+R6*$C6*Indicators!$C$223+R6*$D6*Indicators!$D$223+R6*$E6*Indicators!$E$223+R6*$F6*Indicators!$F$223+R6*$G6*Indicators!$G$223+R6*$H6*Indicators!$H$223+R6*$I6*Indicators!$I$223</f>
        <v>-3.9582888595877095E-4</v>
      </c>
      <c r="AC6" s="215">
        <f>S6*$B6*Indicators!$B$224+S6*$C6*Indicators!$C$224+S6*$D6*Indicators!$D$224+S6*$E6*Indicators!$E$224+S6*$F6*Indicators!$F$224+S6*$G6*Indicators!$G$224+S6*$H6*Indicators!$H$224+S6*$I6*Indicators!$I$224</f>
        <v>-7.5642699200837522E-4</v>
      </c>
      <c r="AE6" s="198">
        <f t="shared" si="1"/>
        <v>-0.15614376719325385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KZN!C$60/100</f>
        <v>5.4680379380082772E-2</v>
      </c>
      <c r="L7" s="215">
        <f>KZN!D$60/100</f>
        <v>3.4644095021632147E-2</v>
      </c>
      <c r="M7" s="215">
        <f>KZN!E$60/100</f>
        <v>0.24266353920795575</v>
      </c>
      <c r="N7" s="215">
        <f>KZN!F$60/100</f>
        <v>2.747320782565537E-2</v>
      </c>
      <c r="O7" s="215">
        <f>KZN!G$60/100</f>
        <v>2.4127792598999217E-2</v>
      </c>
      <c r="P7" s="215">
        <f>KZN!H$60/100</f>
        <v>0.12589849774794834</v>
      </c>
      <c r="Q7" s="215">
        <f>KZN!I$60/100</f>
        <v>0.11401256077697203</v>
      </c>
      <c r="R7" s="215">
        <f>KZN!J$60/100</f>
        <v>0.15757644561455983</v>
      </c>
      <c r="S7" s="215">
        <f>KZN!K$60/100</f>
        <v>0.21892348182619459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2.560997380799449E-4</v>
      </c>
      <c r="V7" s="215">
        <f>L7*$B7*Indicators!$B$217+L7*$C7*Indicators!$C$217+L7*$D7*Indicators!$D$217+L7*$E7*Indicators!$E$217+L7*$F7*Indicators!$F$217+L7*$G7*Indicators!$G$217+L7*$H7*Indicators!$H$217+L7*$I7*Indicators!$I$217</f>
        <v>1.892933087571206E-3</v>
      </c>
      <c r="W7" s="215">
        <f>M7*$B7*Indicators!$B$218+M7*$C7*Indicators!$C$218+M7*$D7*Indicators!$D$218+M7*$E7*Indicators!$E$218+M7*$F7*Indicators!$F$218+M7*$G7*Indicators!$G$218+M7*$H7*Indicators!$H$218+M7*$I7*Indicators!$I$218</f>
        <v>1.4139129556580759E-2</v>
      </c>
      <c r="X7" s="215">
        <f>N7*$B7*Indicators!$B$219+N7*$C7*Indicators!$C$219+N7*$D7*Indicators!$D$219+N7*$E7*Indicators!$E$219+N7*$F7*Indicators!$F$219+N7*$G7*Indicators!$G$219+N7*$H7*Indicators!$H$219+N7*$I7*Indicators!$I$219</f>
        <v>7.8248903370214354E-4</v>
      </c>
      <c r="Y7" s="215">
        <f>O7*$B7*Indicators!$B$220+O7*$C7*Indicators!$C$220+O7*$D7*Indicators!$D$220+O7*$E7*Indicators!$E$220+O7*$F7*Indicators!$F$220+O7*$G7*Indicators!$G$220+O7*$H7*Indicators!$H$220+O7*$I7*Indicators!$I$220</f>
        <v>7.1164687784254737E-4</v>
      </c>
      <c r="Z7" s="215">
        <f>P7*$B7*Indicators!$B$221+P7*$C7*Indicators!$C$221+P7*$D7*Indicators!$D$221+P7*$E7*Indicators!$E$221+P7*$F7*Indicators!$F$221+P7*$G7*Indicators!$G$221+P7*$H7*Indicators!$H$221+P7*$I7*Indicators!$I$221</f>
        <v>3.2171590729163993E-3</v>
      </c>
      <c r="AA7" s="215">
        <f>Q7*$B7*Indicators!$B$222+Q7*$C7*Indicators!$C$222+Q7*$D7*Indicators!$D$222+Q7*$E7*Indicators!$E$222+Q7*$F7*Indicators!$F$222+Q7*$G7*Indicators!$G$222+Q7*$H7*Indicators!$H$222+Q7*$I7*Indicators!$I$222</f>
        <v>4.2853311100438767E-3</v>
      </c>
      <c r="AB7" s="215">
        <f>R7*$B7*Indicators!$B$223+R7*$C7*Indicators!$C$223+R7*$D7*Indicators!$D$223+R7*$E7*Indicators!$E$223+R7*$F7*Indicators!$F$223+R7*$G7*Indicators!$G$223+R7*$H7*Indicators!$H$223+R7*$I7*Indicators!$I$223</f>
        <v>4.1502713981954129E-3</v>
      </c>
      <c r="AC7" s="215">
        <f>S7*$B7*Indicators!$B$224+S7*$C7*Indicators!$C$224+S7*$D7*Indicators!$D$224+S7*$E7*Indicators!$E$224+S7*$F7*Indicators!$F$224+S7*$G7*Indicators!$G$224+S7*$H7*Indicators!$H$224+S7*$I7*Indicators!$I$224</f>
        <v>4.2863089412923262E-3</v>
      </c>
      <c r="AE7" s="198">
        <f t="shared" si="1"/>
        <v>3.3721368816224615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KZN!C$60/100</f>
        <v>5.4680379380082772E-2</v>
      </c>
      <c r="L8" s="215">
        <f>KZN!D$60/100</f>
        <v>3.4644095021632147E-2</v>
      </c>
      <c r="M8" s="215">
        <f>KZN!E$60/100</f>
        <v>0.24266353920795575</v>
      </c>
      <c r="N8" s="215">
        <f>KZN!F$60/100</f>
        <v>2.747320782565537E-2</v>
      </c>
      <c r="O8" s="215">
        <f>KZN!G$60/100</f>
        <v>2.4127792598999217E-2</v>
      </c>
      <c r="P8" s="215">
        <f>KZN!H$60/100</f>
        <v>0.12589849774794834</v>
      </c>
      <c r="Q8" s="215">
        <f>KZN!I$60/100</f>
        <v>0.11401256077697203</v>
      </c>
      <c r="R8" s="215">
        <f>KZN!J$60/100</f>
        <v>0.15757644561455983</v>
      </c>
      <c r="S8" s="215">
        <f>KZN!K$60/100</f>
        <v>0.21892348182619459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1.6483559273610454E-3</v>
      </c>
      <c r="V8" s="215">
        <f>L8*$B8*Indicators!$B$217+L8*$C8*Indicators!$C$217+L8*$D8*Indicators!$D$217+L8*$E8*Indicators!$E$217+L8*$F8*Indicators!$F$217+L8*$G8*Indicators!$G$217+L8*$H8*Indicators!$H$217+L8*$I8*Indicators!$I$217</f>
        <v>5.2332515265766211E-5</v>
      </c>
      <c r="W8" s="215">
        <f>M8*$B8*Indicators!$B$218+M8*$C8*Indicators!$C$218+M8*$D8*Indicators!$D$218+M8*$E8*Indicators!$E$218+M8*$F8*Indicators!$F$218+M8*$G8*Indicators!$G$218+M8*$H8*Indicators!$H$218+M8*$I8*Indicators!$I$218</f>
        <v>3.9433848270725288E-3</v>
      </c>
      <c r="X8" s="215">
        <f>N8*$B8*Indicators!$B$219+N8*$C8*Indicators!$C$219+N8*$D8*Indicators!$D$219+N8*$E8*Indicators!$E$219+N8*$F8*Indicators!$F$219+N8*$G8*Indicators!$G$219+N8*$H8*Indicators!$H$219+N8*$I8*Indicators!$I$219</f>
        <v>1.757007957181343E-4</v>
      </c>
      <c r="Y8" s="215">
        <f>O8*$B8*Indicators!$B$220+O8*$C8*Indicators!$C$220+O8*$D8*Indicators!$D$220+O8*$E8*Indicators!$E$220+O8*$F8*Indicators!$F$220+O8*$G8*Indicators!$G$220+O8*$H8*Indicators!$H$220+O8*$I8*Indicators!$I$220</f>
        <v>2.0331285510031383E-4</v>
      </c>
      <c r="Z8" s="215">
        <f>P8*$B8*Indicators!$B$221+P8*$C8*Indicators!$C$221+P8*$D8*Indicators!$D$221+P8*$E8*Indicators!$E$221+P8*$F8*Indicators!$F$221+P8*$G8*Indicators!$G$221+P8*$H8*Indicators!$H$221+P8*$I8*Indicators!$I$221</f>
        <v>7.1886050020035248E-4</v>
      </c>
      <c r="AA8" s="215">
        <f>Q8*$B8*Indicators!$B$222+Q8*$C8*Indicators!$C$222+Q8*$D8*Indicators!$D$222+Q8*$E8*Indicators!$E$222+Q8*$F8*Indicators!$F$222+Q8*$G8*Indicators!$G$222+Q8*$H8*Indicators!$H$222+Q8*$I8*Indicators!$I$222</f>
        <v>9.6740287045814059E-4</v>
      </c>
      <c r="AB8" s="215">
        <f>R8*$B8*Indicators!$B$223+R8*$C8*Indicators!$C$223+R8*$D8*Indicators!$D$223+R8*$E8*Indicators!$E$223+R8*$F8*Indicators!$F$223+R8*$G8*Indicators!$G$223+R8*$H8*Indicators!$H$223+R8*$I8*Indicators!$I$223</f>
        <v>1.2292858201256736E-3</v>
      </c>
      <c r="AC8" s="215">
        <f>S8*$B8*Indicators!$B$224+S8*$C8*Indicators!$C$224+S8*$D8*Indicators!$D$224+S8*$E8*Indicators!$E$224+S8*$F8*Indicators!$F$224+S8*$G8*Indicators!$G$224+S8*$H8*Indicators!$H$224+S8*$I8*Indicators!$I$224</f>
        <v>1.1954902113453744E-3</v>
      </c>
      <c r="AE8" s="198">
        <f t="shared" si="1"/>
        <v>1.013412632264733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KZN!C$60/100</f>
        <v>5.4680379380082772E-2</v>
      </c>
      <c r="L9" s="215">
        <f>KZN!D$60/100</f>
        <v>3.4644095021632147E-2</v>
      </c>
      <c r="M9" s="215">
        <f>KZN!E$60/100</f>
        <v>0.24266353920795575</v>
      </c>
      <c r="N9" s="215">
        <f>KZN!F$60/100</f>
        <v>2.747320782565537E-2</v>
      </c>
      <c r="O9" s="215">
        <f>KZN!G$60/100</f>
        <v>2.4127792598999217E-2</v>
      </c>
      <c r="P9" s="215">
        <f>KZN!H$60/100</f>
        <v>0.12589849774794834</v>
      </c>
      <c r="Q9" s="215">
        <f>KZN!I$60/100</f>
        <v>0.11401256077697203</v>
      </c>
      <c r="R9" s="215">
        <f>KZN!J$60/100</f>
        <v>0.15757644561455983</v>
      </c>
      <c r="S9" s="215">
        <f>KZN!K$60/100</f>
        <v>0.21892348182619459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3.806170366602821E-4</v>
      </c>
      <c r="V9" s="215">
        <f>L9*$B9*Indicators!$B$217+L9*$C9*Indicators!$C$217+L9*$D9*Indicators!$D$217+L9*$E9*Indicators!$E$217+L9*$F9*Indicators!$F$217+L9*$G9*Indicators!$G$217+L9*$H9*Indicators!$H$217+L9*$I9*Indicators!$I$217</f>
        <v>-1.1152592539242217E-5</v>
      </c>
      <c r="W9" s="215">
        <f>M9*$B9*Indicators!$B$218+M9*$C9*Indicators!$C$218+M9*$D9*Indicators!$D$218+M9*$E9*Indicators!$E$218+M9*$F9*Indicators!$F$218+M9*$G9*Indicators!$G$218+M9*$H9*Indicators!$H$218+M9*$I9*Indicators!$I$218</f>
        <v>2.8522117119038405E-3</v>
      </c>
      <c r="X9" s="215">
        <f>N9*$B9*Indicators!$B$219+N9*$C9*Indicators!$C$219+N9*$D9*Indicators!$D$219+N9*$E9*Indicators!$E$219+N9*$F9*Indicators!$F$219+N9*$G9*Indicators!$G$219+N9*$H9*Indicators!$H$219+N9*$I9*Indicators!$I$219</f>
        <v>2.9233125650319071E-4</v>
      </c>
      <c r="Y9" s="215">
        <f>O9*$B9*Indicators!$B$220+O9*$C9*Indicators!$C$220+O9*$D9*Indicators!$D$220+O9*$E9*Indicators!$E$220+O9*$F9*Indicators!$F$220+O9*$G9*Indicators!$G$220+O9*$H9*Indicators!$H$220+O9*$I9*Indicators!$I$220</f>
        <v>4.0135604615243969E-6</v>
      </c>
      <c r="Z9" s="215">
        <f>P9*$B9*Indicators!$B$221+P9*$C9*Indicators!$C$221+P9*$D9*Indicators!$D$221+P9*$E9*Indicators!$E$221+P9*$F9*Indicators!$F$221+P9*$G9*Indicators!$G$221+P9*$H9*Indicators!$H$221+P9*$I9*Indicators!$I$221</f>
        <v>-6.7257796579429994E-4</v>
      </c>
      <c r="AA9" s="215">
        <f>Q9*$B9*Indicators!$B$222+Q9*$C9*Indicators!$C$222+Q9*$D9*Indicators!$D$222+Q9*$E9*Indicators!$E$222+Q9*$F9*Indicators!$F$222+Q9*$G9*Indicators!$G$222+Q9*$H9*Indicators!$H$222+Q9*$I9*Indicators!$I$222</f>
        <v>1.0143613567712793E-3</v>
      </c>
      <c r="AB9" s="215">
        <f>R9*$B9*Indicators!$B$223+R9*$C9*Indicators!$C$223+R9*$D9*Indicators!$D$223+R9*$E9*Indicators!$E$223+R9*$F9*Indicators!$F$223+R9*$G9*Indicators!$G$223+R9*$H9*Indicators!$H$223+R9*$I9*Indicators!$I$223</f>
        <v>-5.9294377928410249E-4</v>
      </c>
      <c r="AC9" s="215">
        <f>S9*$B9*Indicators!$B$224+S9*$C9*Indicators!$C$224+S9*$D9*Indicators!$D$224+S9*$E9*Indicators!$E$224+S9*$F9*Indicators!$F$224+S9*$G9*Indicators!$G$224+S9*$H9*Indicators!$H$224+S9*$I9*Indicators!$I$224</f>
        <v>-1.8914976525670998E-3</v>
      </c>
      <c r="AE9" s="198">
        <f t="shared" si="1"/>
        <v>0.13753629321153732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KZN!C$60/100</f>
        <v>5.4680379380082772E-2</v>
      </c>
      <c r="L10" s="215">
        <f>KZN!D$60/100</f>
        <v>3.4644095021632147E-2</v>
      </c>
      <c r="M10" s="215">
        <f>KZN!E$60/100</f>
        <v>0.24266353920795575</v>
      </c>
      <c r="N10" s="215">
        <f>KZN!F$60/100</f>
        <v>2.747320782565537E-2</v>
      </c>
      <c r="O10" s="215">
        <f>KZN!G$60/100</f>
        <v>2.4127792598999217E-2</v>
      </c>
      <c r="P10" s="215">
        <f>KZN!H$60/100</f>
        <v>0.12589849774794834</v>
      </c>
      <c r="Q10" s="215">
        <f>KZN!I$60/100</f>
        <v>0.11401256077697203</v>
      </c>
      <c r="R10" s="215">
        <f>KZN!J$60/100</f>
        <v>0.15757644561455983</v>
      </c>
      <c r="S10" s="215">
        <f>KZN!K$60/100</f>
        <v>0.21892348182619459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-4.7370669364583786E-3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-4.3153555392897179E-4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-9.8525970762368669E-3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-1.0232332269843848E-3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-6.4880634898843335E-4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-2.4374109299151853E-3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-6.0880785504557229E-3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-2.774856078256499E-3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-5.810557053632457E-4</v>
      </c>
      <c r="AE10" s="198">
        <f t="shared" si="1"/>
        <v>-2.8574640406587686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KZN!C$60/100</f>
        <v>5.4680379380082772E-2</v>
      </c>
      <c r="L11" s="215">
        <f>KZN!D$60/100</f>
        <v>3.4644095021632147E-2</v>
      </c>
      <c r="M11" s="215">
        <f>KZN!E$60/100</f>
        <v>0.24266353920795575</v>
      </c>
      <c r="N11" s="215">
        <f>KZN!F$60/100</f>
        <v>2.747320782565537E-2</v>
      </c>
      <c r="O11" s="215">
        <f>KZN!G$60/100</f>
        <v>2.4127792598999217E-2</v>
      </c>
      <c r="P11" s="215">
        <f>KZN!H$60/100</f>
        <v>0.12589849774794834</v>
      </c>
      <c r="Q11" s="215">
        <f>KZN!I$60/100</f>
        <v>0.11401256077697203</v>
      </c>
      <c r="R11" s="215">
        <f>KZN!J$60/100</f>
        <v>0.15757644561455983</v>
      </c>
      <c r="S11" s="215">
        <f>KZN!K$60/100</f>
        <v>0.21892348182619459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1.2768005713271612E-3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-1.4120177450750401E-4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6.0452473300290094E-4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5.5903948850914448E-4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5.5742190741832039E-4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2.2376510819302705E-3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4.0035629747285284E-3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2.955623158643777E-3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1.8228262748089708E-3</v>
      </c>
      <c r="AE11" s="198">
        <f t="shared" si="1"/>
        <v>1.3876248415861567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KZN!C$60/100</f>
        <v>5.4680379380082772E-2</v>
      </c>
      <c r="L12" s="215">
        <f>KZN!D$60/100</f>
        <v>3.4644095021632147E-2</v>
      </c>
      <c r="M12" s="215">
        <f>KZN!E$60/100</f>
        <v>0.24266353920795575</v>
      </c>
      <c r="N12" s="215">
        <f>KZN!F$60/100</f>
        <v>2.747320782565537E-2</v>
      </c>
      <c r="O12" s="215">
        <f>KZN!G$60/100</f>
        <v>2.4127792598999217E-2</v>
      </c>
      <c r="P12" s="215">
        <f>KZN!H$60/100</f>
        <v>0.12589849774794834</v>
      </c>
      <c r="Q12" s="215">
        <f>KZN!I$60/100</f>
        <v>0.11401256077697203</v>
      </c>
      <c r="R12" s="215">
        <f>KZN!J$60/100</f>
        <v>0.15757644561455983</v>
      </c>
      <c r="S12" s="215">
        <f>KZN!K$60/100</f>
        <v>0.21892348182619459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2.9333138645811063E-3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6.2806821797510082E-4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4.1771066720723664E-3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7.9109294046763017E-4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6.421131636717266E-4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2.2294707073018749E-3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5.7502764220395226E-3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2.8402643385217873E-3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2.1380249166969413E-4</v>
      </c>
      <c r="AE12" s="198">
        <f t="shared" si="1"/>
        <v>2.020550881830081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KZN!C$60/100</f>
        <v>5.4680379380082772E-2</v>
      </c>
      <c r="L13" s="215">
        <f>KZN!D$60/100</f>
        <v>3.4644095021632147E-2</v>
      </c>
      <c r="M13" s="215">
        <f>KZN!E$60/100</f>
        <v>0.24266353920795575</v>
      </c>
      <c r="N13" s="215">
        <f>KZN!F$60/100</f>
        <v>2.747320782565537E-2</v>
      </c>
      <c r="O13" s="215">
        <f>KZN!G$60/100</f>
        <v>2.4127792598999217E-2</v>
      </c>
      <c r="P13" s="215">
        <f>KZN!H$60/100</f>
        <v>0.12589849774794834</v>
      </c>
      <c r="Q13" s="215">
        <f>KZN!I$60/100</f>
        <v>0.11401256077697203</v>
      </c>
      <c r="R13" s="215">
        <f>KZN!J$60/100</f>
        <v>0.15757644561455983</v>
      </c>
      <c r="S13" s="215">
        <f>KZN!K$60/100</f>
        <v>0.21892348182619459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6.9908674388226982E-4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1.2379481317843132E-4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3.7270047921488907E-3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3.2409043734494663E-4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2.5425419518634542E-4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1.1323512007988925E-3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1.5717555076930961E-3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1.4615276721144466E-3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1.5315644388821691E-3</v>
      </c>
      <c r="AE13" s="198">
        <f t="shared" si="1"/>
        <v>1.0825429801229489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KZN!C$61/100</f>
        <v>5.267994117336345E-2</v>
      </c>
      <c r="L14" s="215">
        <f>KZN!D$61/100</f>
        <v>2.4830234562912425E-2</v>
      </c>
      <c r="M14" s="215">
        <f>KZN!E$61/100</f>
        <v>0.24379469500334147</v>
      </c>
      <c r="N14" s="215">
        <f>KZN!F$61/100</f>
        <v>2.7189777608868971E-2</v>
      </c>
      <c r="O14" s="215">
        <f>KZN!G$61/100</f>
        <v>2.2471378470829483E-2</v>
      </c>
      <c r="P14" s="215">
        <f>KZN!H$61/100</f>
        <v>0.13337620220907245</v>
      </c>
      <c r="Q14" s="215">
        <f>KZN!I$61/100</f>
        <v>0.11674526527826896</v>
      </c>
      <c r="R14" s="215">
        <f>KZN!J$61/100</f>
        <v>0.16528692655339478</v>
      </c>
      <c r="S14" s="215">
        <f>KZN!K$61/100</f>
        <v>0.21362557913994798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2.4936001211442303E-4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1.4897571170741908E-4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2.3738818061626731E-3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-8.47858317698587E-5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2.876290954042165E-5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3.6498261493171272E-4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-2.4869363945629783E-4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3.9048818635596585E-4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9.2281759698343148E-4</v>
      </c>
      <c r="AE14" s="198">
        <f t="shared" si="1"/>
        <v>0.41457893665698903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KZN!C$61/100</f>
        <v>5.267994117336345E-2</v>
      </c>
      <c r="L15" s="215">
        <f>KZN!D$61/100</f>
        <v>2.4830234562912425E-2</v>
      </c>
      <c r="M15" s="215">
        <f>KZN!E$61/100</f>
        <v>0.24379469500334147</v>
      </c>
      <c r="N15" s="215">
        <f>KZN!F$61/100</f>
        <v>2.7189777608868971E-2</v>
      </c>
      <c r="O15" s="215">
        <f>KZN!G$61/100</f>
        <v>2.2471378470829483E-2</v>
      </c>
      <c r="P15" s="215">
        <f>KZN!H$61/100</f>
        <v>0.13337620220907245</v>
      </c>
      <c r="Q15" s="215">
        <f>KZN!I$61/100</f>
        <v>0.11674526527826896</v>
      </c>
      <c r="R15" s="215">
        <f>KZN!J$61/100</f>
        <v>0.16528692655339478</v>
      </c>
      <c r="S15" s="215">
        <f>KZN!K$61/100</f>
        <v>0.21362557913994798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-1.9246968936287492E-3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2.9292505477379268E-4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3.5728180735132751E-3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4.1306824246756051E-4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2.6380309597324596E-4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1.3796388700568376E-3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1.7645965222311477E-3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1.8058684256938113E-3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1.7749150733303199E-3</v>
      </c>
      <c r="AE15" s="198">
        <f t="shared" si="1"/>
        <v>0.93429364644112423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KZN!C$61/100</f>
        <v>5.267994117336345E-2</v>
      </c>
      <c r="L16" s="215">
        <f>KZN!D$61/100</f>
        <v>2.4830234562912425E-2</v>
      </c>
      <c r="M16" s="215">
        <f>KZN!E$61/100</f>
        <v>0.24379469500334147</v>
      </c>
      <c r="N16" s="215">
        <f>KZN!F$61/100</f>
        <v>2.7189777608868971E-2</v>
      </c>
      <c r="O16" s="215">
        <f>KZN!G$61/100</f>
        <v>2.2471378470829483E-2</v>
      </c>
      <c r="P16" s="215">
        <f>KZN!H$61/100</f>
        <v>0.13337620220907245</v>
      </c>
      <c r="Q16" s="215">
        <f>KZN!I$61/100</f>
        <v>0.11674526527826896</v>
      </c>
      <c r="R16" s="215">
        <f>KZN!J$61/100</f>
        <v>0.16528692655339478</v>
      </c>
      <c r="S16" s="215">
        <f>KZN!K$61/100</f>
        <v>0.21362557913994798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-2.852939004692274E-3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-4.8819299441853333E-4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-2.5458659629697786E-3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-5.6447273675978122E-4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-3.5894139855824006E-4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-1.3372343262471652E-3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-4.0368660591381918E-3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-1.6624415255556673E-3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6.3504409837720111E-4</v>
      </c>
      <c r="AE16" s="198">
        <f t="shared" si="1"/>
        <v>-1.3211909909962429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KZN!C$61/100</f>
        <v>5.267994117336345E-2</v>
      </c>
      <c r="L17" s="215">
        <f>KZN!D$61/100</f>
        <v>2.4830234562912425E-2</v>
      </c>
      <c r="M17" s="215">
        <f>KZN!E$61/100</f>
        <v>0.24379469500334147</v>
      </c>
      <c r="N17" s="215">
        <f>KZN!F$61/100</f>
        <v>2.7189777608868971E-2</v>
      </c>
      <c r="O17" s="215">
        <f>KZN!G$61/100</f>
        <v>2.2471378470829483E-2</v>
      </c>
      <c r="P17" s="215">
        <f>KZN!H$61/100</f>
        <v>0.13337620220907245</v>
      </c>
      <c r="Q17" s="215">
        <f>KZN!I$61/100</f>
        <v>0.11674526527826896</v>
      </c>
      <c r="R17" s="215">
        <f>KZN!J$61/100</f>
        <v>0.16528692655339478</v>
      </c>
      <c r="S17" s="215">
        <f>KZN!K$61/100</f>
        <v>0.21362557913994798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-6.6242900970170972E-3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-1.2450293781623753E-3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-1.4317200391284125E-2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-2.9992984981619341E-3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-1.866740087409887E-3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-7.3715951037602962E-3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-1.9273185266392615E-2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-9.1913100627467048E-3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-1.3616799614962947E-4</v>
      </c>
      <c r="AE17" s="198">
        <f t="shared" si="1"/>
        <v>-6.3024816881084664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KZN!C$61/100</f>
        <v>5.267994117336345E-2</v>
      </c>
      <c r="L18" s="215">
        <f>KZN!D$61/100</f>
        <v>2.4830234562912425E-2</v>
      </c>
      <c r="M18" s="215">
        <f>KZN!E$61/100</f>
        <v>0.24379469500334147</v>
      </c>
      <c r="N18" s="215">
        <f>KZN!F$61/100</f>
        <v>2.7189777608868971E-2</v>
      </c>
      <c r="O18" s="215">
        <f>KZN!G$61/100</f>
        <v>2.2471378470829483E-2</v>
      </c>
      <c r="P18" s="215">
        <f>KZN!H$61/100</f>
        <v>0.13337620220907245</v>
      </c>
      <c r="Q18" s="215">
        <f>KZN!I$61/100</f>
        <v>0.11674526527826896</v>
      </c>
      <c r="R18" s="215">
        <f>KZN!J$61/100</f>
        <v>0.16528692655339478</v>
      </c>
      <c r="S18" s="215">
        <f>KZN!K$61/100</f>
        <v>0.21362557913994798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1.7977189415091708E-3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-2.6665002483031728E-4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2.8903497245653478E-3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3.9263738037546007E-4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2.7651468569535195E-4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1.2074457256875011E-3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2.7959894432367611E-3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1.3590676763012434E-3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2.4520312430442097E-4</v>
      </c>
      <c r="AE18" s="198">
        <f t="shared" si="1"/>
        <v>1.069827667684494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KZN!C$61/100</f>
        <v>5.267994117336345E-2</v>
      </c>
      <c r="L19" s="215">
        <f>KZN!D$61/100</f>
        <v>2.4830234562912425E-2</v>
      </c>
      <c r="M19" s="215">
        <f>KZN!E$61/100</f>
        <v>0.24379469500334147</v>
      </c>
      <c r="N19" s="215">
        <f>KZN!F$61/100</f>
        <v>2.7189777608868971E-2</v>
      </c>
      <c r="O19" s="215">
        <f>KZN!G$61/100</f>
        <v>2.2471378470829483E-2</v>
      </c>
      <c r="P19" s="215">
        <f>KZN!H$61/100</f>
        <v>0.13337620220907245</v>
      </c>
      <c r="Q19" s="215">
        <f>KZN!I$61/100</f>
        <v>0.11674526527826896</v>
      </c>
      <c r="R19" s="215">
        <f>KZN!J$61/100</f>
        <v>0.16528692655339478</v>
      </c>
      <c r="S19" s="215">
        <f>KZN!K$61/100</f>
        <v>0.21362557913994798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-3.9587513390694555E-4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-8.0647700991168811E-4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-4.3957362929981595E-3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-5.7970769324464891E-4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-2.8552919715793361E-4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-1.151330875626755E-3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-3.8107799331650117E-3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-1.1355195364338845E-3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1.0010005323357058E-3</v>
      </c>
      <c r="AE19" s="198">
        <f t="shared" si="1"/>
        <v>-1.1559955140109321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KZN!C$61/100</f>
        <v>5.267994117336345E-2</v>
      </c>
      <c r="L20" s="215">
        <f>KZN!D$61/100</f>
        <v>2.4830234562912425E-2</v>
      </c>
      <c r="M20" s="215">
        <f>KZN!E$61/100</f>
        <v>0.24379469500334147</v>
      </c>
      <c r="N20" s="215">
        <f>KZN!F$61/100</f>
        <v>2.7189777608868971E-2</v>
      </c>
      <c r="O20" s="215">
        <f>KZN!G$61/100</f>
        <v>2.2471378470829483E-2</v>
      </c>
      <c r="P20" s="215">
        <f>KZN!H$61/100</f>
        <v>0.13337620220907245</v>
      </c>
      <c r="Q20" s="215">
        <f>KZN!I$61/100</f>
        <v>0.11674526527826896</v>
      </c>
      <c r="R20" s="215">
        <f>KZN!J$61/100</f>
        <v>0.16528692655339478</v>
      </c>
      <c r="S20" s="215">
        <f>KZN!K$61/100</f>
        <v>0.21362557913994798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-2.4337898127326763E-3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-3.377309450554516E-4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-6.0469176736113652E-4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-4.8031963701706209E-4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-2.6705585976916638E-4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-5.5585175088076187E-4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-3.3183561445567097E-3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-1.052585294285185E-3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1.5073762905118775E-3</v>
      </c>
      <c r="AE20" s="198">
        <f t="shared" si="1"/>
        <v>-0.75430049211462713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KZN!C$61/100</f>
        <v>5.267994117336345E-2</v>
      </c>
      <c r="L21" s="215">
        <f>KZN!D$61/100</f>
        <v>2.4830234562912425E-2</v>
      </c>
      <c r="M21" s="215">
        <f>KZN!E$61/100</f>
        <v>0.24379469500334147</v>
      </c>
      <c r="N21" s="215">
        <f>KZN!F$61/100</f>
        <v>2.7189777608868971E-2</v>
      </c>
      <c r="O21" s="215">
        <f>KZN!G$61/100</f>
        <v>2.2471378470829483E-2</v>
      </c>
      <c r="P21" s="215">
        <f>KZN!H$61/100</f>
        <v>0.13337620220907245</v>
      </c>
      <c r="Q21" s="215">
        <f>KZN!I$61/100</f>
        <v>0.11674526527826896</v>
      </c>
      <c r="R21" s="215">
        <f>KZN!J$61/100</f>
        <v>0.16528692655339478</v>
      </c>
      <c r="S21" s="215">
        <f>KZN!K$61/100</f>
        <v>0.21362557913994798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5.7047308221702653E-4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-1.5265323199617381E-4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-1.4496227981620447E-3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-1.71705626535165E-4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-8.8511152504390349E-5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-9.2078476578188637E-5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-1.3325032824770715E-3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-2.6913096854135879E-4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9.8107612509993605E-4</v>
      </c>
      <c r="AE21" s="198">
        <f t="shared" si="1"/>
        <v>-0.20046563294774303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KZN!C$61/100</f>
        <v>5.267994117336345E-2</v>
      </c>
      <c r="L22" s="215">
        <f>KZN!D$61/100</f>
        <v>2.4830234562912425E-2</v>
      </c>
      <c r="M22" s="215">
        <f>KZN!E$61/100</f>
        <v>0.24379469500334147</v>
      </c>
      <c r="N22" s="215">
        <f>KZN!F$61/100</f>
        <v>2.7189777608868971E-2</v>
      </c>
      <c r="O22" s="215">
        <f>KZN!G$61/100</f>
        <v>2.2471378470829483E-2</v>
      </c>
      <c r="P22" s="215">
        <f>KZN!H$61/100</f>
        <v>0.13337620220907245</v>
      </c>
      <c r="Q22" s="215">
        <f>KZN!I$61/100</f>
        <v>0.11674526527826896</v>
      </c>
      <c r="R22" s="215">
        <f>KZN!J$61/100</f>
        <v>0.16528692655339478</v>
      </c>
      <c r="S22" s="215">
        <f>KZN!K$61/100</f>
        <v>0.21362557913994798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1.5495441055883403E-3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1.4141727097209307E-3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-2.9808924221026135E-3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-4.8353046436677374E-4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-2.804550215600525E-4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-8.3648322134849786E-4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-3.774414910975537E-3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-1.0222735006072505E-3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1.61262511857715E-3</v>
      </c>
      <c r="AE22" s="198">
        <f t="shared" si="1"/>
        <v>-0.48017076070743037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KZN!C$61/100</f>
        <v>5.267994117336345E-2</v>
      </c>
      <c r="L23" s="215">
        <f>KZN!D$61/100</f>
        <v>2.4830234562912425E-2</v>
      </c>
      <c r="M23" s="215">
        <f>KZN!E$61/100</f>
        <v>0.24379469500334147</v>
      </c>
      <c r="N23" s="215">
        <f>KZN!F$61/100</f>
        <v>2.7189777608868971E-2</v>
      </c>
      <c r="O23" s="215">
        <f>KZN!G$61/100</f>
        <v>2.2471378470829483E-2</v>
      </c>
      <c r="P23" s="215">
        <f>KZN!H$61/100</f>
        <v>0.13337620220907245</v>
      </c>
      <c r="Q23" s="215">
        <f>KZN!I$61/100</f>
        <v>0.11674526527826896</v>
      </c>
      <c r="R23" s="215">
        <f>KZN!J$61/100</f>
        <v>0.16528692655339478</v>
      </c>
      <c r="S23" s="215">
        <f>KZN!K$61/100</f>
        <v>0.21362557913994798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1.3354543628174786E-3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4.2159956178380479E-4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4.270293671315646E-3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5.978180610125615E-4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3.6447303968956357E-4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1.561504157999034E-3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3.8313225822484572E-3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1.8135939056527629E-3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1.1429148719834901E-4</v>
      </c>
      <c r="AE23" s="198">
        <f t="shared" si="1"/>
        <v>1.431035082971766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KZN!C$61/100</f>
        <v>5.267994117336345E-2</v>
      </c>
      <c r="L24" s="215">
        <f>KZN!D$61/100</f>
        <v>2.4830234562912425E-2</v>
      </c>
      <c r="M24" s="215">
        <f>KZN!E$61/100</f>
        <v>0.24379469500334147</v>
      </c>
      <c r="N24" s="215">
        <f>KZN!F$61/100</f>
        <v>2.7189777608868971E-2</v>
      </c>
      <c r="O24" s="215">
        <f>KZN!G$61/100</f>
        <v>2.2471378470829483E-2</v>
      </c>
      <c r="P24" s="215">
        <f>KZN!H$61/100</f>
        <v>0.13337620220907245</v>
      </c>
      <c r="Q24" s="215">
        <f>KZN!I$61/100</f>
        <v>0.11674526527826896</v>
      </c>
      <c r="R24" s="215">
        <f>KZN!J$61/100</f>
        <v>0.16528692655339478</v>
      </c>
      <c r="S24" s="215">
        <f>KZN!K$61/100</f>
        <v>0.21362557913994798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-1.7102685384899152E-3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-6.6840759728975551E-4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-2.2045577984207139E-3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-6.5764953020593271E-4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-3.2207524763762282E-4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-1.0762385772362824E-3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-4.6015041112502523E-3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-1.0682414262390264E-3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1.8228826347997521E-3</v>
      </c>
      <c r="AE24" s="198">
        <f t="shared" si="1"/>
        <v>-1.0486060191969748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KZN!C$61/100</f>
        <v>5.267994117336345E-2</v>
      </c>
      <c r="L25" s="215">
        <f>KZN!D$61/100</f>
        <v>2.4830234562912425E-2</v>
      </c>
      <c r="M25" s="215">
        <f>KZN!E$61/100</f>
        <v>0.24379469500334147</v>
      </c>
      <c r="N25" s="215">
        <f>KZN!F$61/100</f>
        <v>2.7189777608868971E-2</v>
      </c>
      <c r="O25" s="215">
        <f>KZN!G$61/100</f>
        <v>2.2471378470829483E-2</v>
      </c>
      <c r="P25" s="215">
        <f>KZN!H$61/100</f>
        <v>0.13337620220907245</v>
      </c>
      <c r="Q25" s="215">
        <f>KZN!I$61/100</f>
        <v>0.11674526527826896</v>
      </c>
      <c r="R25" s="215">
        <f>KZN!J$61/100</f>
        <v>0.16528692655339478</v>
      </c>
      <c r="S25" s="215">
        <f>KZN!K$61/100</f>
        <v>0.21362557913994798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-1.6515455034452112E-3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-1.6509599824365411E-4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-7.7001353182189398E-4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-2.1179887849666145E-4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-7.717106576172431E-5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-2.0287534342061723E-4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-1.3458224822213019E-3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-1.3375076841967091E-4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7.3820581706694527E-4</v>
      </c>
      <c r="AE25" s="198">
        <f t="shared" si="1"/>
        <v>-0.38198677547637905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KZN!C$62/100</f>
        <v>5.2121326056639106E-2</v>
      </c>
      <c r="L26" s="215">
        <f>KZN!D$62/100</f>
        <v>2.3079108770151978E-2</v>
      </c>
      <c r="M26" s="215">
        <f>KZN!E$62/100</f>
        <v>0.25261254929079374</v>
      </c>
      <c r="N26" s="215">
        <f>KZN!F$62/100</f>
        <v>2.7466959918114209E-2</v>
      </c>
      <c r="O26" s="215">
        <f>KZN!G$62/100</f>
        <v>2.2265546014027426E-2</v>
      </c>
      <c r="P26" s="215">
        <f>KZN!H$62/100</f>
        <v>0.13780920417201503</v>
      </c>
      <c r="Q26" s="215">
        <f>KZN!I$62/100</f>
        <v>0.11858514588290327</v>
      </c>
      <c r="R26" s="215">
        <f>KZN!J$62/100</f>
        <v>0.15960433629052634</v>
      </c>
      <c r="S26" s="215">
        <f>KZN!K$62/100</f>
        <v>0.20645582360482875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-9.2309155291354493E-4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-1.5703576066483356E-4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7.4741798446104285E-4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-3.3932616326158398E-4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-2.234451476751403E-6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1.8042157145783082E-4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-6.9660179875925105E-4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1.8188570172905064E-4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6.818019488054705E-4</v>
      </c>
      <c r="AE26" s="198">
        <f t="shared" si="1"/>
        <v>-3.2676252062257022E-2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KZN!C$62/100</f>
        <v>5.2121326056639106E-2</v>
      </c>
      <c r="L27" s="215">
        <f>KZN!D$62/100</f>
        <v>2.3079108770151978E-2</v>
      </c>
      <c r="M27" s="215">
        <f>KZN!E$62/100</f>
        <v>0.25261254929079374</v>
      </c>
      <c r="N27" s="215">
        <f>KZN!F$62/100</f>
        <v>2.7466959918114209E-2</v>
      </c>
      <c r="O27" s="215">
        <f>KZN!G$62/100</f>
        <v>2.2265546014027426E-2</v>
      </c>
      <c r="P27" s="215">
        <f>KZN!H$62/100</f>
        <v>0.13780920417201503</v>
      </c>
      <c r="Q27" s="215">
        <f>KZN!I$62/100</f>
        <v>0.11858514588290327</v>
      </c>
      <c r="R27" s="215">
        <f>KZN!J$62/100</f>
        <v>0.15960433629052634</v>
      </c>
      <c r="S27" s="215">
        <f>KZN!K$62/100</f>
        <v>0.20645582360482875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-1.5421753677412045E-3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2.5798558290292587E-4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1.1296440229518426E-4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5.4765422600020863E-5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-3.0701584823901695E-4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-1.388843956379019E-3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-3.4691112192856235E-3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-1.2525030847677472E-3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8.8730727003237368E-4</v>
      </c>
      <c r="AE27" s="198">
        <f t="shared" si="1"/>
        <v>-0.66466267985821059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KZN!C$62/100</f>
        <v>5.2121326056639106E-2</v>
      </c>
      <c r="L28" s="215">
        <f>KZN!D$62/100</f>
        <v>2.3079108770151978E-2</v>
      </c>
      <c r="M28" s="215">
        <f>KZN!E$62/100</f>
        <v>0.25261254929079374</v>
      </c>
      <c r="N28" s="215">
        <f>KZN!F$62/100</f>
        <v>2.7466959918114209E-2</v>
      </c>
      <c r="O28" s="215">
        <f>KZN!G$62/100</f>
        <v>2.2265546014027426E-2</v>
      </c>
      <c r="P28" s="215">
        <f>KZN!H$62/100</f>
        <v>0.13780920417201503</v>
      </c>
      <c r="Q28" s="215">
        <f>KZN!I$62/100</f>
        <v>0.11858514588290327</v>
      </c>
      <c r="R28" s="215">
        <f>KZN!J$62/100</f>
        <v>0.15960433629052634</v>
      </c>
      <c r="S28" s="215">
        <f>KZN!K$62/100</f>
        <v>0.20645582360482875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6.0820185343322714E-4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-7.1121114615812188E-5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4.8244968172229804E-3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3.9056014278327894E-4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4.1648585889190499E-4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1.7500560499224417E-3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4.2067356459457627E-3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2.0047285320221406E-3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-8.1193091258995119E-5</v>
      </c>
      <c r="AE28" s="198">
        <f t="shared" si="1"/>
        <v>1.4048950694346929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KZN!C$62/100</f>
        <v>5.2121326056639106E-2</v>
      </c>
      <c r="L29" s="215">
        <f>KZN!D$62/100</f>
        <v>2.3079108770151978E-2</v>
      </c>
      <c r="M29" s="215">
        <f>KZN!E$62/100</f>
        <v>0.25261254929079374</v>
      </c>
      <c r="N29" s="215">
        <f>KZN!F$62/100</f>
        <v>2.7466959918114209E-2</v>
      </c>
      <c r="O29" s="215">
        <f>KZN!G$62/100</f>
        <v>2.2265546014027426E-2</v>
      </c>
      <c r="P29" s="215">
        <f>KZN!H$62/100</f>
        <v>0.13780920417201503</v>
      </c>
      <c r="Q29" s="215">
        <f>KZN!I$62/100</f>
        <v>0.11858514588290327</v>
      </c>
      <c r="R29" s="215">
        <f>KZN!J$62/100</f>
        <v>0.15960433629052634</v>
      </c>
      <c r="S29" s="215">
        <f>KZN!K$62/100</f>
        <v>0.20645582360482875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3.33230091643079E-3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3.4742244364912987E-4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3.6445910456774054E-3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2.0271418704437104E-4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1.1620682416548552E-4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3.7340143245703317E-4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1.1427118598184678E-3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5.9058940631884899E-4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-3.0531731896317514E-5</v>
      </c>
      <c r="AE29" s="198">
        <f t="shared" si="1"/>
        <v>0.97194063836652145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KZN!C$62/100</f>
        <v>5.2121326056639106E-2</v>
      </c>
      <c r="L30" s="215">
        <f>KZN!D$62/100</f>
        <v>2.3079108770151978E-2</v>
      </c>
      <c r="M30" s="215">
        <f>KZN!E$62/100</f>
        <v>0.25261254929079374</v>
      </c>
      <c r="N30" s="215">
        <f>KZN!F$62/100</f>
        <v>2.7466959918114209E-2</v>
      </c>
      <c r="O30" s="215">
        <f>KZN!G$62/100</f>
        <v>2.2265546014027426E-2</v>
      </c>
      <c r="P30" s="215">
        <f>KZN!H$62/100</f>
        <v>0.13780920417201503</v>
      </c>
      <c r="Q30" s="215">
        <f>KZN!I$62/100</f>
        <v>0.11858514588290327</v>
      </c>
      <c r="R30" s="215">
        <f>KZN!J$62/100</f>
        <v>0.15960433629052634</v>
      </c>
      <c r="S30" s="215">
        <f>KZN!K$62/100</f>
        <v>0.20645582360482875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6.6482371775681225E-4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-3.9504596855520306E-4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-2.2948674782344355E-3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-7.4220915624048493E-4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-5.2251387619293369E-4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-2.1987212969175676E-3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-5.9251744537177718E-3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-2.3203072235145725E-3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5.6201884447842172E-4</v>
      </c>
      <c r="AE30" s="198">
        <f t="shared" si="1"/>
        <v>-1.3171996891137734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KZN!C$62/100</f>
        <v>5.2121326056639106E-2</v>
      </c>
      <c r="L31" s="215">
        <f>KZN!D$62/100</f>
        <v>2.3079108770151978E-2</v>
      </c>
      <c r="M31" s="215">
        <f>KZN!E$62/100</f>
        <v>0.25261254929079374</v>
      </c>
      <c r="N31" s="215">
        <f>KZN!F$62/100</f>
        <v>2.7466959918114209E-2</v>
      </c>
      <c r="O31" s="215">
        <f>KZN!G$62/100</f>
        <v>2.2265546014027426E-2</v>
      </c>
      <c r="P31" s="215">
        <f>KZN!H$62/100</f>
        <v>0.13780920417201503</v>
      </c>
      <c r="Q31" s="215">
        <f>KZN!I$62/100</f>
        <v>0.11858514588290327</v>
      </c>
      <c r="R31" s="215">
        <f>KZN!J$62/100</f>
        <v>0.15960433629052634</v>
      </c>
      <c r="S31" s="215">
        <f>KZN!K$62/100</f>
        <v>0.20645582360482875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2.7481536117839639E-3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1.8046080080868755E-4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-4.2223863529760319E-3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-5.6813583239835369E-4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-2.1745218419340646E-4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-8.7082752281983258E-4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-2.4504828534690011E-3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-1.0437002496645603E-3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-8.6464943401800409E-5</v>
      </c>
      <c r="AE31" s="198">
        <f t="shared" si="1"/>
        <v>-0.65308355263303364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KZN!C$62/100</f>
        <v>5.2121326056639106E-2</v>
      </c>
      <c r="L32" s="215">
        <f>KZN!D$62/100</f>
        <v>2.3079108770151978E-2</v>
      </c>
      <c r="M32" s="215">
        <f>KZN!E$62/100</f>
        <v>0.25261254929079374</v>
      </c>
      <c r="N32" s="215">
        <f>KZN!F$62/100</f>
        <v>2.7466959918114209E-2</v>
      </c>
      <c r="O32" s="215">
        <f>KZN!G$62/100</f>
        <v>2.2265546014027426E-2</v>
      </c>
      <c r="P32" s="215">
        <f>KZN!H$62/100</f>
        <v>0.13780920417201503</v>
      </c>
      <c r="Q32" s="215">
        <f>KZN!I$62/100</f>
        <v>0.11858514588290327</v>
      </c>
      <c r="R32" s="215">
        <f>KZN!J$62/100</f>
        <v>0.15960433629052634</v>
      </c>
      <c r="S32" s="215">
        <f>KZN!K$62/100</f>
        <v>0.20645582360482875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4.182378827469236E-3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2.7282021697262775E-4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7.4769008223580053E-3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1.1754899351453382E-3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6.7356709242855214E-4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2.8497109665071925E-3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6.0777671705682379E-3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3.7012364759559323E-3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1.6023747928296033E-3</v>
      </c>
      <c r="AE32" s="198">
        <f t="shared" si="1"/>
        <v>2.8012246300234729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KZN!C$62/100</f>
        <v>5.2121326056639106E-2</v>
      </c>
      <c r="L33" s="215">
        <f>KZN!D$62/100</f>
        <v>2.3079108770151978E-2</v>
      </c>
      <c r="M33" s="215">
        <f>KZN!E$62/100</f>
        <v>0.25261254929079374</v>
      </c>
      <c r="N33" s="215">
        <f>KZN!F$62/100</f>
        <v>2.7466959918114209E-2</v>
      </c>
      <c r="O33" s="215">
        <f>KZN!G$62/100</f>
        <v>2.2265546014027426E-2</v>
      </c>
      <c r="P33" s="215">
        <f>KZN!H$62/100</f>
        <v>0.13780920417201503</v>
      </c>
      <c r="Q33" s="215">
        <f>KZN!I$62/100</f>
        <v>0.11858514588290327</v>
      </c>
      <c r="R33" s="215">
        <f>KZN!J$62/100</f>
        <v>0.15960433629052634</v>
      </c>
      <c r="S33" s="215">
        <f>KZN!K$62/100</f>
        <v>0.20645582360482875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-2.4951141874219023E-4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-6.4203383799880812E-4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-5.2565159364918986E-3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-1.1921539734192153E-3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-6.4736291164891452E-4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-2.7126821595043747E-3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-7.2237227998040695E-3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-2.993989112465659E-3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1.6573128982409958E-4</v>
      </c>
      <c r="AE33" s="198">
        <f t="shared" si="1"/>
        <v>-2.0752240860251026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KZN!C$62/100</f>
        <v>5.2121326056639106E-2</v>
      </c>
      <c r="L34" s="215">
        <f>KZN!D$62/100</f>
        <v>2.3079108770151978E-2</v>
      </c>
      <c r="M34" s="215">
        <f>KZN!E$62/100</f>
        <v>0.25261254929079374</v>
      </c>
      <c r="N34" s="215">
        <f>KZN!F$62/100</f>
        <v>2.7466959918114209E-2</v>
      </c>
      <c r="O34" s="215">
        <f>KZN!G$62/100</f>
        <v>2.2265546014027426E-2</v>
      </c>
      <c r="P34" s="215">
        <f>KZN!H$62/100</f>
        <v>0.13780920417201503</v>
      </c>
      <c r="Q34" s="215">
        <f>KZN!I$62/100</f>
        <v>0.11858514588290327</v>
      </c>
      <c r="R34" s="215">
        <f>KZN!J$62/100</f>
        <v>0.15960433629052634</v>
      </c>
      <c r="S34" s="215">
        <f>KZN!K$62/100</f>
        <v>0.20645582360482875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2.51873721049921E-4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6.057881394808764E-4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6.7083052255118977E-3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5.8603226651429176E-4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4.9542189882785493E-4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2.3837932659275651E-3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3.9679266061861162E-3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2.8580607811222857E-3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1.8929918042713751E-3</v>
      </c>
      <c r="AE34" s="198">
        <f t="shared" si="1"/>
        <v>1.9750193708892188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KZN!C$62/100</f>
        <v>5.2121326056639106E-2</v>
      </c>
      <c r="L35" s="215">
        <f>KZN!D$62/100</f>
        <v>2.3079108770151978E-2</v>
      </c>
      <c r="M35" s="215">
        <f>KZN!E$62/100</f>
        <v>0.25261254929079374</v>
      </c>
      <c r="N35" s="215">
        <f>KZN!F$62/100</f>
        <v>2.7466959918114209E-2</v>
      </c>
      <c r="O35" s="215">
        <f>KZN!G$62/100</f>
        <v>2.2265546014027426E-2</v>
      </c>
      <c r="P35" s="215">
        <f>KZN!H$62/100</f>
        <v>0.13780920417201503</v>
      </c>
      <c r="Q35" s="215">
        <f>KZN!I$62/100</f>
        <v>0.11858514588290327</v>
      </c>
      <c r="R35" s="215">
        <f>KZN!J$62/100</f>
        <v>0.15960433629052634</v>
      </c>
      <c r="S35" s="215">
        <f>KZN!K$62/100</f>
        <v>0.20645582360482875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7.9677101985429555E-4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-2.5107852033519194E-4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2.0012824067425833E-3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-8.3208086114980686E-5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-7.8753605166268317E-5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-2.4822871006640647E-4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-1.3457589695914675E-3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-1.6690248556919767E-4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8.5916311841230017E-4</v>
      </c>
      <c r="AE35" s="198">
        <f t="shared" si="1"/>
        <v>0.14832861681656667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KZN!C$62/100</f>
        <v>5.2121326056639106E-2</v>
      </c>
      <c r="L36" s="215">
        <f>KZN!D$62/100</f>
        <v>2.3079108770151978E-2</v>
      </c>
      <c r="M36" s="215">
        <f>KZN!E$62/100</f>
        <v>0.25261254929079374</v>
      </c>
      <c r="N36" s="215">
        <f>KZN!F$62/100</f>
        <v>2.7466959918114209E-2</v>
      </c>
      <c r="O36" s="215">
        <f>KZN!G$62/100</f>
        <v>2.2265546014027426E-2</v>
      </c>
      <c r="P36" s="215">
        <f>KZN!H$62/100</f>
        <v>0.13780920417201503</v>
      </c>
      <c r="Q36" s="215">
        <f>KZN!I$62/100</f>
        <v>0.11858514588290327</v>
      </c>
      <c r="R36" s="215">
        <f>KZN!J$62/100</f>
        <v>0.15960433629052634</v>
      </c>
      <c r="S36" s="215">
        <f>KZN!K$62/100</f>
        <v>0.20645582360482875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-1.0008171604943676E-3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2.8900686385639599E-4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3.2878641166400519E-3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1.1149466771541574E-4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1.7182805747977502E-4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1.0581789930890688E-3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5.1143287729262931E-4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1.3577763834080425E-3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1.9709734259312117E-3</v>
      </c>
      <c r="AE36" s="198">
        <f t="shared" si="1"/>
        <v>0.77577382249182225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KZN!C$62/100</f>
        <v>5.2121326056639106E-2</v>
      </c>
      <c r="L37" s="215">
        <f>KZN!D$62/100</f>
        <v>2.3079108770151978E-2</v>
      </c>
      <c r="M37" s="215">
        <f>KZN!E$62/100</f>
        <v>0.25261254929079374</v>
      </c>
      <c r="N37" s="215">
        <f>KZN!F$62/100</f>
        <v>2.7466959918114209E-2</v>
      </c>
      <c r="O37" s="215">
        <f>KZN!G$62/100</f>
        <v>2.2265546014027426E-2</v>
      </c>
      <c r="P37" s="215">
        <f>KZN!H$62/100</f>
        <v>0.13780920417201503</v>
      </c>
      <c r="Q37" s="215">
        <f>KZN!I$62/100</f>
        <v>0.11858514588290327</v>
      </c>
      <c r="R37" s="215">
        <f>KZN!J$62/100</f>
        <v>0.15960433629052634</v>
      </c>
      <c r="S37" s="215">
        <f>KZN!K$62/100</f>
        <v>0.20645582360482875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2.927050389005292E-3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6.9392441116299423E-4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5.7008894876348091E-3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1.6440917593537948E-3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1.0431673242338086E-3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4.3023142185376062E-3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1.1247940778514065E-2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4.9322351022570562E-3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-3.1107579617167688E-4</v>
      </c>
      <c r="AE37" s="198">
        <f t="shared" si="1"/>
        <v>3.2180537674527749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KZN!C$63/100</f>
        <v>4.9953437540764783E-2</v>
      </c>
      <c r="L38" s="215">
        <f>KZN!D$63/100</f>
        <v>2.1030567424352723E-2</v>
      </c>
      <c r="M38" s="215">
        <f>KZN!E$63/100</f>
        <v>0.24976719627705685</v>
      </c>
      <c r="N38" s="215">
        <f>KZN!F$63/100</f>
        <v>2.6327240552906007E-2</v>
      </c>
      <c r="O38" s="215">
        <f>KZN!G$63/100</f>
        <v>2.8645653670099625E-2</v>
      </c>
      <c r="P38" s="215">
        <f>KZN!H$63/100</f>
        <v>0.14255556355085672</v>
      </c>
      <c r="Q38" s="215">
        <f>KZN!I$63/100</f>
        <v>0.11877413029894857</v>
      </c>
      <c r="R38" s="215">
        <f>KZN!J$63/100</f>
        <v>0.16200197120036472</v>
      </c>
      <c r="S38" s="215">
        <f>KZN!K$63/100</f>
        <v>0.20094423948465015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-1.0255238985949827E-3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-4.4780610570686717E-4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-2.7174463981746405E-3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-1.0664409613930373E-3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-8.0370293843414495E-4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-2.4555240497574969E-3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-7.3508189689462195E-3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-2.7315894103385444E-3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1.020203983923687E-3</v>
      </c>
      <c r="AE38" s="198">
        <f t="shared" si="1"/>
        <v>-1.7578648747422247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KZN!C$63/100</f>
        <v>4.9953437540764783E-2</v>
      </c>
      <c r="L39" s="215">
        <f>KZN!D$63/100</f>
        <v>2.1030567424352723E-2</v>
      </c>
      <c r="M39" s="215">
        <f>KZN!E$63/100</f>
        <v>0.24976719627705685</v>
      </c>
      <c r="N39" s="215">
        <f>KZN!F$63/100</f>
        <v>2.6327240552906007E-2</v>
      </c>
      <c r="O39" s="215">
        <f>KZN!G$63/100</f>
        <v>2.8645653670099625E-2</v>
      </c>
      <c r="P39" s="215">
        <f>KZN!H$63/100</f>
        <v>0.14255556355085672</v>
      </c>
      <c r="Q39" s="215">
        <f>KZN!I$63/100</f>
        <v>0.11877413029894857</v>
      </c>
      <c r="R39" s="215">
        <f>KZN!J$63/100</f>
        <v>0.16200197120036472</v>
      </c>
      <c r="S39" s="215">
        <f>KZN!K$63/100</f>
        <v>0.20094423948465015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-6.6715570654230676E-4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6.6662600170990901E-5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3.905873547404747E-4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1.1994985238052299E-4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3.0694359299396373E-4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1.1283052166056249E-3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1.9622534506964187E-3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1.3598649294444467E-3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4.7900431691198092E-4</v>
      </c>
      <c r="AE39" s="198">
        <f t="shared" si="1"/>
        <v>0.51464156074021172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KZN!C$63/100</f>
        <v>4.9953437540764783E-2</v>
      </c>
      <c r="L40" s="215">
        <f>KZN!D$63/100</f>
        <v>2.1030567424352723E-2</v>
      </c>
      <c r="M40" s="215">
        <f>KZN!E$63/100</f>
        <v>0.24976719627705685</v>
      </c>
      <c r="N40" s="215">
        <f>KZN!F$63/100</f>
        <v>2.6327240552906007E-2</v>
      </c>
      <c r="O40" s="215">
        <f>KZN!G$63/100</f>
        <v>2.8645653670099625E-2</v>
      </c>
      <c r="P40" s="215">
        <f>KZN!H$63/100</f>
        <v>0.14255556355085672</v>
      </c>
      <c r="Q40" s="215">
        <f>KZN!I$63/100</f>
        <v>0.11877413029894857</v>
      </c>
      <c r="R40" s="215">
        <f>KZN!J$63/100</f>
        <v>0.16200197120036472</v>
      </c>
      <c r="S40" s="215">
        <f>KZN!K$63/100</f>
        <v>0.20094423948465015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-1.1303536158160161E-4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3.63678142726641E-5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5.0623691271568134E-3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4.4200843515636686E-4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3.9403558143611723E-4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1.5072143926276637E-3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2.583500187495339E-3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1.7371814909637566E-3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1.1324296480236895E-3</v>
      </c>
      <c r="AE40" s="198">
        <f t="shared" si="1"/>
        <v>1.2782071315550809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KZN!C$63/100</f>
        <v>4.9953437540764783E-2</v>
      </c>
      <c r="L41" s="215">
        <f>KZN!D$63/100</f>
        <v>2.1030567424352723E-2</v>
      </c>
      <c r="M41" s="215">
        <f>KZN!E$63/100</f>
        <v>0.24976719627705685</v>
      </c>
      <c r="N41" s="215">
        <f>KZN!F$63/100</f>
        <v>2.6327240552906007E-2</v>
      </c>
      <c r="O41" s="215">
        <f>KZN!G$63/100</f>
        <v>2.8645653670099625E-2</v>
      </c>
      <c r="P41" s="215">
        <f>KZN!H$63/100</f>
        <v>0.14255556355085672</v>
      </c>
      <c r="Q41" s="215">
        <f>KZN!I$63/100</f>
        <v>0.11877413029894857</v>
      </c>
      <c r="R41" s="215">
        <f>KZN!J$63/100</f>
        <v>0.16200197120036472</v>
      </c>
      <c r="S41" s="215">
        <f>KZN!K$63/100</f>
        <v>0.20094423948465015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-2.2327340614775285E-3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-6.7079941025789748E-5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-3.386094825456128E-3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-6.9538767144230074E-4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-4.9696297770243549E-4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-1.4291350743429717E-3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-4.3854990096968399E-3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-1.7727553717048579E-3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5.2842941471467728E-4</v>
      </c>
      <c r="AE41" s="198">
        <f t="shared" si="1"/>
        <v>-1.3937219518134174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KZN!C$63/100</f>
        <v>4.9953437540764783E-2</v>
      </c>
      <c r="L42" s="215">
        <f>KZN!D$63/100</f>
        <v>2.1030567424352723E-2</v>
      </c>
      <c r="M42" s="215">
        <f>KZN!E$63/100</f>
        <v>0.24976719627705685</v>
      </c>
      <c r="N42" s="215">
        <f>KZN!F$63/100</f>
        <v>2.6327240552906007E-2</v>
      </c>
      <c r="O42" s="215">
        <f>KZN!G$63/100</f>
        <v>2.8645653670099625E-2</v>
      </c>
      <c r="P42" s="215">
        <f>KZN!H$63/100</f>
        <v>0.14255556355085672</v>
      </c>
      <c r="Q42" s="215">
        <f>KZN!I$63/100</f>
        <v>0.11877413029894857</v>
      </c>
      <c r="R42" s="215">
        <f>KZN!J$63/100</f>
        <v>0.16200197120036472</v>
      </c>
      <c r="S42" s="215">
        <f>KZN!K$63/100</f>
        <v>0.20094423948465015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1.1454243145738638E-3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-6.8277737780782143E-5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-1.2468566275409191E-3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-3.0302135027003834E-4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-2.0984886738016674E-4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-5.9344391843773844E-4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-2.3000547500998014E-3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-5.6821450762040702E-4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7.867092815862475E-4</v>
      </c>
      <c r="AE42" s="198">
        <f t="shared" si="1"/>
        <v>-0.33575841629697423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KZN!C$63/100</f>
        <v>4.9953437540764783E-2</v>
      </c>
      <c r="L43" s="215">
        <f>KZN!D$63/100</f>
        <v>2.1030567424352723E-2</v>
      </c>
      <c r="M43" s="215">
        <f>KZN!E$63/100</f>
        <v>0.24976719627705685</v>
      </c>
      <c r="N43" s="215">
        <f>KZN!F$63/100</f>
        <v>2.6327240552906007E-2</v>
      </c>
      <c r="O43" s="215">
        <f>KZN!G$63/100</f>
        <v>2.8645653670099625E-2</v>
      </c>
      <c r="P43" s="215">
        <f>KZN!H$63/100</f>
        <v>0.14255556355085672</v>
      </c>
      <c r="Q43" s="215">
        <f>KZN!I$63/100</f>
        <v>0.11877413029894857</v>
      </c>
      <c r="R43" s="215">
        <f>KZN!J$63/100</f>
        <v>0.16200197120036472</v>
      </c>
      <c r="S43" s="215">
        <f>KZN!K$63/100</f>
        <v>0.20094423948465015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7.2029801178941848E-4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3.6708914206940818E-4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3.8095212379195649E-3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5.6429621952374526E-4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6.3053156987919064E-4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2.4262735556866131E-3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4.4138792433116251E-3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2.729172530254361E-3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1.1434898110680928E-3</v>
      </c>
      <c r="AE43" s="198">
        <f t="shared" si="1"/>
        <v>1.6804551321502017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KZN!C$63/100</f>
        <v>4.9953437540764783E-2</v>
      </c>
      <c r="L44" s="215">
        <f>KZN!D$63/100</f>
        <v>2.1030567424352723E-2</v>
      </c>
      <c r="M44" s="215">
        <f>KZN!E$63/100</f>
        <v>0.24976719627705685</v>
      </c>
      <c r="N44" s="215">
        <f>KZN!F$63/100</f>
        <v>2.6327240552906007E-2</v>
      </c>
      <c r="O44" s="215">
        <f>KZN!G$63/100</f>
        <v>2.8645653670099625E-2</v>
      </c>
      <c r="P44" s="215">
        <f>KZN!H$63/100</f>
        <v>0.14255556355085672</v>
      </c>
      <c r="Q44" s="215">
        <f>KZN!I$63/100</f>
        <v>0.11877413029894857</v>
      </c>
      <c r="R44" s="215">
        <f>KZN!J$63/100</f>
        <v>0.16200197120036472</v>
      </c>
      <c r="S44" s="215">
        <f>KZN!K$63/100</f>
        <v>0.20094423948465015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4.9182575526840119E-4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2.9864673822887334E-4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5.2045211115485492E-3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8.1127938010815354E-4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4.441963595264724E-4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1.718458430814702E-3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2.7716305139899367E-3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2.1420315443868455E-3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1.900321887346466E-3</v>
      </c>
      <c r="AE44" s="198">
        <f t="shared" si="1"/>
        <v>1.57829117212184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KZN!C$63/100</f>
        <v>4.9953437540764783E-2</v>
      </c>
      <c r="L45" s="215">
        <f>KZN!D$63/100</f>
        <v>2.1030567424352723E-2</v>
      </c>
      <c r="M45" s="215">
        <f>KZN!E$63/100</f>
        <v>0.24976719627705685</v>
      </c>
      <c r="N45" s="215">
        <f>KZN!F$63/100</f>
        <v>2.6327240552906007E-2</v>
      </c>
      <c r="O45" s="215">
        <f>KZN!G$63/100</f>
        <v>2.8645653670099625E-2</v>
      </c>
      <c r="P45" s="215">
        <f>KZN!H$63/100</f>
        <v>0.14255556355085672</v>
      </c>
      <c r="Q45" s="215">
        <f>KZN!I$63/100</f>
        <v>0.11877413029894857</v>
      </c>
      <c r="R45" s="215">
        <f>KZN!J$63/100</f>
        <v>0.16200197120036472</v>
      </c>
      <c r="S45" s="215">
        <f>KZN!K$63/100</f>
        <v>0.20094423948465015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-1.5659439374205598E-3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1.5522228289463748E-4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-6.6893771767684567E-4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-4.83614393547011E-4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-1.3890096396777124E-4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-1.091207658703541E-4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-2.2478105323622188E-3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-1.7280053964787421E-4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1.4742415308423987E-3</v>
      </c>
      <c r="AE45" s="198">
        <f t="shared" si="1"/>
        <v>-0.3757665036755598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KZN!C$63/100</f>
        <v>4.9953437540764783E-2</v>
      </c>
      <c r="L46" s="215">
        <f>KZN!D$63/100</f>
        <v>2.1030567424352723E-2</v>
      </c>
      <c r="M46" s="215">
        <f>KZN!E$63/100</f>
        <v>0.24976719627705685</v>
      </c>
      <c r="N46" s="215">
        <f>KZN!F$63/100</f>
        <v>2.6327240552906007E-2</v>
      </c>
      <c r="O46" s="215">
        <f>KZN!G$63/100</f>
        <v>2.8645653670099625E-2</v>
      </c>
      <c r="P46" s="215">
        <f>KZN!H$63/100</f>
        <v>0.14255556355085672</v>
      </c>
      <c r="Q46" s="215">
        <f>KZN!I$63/100</f>
        <v>0.11877413029894857</v>
      </c>
      <c r="R46" s="215">
        <f>KZN!J$63/100</f>
        <v>0.16200197120036472</v>
      </c>
      <c r="S46" s="215">
        <f>KZN!K$63/100</f>
        <v>0.20094423948465015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1.0113833895920019E-3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1.3899688766204181E-3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1.1515991375174504E-2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1.1844247499520901E-3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1.1792170146224057E-3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4.4752262867594856E-3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7.9746000202499234E-3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5.1646570832608223E-3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2.6944250978463229E-3</v>
      </c>
      <c r="AE46" s="198">
        <f t="shared" si="1"/>
        <v>3.6589893894077976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KZN!C$63/100</f>
        <v>4.9953437540764783E-2</v>
      </c>
      <c r="L47" s="215">
        <f>KZN!D$63/100</f>
        <v>2.1030567424352723E-2</v>
      </c>
      <c r="M47" s="215">
        <f>KZN!E$63/100</f>
        <v>0.24976719627705685</v>
      </c>
      <c r="N47" s="215">
        <f>KZN!F$63/100</f>
        <v>2.6327240552906007E-2</v>
      </c>
      <c r="O47" s="215">
        <f>KZN!G$63/100</f>
        <v>2.8645653670099625E-2</v>
      </c>
      <c r="P47" s="215">
        <f>KZN!H$63/100</f>
        <v>0.14255556355085672</v>
      </c>
      <c r="Q47" s="215">
        <f>KZN!I$63/100</f>
        <v>0.11877413029894857</v>
      </c>
      <c r="R47" s="215">
        <f>KZN!J$63/100</f>
        <v>0.16200197120036472</v>
      </c>
      <c r="S47" s="215">
        <f>KZN!K$63/100</f>
        <v>0.20094423948465015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-1.7098745650079709E-4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7.0044029537119694E-5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6.1604299380900096E-3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4.9484010033347512E-4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4.6568396038295615E-4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1.9337168662619916E-3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2.7432629846464262E-3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2.2405913289768394E-3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1.8413900608759554E-3</v>
      </c>
      <c r="AE47" s="198">
        <f t="shared" si="1"/>
        <v>1.5778971812603977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KZN!C$63/100</f>
        <v>4.9953437540764783E-2</v>
      </c>
      <c r="L48" s="215">
        <f>KZN!D$63/100</f>
        <v>2.1030567424352723E-2</v>
      </c>
      <c r="M48" s="215">
        <f>KZN!E$63/100</f>
        <v>0.24976719627705685</v>
      </c>
      <c r="N48" s="215">
        <f>KZN!F$63/100</f>
        <v>2.6327240552906007E-2</v>
      </c>
      <c r="O48" s="215">
        <f>KZN!G$63/100</f>
        <v>2.8645653670099625E-2</v>
      </c>
      <c r="P48" s="215">
        <f>KZN!H$63/100</f>
        <v>0.14255556355085672</v>
      </c>
      <c r="Q48" s="215">
        <f>KZN!I$63/100</f>
        <v>0.11877413029894857</v>
      </c>
      <c r="R48" s="215">
        <f>KZN!J$63/100</f>
        <v>0.16200197120036472</v>
      </c>
      <c r="S48" s="215">
        <f>KZN!K$63/100</f>
        <v>0.20094423948465015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3.1832011277628776E-3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5.030838769642538E-4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9.5363919455217702E-3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5.0357786571590159E-4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6.7774680977586909E-4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2.785528014500928E-3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4.2507715613285249E-3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3.1109805304901498E-3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1.9692589491368461E-3</v>
      </c>
      <c r="AE48" s="198">
        <f t="shared" si="1"/>
        <v>2.6520540681197127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KZN!C$63/100</f>
        <v>4.9953437540764783E-2</v>
      </c>
      <c r="L49" s="215">
        <f>KZN!D$63/100</f>
        <v>2.1030567424352723E-2</v>
      </c>
      <c r="M49" s="215">
        <f>KZN!E$63/100</f>
        <v>0.24976719627705685</v>
      </c>
      <c r="N49" s="215">
        <f>KZN!F$63/100</f>
        <v>2.6327240552906007E-2</v>
      </c>
      <c r="O49" s="215">
        <f>KZN!G$63/100</f>
        <v>2.8645653670099625E-2</v>
      </c>
      <c r="P49" s="215">
        <f>KZN!H$63/100</f>
        <v>0.14255556355085672</v>
      </c>
      <c r="Q49" s="215">
        <f>KZN!I$63/100</f>
        <v>0.11877413029894857</v>
      </c>
      <c r="R49" s="215">
        <f>KZN!J$63/100</f>
        <v>0.16200197120036472</v>
      </c>
      <c r="S49" s="215">
        <f>KZN!K$63/100</f>
        <v>0.20094423948465015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1.5753286935827197E-3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9.8501166745808993E-4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1.2971532366369779E-2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1.6495189105019613E-4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3.7886078827691283E-4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1.9332253266790621E-3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5.9926452749078213E-4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2.3956421660797063E-3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3.7931409389695982E-3</v>
      </c>
      <c r="AE49" s="198">
        <f t="shared" si="1"/>
        <v>2.4796958365956847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KZN!C$64/100</f>
        <v>5.0770014404584556E-2</v>
      </c>
      <c r="L50" s="215">
        <f>KZN!D$64/100</f>
        <v>1.8279179049073318E-2</v>
      </c>
      <c r="M50" s="215">
        <f>KZN!E$64/100</f>
        <v>0.24935887612706711</v>
      </c>
      <c r="N50" s="215">
        <f>KZN!F$64/100</f>
        <v>2.8075951298317484E-2</v>
      </c>
      <c r="O50" s="215">
        <f>KZN!G$64/100</f>
        <v>2.1988470106258703E-2</v>
      </c>
      <c r="P50" s="215">
        <f>KZN!H$64/100</f>
        <v>0.14207080019286128</v>
      </c>
      <c r="Q50" s="215">
        <f>KZN!I$64/100</f>
        <v>0.1263456480446227</v>
      </c>
      <c r="R50" s="215">
        <f>KZN!J$64/100</f>
        <v>0.16555420028378859</v>
      </c>
      <c r="S50" s="215">
        <f>KZN!K$64/100</f>
        <v>0.19755686049342633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-5.6063544574644309E-4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-6.1653773685135869E-6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-3.1441545913641639E-3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2.4254613085086671E-4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-7.7633982060343006E-5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-8.5980232114891942E-4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-1.2274331046173258E-4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-6.9752365796260977E-4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-1.0693212531755572E-3</v>
      </c>
      <c r="AE50" s="198">
        <f t="shared" si="1"/>
        <v>-0.62954338084374151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KZN!C$64/100</f>
        <v>5.0770014404584556E-2</v>
      </c>
      <c r="L51" s="215">
        <f>KZN!D$64/100</f>
        <v>1.8279179049073318E-2</v>
      </c>
      <c r="M51" s="215">
        <f>KZN!E$64/100</f>
        <v>0.24935887612706711</v>
      </c>
      <c r="N51" s="215">
        <f>KZN!F$64/100</f>
        <v>2.8075951298317484E-2</v>
      </c>
      <c r="O51" s="215">
        <f>KZN!G$64/100</f>
        <v>2.1988470106258703E-2</v>
      </c>
      <c r="P51" s="215">
        <f>KZN!H$64/100</f>
        <v>0.14207080019286128</v>
      </c>
      <c r="Q51" s="215">
        <f>KZN!I$64/100</f>
        <v>0.1263456480446227</v>
      </c>
      <c r="R51" s="215">
        <f>KZN!J$64/100</f>
        <v>0.16555420028378859</v>
      </c>
      <c r="S51" s="215">
        <f>KZN!K$64/100</f>
        <v>0.19755686049342633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-4.1453193509948007E-3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2.2348780508728148E-4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-2.1282046784865932E-3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-4.5810007497727333E-4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-3.130853239593105E-4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-1.5813126488994393E-3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-3.3789062364766231E-3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-1.6748685267003135E-3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-4.6882310958813712E-4</v>
      </c>
      <c r="AE51" s="198">
        <f t="shared" si="1"/>
        <v>-1.3925132144995209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KZN!C$64/100</f>
        <v>5.0770014404584556E-2</v>
      </c>
      <c r="L52" s="215">
        <f>KZN!D$64/100</f>
        <v>1.8279179049073318E-2</v>
      </c>
      <c r="M52" s="215">
        <f>KZN!E$64/100</f>
        <v>0.24935887612706711</v>
      </c>
      <c r="N52" s="215">
        <f>KZN!F$64/100</f>
        <v>2.8075951298317484E-2</v>
      </c>
      <c r="O52" s="215">
        <f>KZN!G$64/100</f>
        <v>2.1988470106258703E-2</v>
      </c>
      <c r="P52" s="215">
        <f>KZN!H$64/100</f>
        <v>0.14207080019286128</v>
      </c>
      <c r="Q52" s="215">
        <f>KZN!I$64/100</f>
        <v>0.1263456480446227</v>
      </c>
      <c r="R52" s="215">
        <f>KZN!J$64/100</f>
        <v>0.16555420028378859</v>
      </c>
      <c r="S52" s="215">
        <f>KZN!K$64/100</f>
        <v>0.19755686049342633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-1.2053988918830335E-3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-2.1795970003921989E-4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-5.3362724686690432E-3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-1.2920671601984047E-3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-7.1161234969814981E-4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-3.1493126411537968E-3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-8.314070058556491E-3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-3.5949702976105923E-3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-1.7953262094214288E-5</v>
      </c>
      <c r="AE52" s="198">
        <f t="shared" si="1"/>
        <v>-2.3839616829902948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KZN!C$64/100</f>
        <v>5.0770014404584556E-2</v>
      </c>
      <c r="L53" s="215">
        <f>KZN!D$64/100</f>
        <v>1.8279179049073318E-2</v>
      </c>
      <c r="M53" s="215">
        <f>KZN!E$64/100</f>
        <v>0.24935887612706711</v>
      </c>
      <c r="N53" s="215">
        <f>KZN!F$64/100</f>
        <v>2.8075951298317484E-2</v>
      </c>
      <c r="O53" s="215">
        <f>KZN!G$64/100</f>
        <v>2.1988470106258703E-2</v>
      </c>
      <c r="P53" s="215">
        <f>KZN!H$64/100</f>
        <v>0.14207080019286128</v>
      </c>
      <c r="Q53" s="215">
        <f>KZN!I$64/100</f>
        <v>0.1263456480446227</v>
      </c>
      <c r="R53" s="215">
        <f>KZN!J$64/100</f>
        <v>0.16555420028378859</v>
      </c>
      <c r="S53" s="215">
        <f>KZN!K$64/100</f>
        <v>0.19755686049342633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-2.9257322557324377E-3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-1.8107815999555754E-4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-5.3033984031728969E-3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1.4985076002727569E-5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-2.2881778461167639E-4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-1.4330269078020616E-3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-2.3291102754052773E-3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-1.1471721025836127E-3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-5.0385801835563866E-4</v>
      </c>
      <c r="AE53" s="198">
        <f t="shared" si="1"/>
        <v>-1.4037208831656434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KZN!C$64/100</f>
        <v>5.0770014404584556E-2</v>
      </c>
      <c r="L54" s="215">
        <f>KZN!D$64/100</f>
        <v>1.8279179049073318E-2</v>
      </c>
      <c r="M54" s="215">
        <f>KZN!E$64/100</f>
        <v>0.24935887612706711</v>
      </c>
      <c r="N54" s="215">
        <f>KZN!F$64/100</f>
        <v>2.8075951298317484E-2</v>
      </c>
      <c r="O54" s="215">
        <f>KZN!G$64/100</f>
        <v>2.1988470106258703E-2</v>
      </c>
      <c r="P54" s="215">
        <f>KZN!H$64/100</f>
        <v>0.14207080019286128</v>
      </c>
      <c r="Q54" s="215">
        <f>KZN!I$64/100</f>
        <v>0.1263456480446227</v>
      </c>
      <c r="R54" s="215">
        <f>KZN!J$64/100</f>
        <v>0.16555420028378859</v>
      </c>
      <c r="S54" s="215">
        <f>KZN!K$64/100</f>
        <v>0.19755686049342633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1.4318372799180449E-3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1.1295714821769975E-4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-4.358784459451928E-3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4.8577203922293673E-4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2.4285979209642805E-4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6.2634977355270215E-4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3.5527998366596788E-3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8.7086909062779609E-4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-1.3550739304682689E-3</v>
      </c>
      <c r="AE54" s="198">
        <f t="shared" si="1"/>
        <v>0.16095865703750892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KZN!C$64/100</f>
        <v>5.0770014404584556E-2</v>
      </c>
      <c r="L55" s="215">
        <f>KZN!D$64/100</f>
        <v>1.8279179049073318E-2</v>
      </c>
      <c r="M55" s="215">
        <f>KZN!E$64/100</f>
        <v>0.24935887612706711</v>
      </c>
      <c r="N55" s="215">
        <f>KZN!F$64/100</f>
        <v>2.8075951298317484E-2</v>
      </c>
      <c r="O55" s="215">
        <f>KZN!G$64/100</f>
        <v>2.1988470106258703E-2</v>
      </c>
      <c r="P55" s="215">
        <f>KZN!H$64/100</f>
        <v>0.14207080019286128</v>
      </c>
      <c r="Q55" s="215">
        <f>KZN!I$64/100</f>
        <v>0.1263456480446227</v>
      </c>
      <c r="R55" s="215">
        <f>KZN!J$64/100</f>
        <v>0.16555420028378859</v>
      </c>
      <c r="S55" s="215">
        <f>KZN!K$64/100</f>
        <v>0.19755686049342633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-7.5103094681443563E-4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1.3540177452089946E-4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5.0454120763892794E-3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-1.0865466574476739E-5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6.7876892745038077E-7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2.7922781867187644E-4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-1.2390506121882834E-3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5.1930413978822326E-4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1.8219851924877334E-3</v>
      </c>
      <c r="AE55" s="198">
        <f t="shared" si="1"/>
        <v>0.58010627452082653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KZN!C$64/100</f>
        <v>5.0770014404584556E-2</v>
      </c>
      <c r="L56" s="215">
        <f>KZN!D$64/100</f>
        <v>1.8279179049073318E-2</v>
      </c>
      <c r="M56" s="215">
        <f>KZN!E$64/100</f>
        <v>0.24935887612706711</v>
      </c>
      <c r="N56" s="215">
        <f>KZN!F$64/100</f>
        <v>2.8075951298317484E-2</v>
      </c>
      <c r="O56" s="215">
        <f>KZN!G$64/100</f>
        <v>2.1988470106258703E-2</v>
      </c>
      <c r="P56" s="215">
        <f>KZN!H$64/100</f>
        <v>0.14207080019286128</v>
      </c>
      <c r="Q56" s="215">
        <f>KZN!I$64/100</f>
        <v>0.1263456480446227</v>
      </c>
      <c r="R56" s="215">
        <f>KZN!J$64/100</f>
        <v>0.16555420028378859</v>
      </c>
      <c r="S56" s="215">
        <f>KZN!K$64/100</f>
        <v>0.19755686049342633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1.0834415747865654E-3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-4.6697594869258337E-4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-1.8155325411195297E-3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-5.4840943331435003E-5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-1.4153068176135273E-4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-9.3672986872899388E-4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-1.5325920590799913E-3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-6.8642395805068005E-4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-3.7640313608427035E-4</v>
      </c>
      <c r="AE56" s="198">
        <f t="shared" si="1"/>
        <v>-0.49275875620622706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KZN!C$64/100</f>
        <v>5.0770014404584556E-2</v>
      </c>
      <c r="L57" s="215">
        <f>KZN!D$64/100</f>
        <v>1.8279179049073318E-2</v>
      </c>
      <c r="M57" s="215">
        <f>KZN!E$64/100</f>
        <v>0.24935887612706711</v>
      </c>
      <c r="N57" s="215">
        <f>KZN!F$64/100</f>
        <v>2.8075951298317484E-2</v>
      </c>
      <c r="O57" s="215">
        <f>KZN!G$64/100</f>
        <v>2.1988470106258703E-2</v>
      </c>
      <c r="P57" s="215">
        <f>KZN!H$64/100</f>
        <v>0.14207080019286128</v>
      </c>
      <c r="Q57" s="215">
        <f>KZN!I$64/100</f>
        <v>0.1263456480446227</v>
      </c>
      <c r="R57" s="215">
        <f>KZN!J$64/100</f>
        <v>0.16555420028378859</v>
      </c>
      <c r="S57" s="215">
        <f>KZN!K$64/100</f>
        <v>0.19755686049342633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1.374645600466862E-4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2.7771848457020876E-4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1.5260212599430226E-3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-3.8548868606467964E-4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-4.7809479985678505E-5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-5.5674604298334594E-5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-1.4009022118773957E-3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1.1563303732850771E-5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8.0495489069608642E-4</v>
      </c>
      <c r="AE57" s="198">
        <f t="shared" si="1"/>
        <v>8.6784751676276625E-2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KZN!C$64/100</f>
        <v>5.0770014404584556E-2</v>
      </c>
      <c r="L58" s="215">
        <f>KZN!D$64/100</f>
        <v>1.8279179049073318E-2</v>
      </c>
      <c r="M58" s="215">
        <f>KZN!E$64/100</f>
        <v>0.24935887612706711</v>
      </c>
      <c r="N58" s="215">
        <f>KZN!F$64/100</f>
        <v>2.8075951298317484E-2</v>
      </c>
      <c r="O58" s="215">
        <f>KZN!G$64/100</f>
        <v>2.1988470106258703E-2</v>
      </c>
      <c r="P58" s="215">
        <f>KZN!H$64/100</f>
        <v>0.14207080019286128</v>
      </c>
      <c r="Q58" s="215">
        <f>KZN!I$64/100</f>
        <v>0.1263456480446227</v>
      </c>
      <c r="R58" s="215">
        <f>KZN!J$64/100</f>
        <v>0.16555420028378859</v>
      </c>
      <c r="S58" s="215">
        <f>KZN!K$64/100</f>
        <v>0.19755686049342633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9.6612368951090512E-4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5.8629790508119627E-5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-1.2884396359774653E-3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-2.9114640423530158E-4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-1.2588479175021144E-4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-6.1409835054494202E-4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-1.9715364475925046E-3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-4.6899462081547008E-4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4.1750236838251057E-4</v>
      </c>
      <c r="AE58" s="198">
        <f t="shared" si="1"/>
        <v>-0.331784440251436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KZN!C$64/100</f>
        <v>5.0770014404584556E-2</v>
      </c>
      <c r="L59" s="215">
        <f>KZN!D$64/100</f>
        <v>1.8279179049073318E-2</v>
      </c>
      <c r="M59" s="215">
        <f>KZN!E$64/100</f>
        <v>0.24935887612706711</v>
      </c>
      <c r="N59" s="215">
        <f>KZN!F$64/100</f>
        <v>2.8075951298317484E-2</v>
      </c>
      <c r="O59" s="215">
        <f>KZN!G$64/100</f>
        <v>2.1988470106258703E-2</v>
      </c>
      <c r="P59" s="215">
        <f>KZN!H$64/100</f>
        <v>0.14207080019286128</v>
      </c>
      <c r="Q59" s="215">
        <f>KZN!I$64/100</f>
        <v>0.1263456480446227</v>
      </c>
      <c r="R59" s="215">
        <f>KZN!J$64/100</f>
        <v>0.16555420028378859</v>
      </c>
      <c r="S59" s="215">
        <f>KZN!K$64/100</f>
        <v>0.19755686049342633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2.0115849630150478E-3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-7.1251910933801385E-5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-5.1283847237652337E-4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6.3179796986601489E-4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2.7321562857342903E-4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6.2167458554870123E-4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3.7470393201596347E-3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1.1189454756863016E-3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-1.2694556760975851E-3</v>
      </c>
      <c r="AE59" s="198">
        <f t="shared" si="1"/>
        <v>0.65507118834412181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KZN!C$64/100</f>
        <v>5.0770014404584556E-2</v>
      </c>
      <c r="L60" s="215">
        <f>KZN!D$64/100</f>
        <v>1.8279179049073318E-2</v>
      </c>
      <c r="M60" s="215">
        <f>KZN!E$64/100</f>
        <v>0.24935887612706711</v>
      </c>
      <c r="N60" s="215">
        <f>KZN!F$64/100</f>
        <v>2.8075951298317484E-2</v>
      </c>
      <c r="O60" s="215">
        <f>KZN!G$64/100</f>
        <v>2.1988470106258703E-2</v>
      </c>
      <c r="P60" s="215">
        <f>KZN!H$64/100</f>
        <v>0.14207080019286128</v>
      </c>
      <c r="Q60" s="215">
        <f>KZN!I$64/100</f>
        <v>0.1263456480446227</v>
      </c>
      <c r="R60" s="215">
        <f>KZN!J$64/100</f>
        <v>0.16555420028378859</v>
      </c>
      <c r="S60" s="215">
        <f>KZN!K$64/100</f>
        <v>0.19755686049342633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4.4767551994080456E-5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-3.925968895766761E-4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-5.9199496944396307E-3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-3.5481908364313511E-5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1.5478872247494772E-5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-6.7364691653611108E-5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2.2478143941428918E-4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2.0739895242676926E-5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-3.2147760208784716E-4</v>
      </c>
      <c r="AE60" s="198">
        <f t="shared" si="1"/>
        <v>-0.64311030272235381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KZN!C$64/100</f>
        <v>5.0770014404584556E-2</v>
      </c>
      <c r="L61" s="215">
        <f>KZN!D$64/100</f>
        <v>1.8279179049073318E-2</v>
      </c>
      <c r="M61" s="215">
        <f>KZN!E$64/100</f>
        <v>0.24935887612706711</v>
      </c>
      <c r="N61" s="215">
        <f>KZN!F$64/100</f>
        <v>2.8075951298317484E-2</v>
      </c>
      <c r="O61" s="215">
        <f>KZN!G$64/100</f>
        <v>2.1988470106258703E-2</v>
      </c>
      <c r="P61" s="215">
        <f>KZN!H$64/100</f>
        <v>0.14207080019286128</v>
      </c>
      <c r="Q61" s="215">
        <f>KZN!I$64/100</f>
        <v>0.1263456480446227</v>
      </c>
      <c r="R61" s="215">
        <f>KZN!J$64/100</f>
        <v>0.16555420028378859</v>
      </c>
      <c r="S61" s="215">
        <f>KZN!K$64/100</f>
        <v>0.19755686049342633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-1.8396233204396415E-3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-9.4508944203473936E-5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-1.0286173768499683E-2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-1.1500408664883962E-3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-7.1895749509942781E-4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-3.3217344228745342E-3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-7.7794000967757841E-3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-3.8380519553509211E-3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-7.3689726126504955E-4</v>
      </c>
      <c r="AE61" s="198">
        <f t="shared" si="1"/>
        <v>-2.9765388130996913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KZN!C$65/100</f>
        <v>5.1885935012336459E-2</v>
      </c>
      <c r="L62" s="215">
        <f>KZN!D$65/100</f>
        <v>1.8806141240591958E-2</v>
      </c>
      <c r="M62" s="215">
        <f>KZN!E$65/100</f>
        <v>0.24017322203342284</v>
      </c>
      <c r="N62" s="215">
        <f>KZN!F$65/100</f>
        <v>2.4159173776875799E-2</v>
      </c>
      <c r="O62" s="215">
        <f>KZN!G$65/100</f>
        <v>2.2401252673859621E-2</v>
      </c>
      <c r="P62" s="215">
        <f>KZN!H$65/100</f>
        <v>0.14286817511858205</v>
      </c>
      <c r="Q62" s="215">
        <f>KZN!I$65/100</f>
        <v>0.13139931195730062</v>
      </c>
      <c r="R62" s="215">
        <f>KZN!J$65/100</f>
        <v>0.16992368827465745</v>
      </c>
      <c r="S62" s="215">
        <f>KZN!K$65/100</f>
        <v>0.19838309991237321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3.582640331734126E-4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3.9721617582819596E-4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-1.576081634712657E-3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-3.2426438812092689E-4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-4.9339313489543931E-5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1.6994089407091414E-4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-1.5609466388973921E-3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8.637088313609892E-5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1.2412849319325811E-3</v>
      </c>
      <c r="AE62" s="198">
        <f t="shared" si="1"/>
        <v>-0.12575550570793176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KZN!C$65/100</f>
        <v>5.1885935012336459E-2</v>
      </c>
      <c r="L63" s="215">
        <f>KZN!D$65/100</f>
        <v>1.8806141240591958E-2</v>
      </c>
      <c r="M63" s="215">
        <f>KZN!E$65/100</f>
        <v>0.24017322203342284</v>
      </c>
      <c r="N63" s="215">
        <f>KZN!F$65/100</f>
        <v>2.4159173776875799E-2</v>
      </c>
      <c r="O63" s="215">
        <f>KZN!G$65/100</f>
        <v>2.2401252673859621E-2</v>
      </c>
      <c r="P63" s="215">
        <f>KZN!H$65/100</f>
        <v>0.14286817511858205</v>
      </c>
      <c r="Q63" s="215">
        <f>KZN!I$65/100</f>
        <v>0.13139931195730062</v>
      </c>
      <c r="R63" s="215">
        <f>KZN!J$65/100</f>
        <v>0.16992368827465745</v>
      </c>
      <c r="S63" s="215">
        <f>KZN!K$65/100</f>
        <v>0.19838309991237321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-1.9934261645705086E-4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-9.3874032378177339E-4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-6.2886565754373177E-3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-3.051752680739622E-4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-2.7522132282346785E-4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-1.2449278133427764E-3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-2.7444562912252979E-3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-1.5946166255054737E-3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-4.613246688113894E-4</v>
      </c>
      <c r="AE63" s="198">
        <f t="shared" si="1"/>
        <v>-1.4052461505458511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KZN!C$65/100</f>
        <v>5.1885935012336459E-2</v>
      </c>
      <c r="L64" s="215">
        <f>KZN!D$65/100</f>
        <v>1.8806141240591958E-2</v>
      </c>
      <c r="M64" s="215">
        <f>KZN!E$65/100</f>
        <v>0.24017322203342284</v>
      </c>
      <c r="N64" s="215">
        <f>KZN!F$65/100</f>
        <v>2.4159173776875799E-2</v>
      </c>
      <c r="O64" s="215">
        <f>KZN!G$65/100</f>
        <v>2.2401252673859621E-2</v>
      </c>
      <c r="P64" s="215">
        <f>KZN!H$65/100</f>
        <v>0.14286817511858205</v>
      </c>
      <c r="Q64" s="215">
        <f>KZN!I$65/100</f>
        <v>0.13139931195730062</v>
      </c>
      <c r="R64" s="215">
        <f>KZN!J$65/100</f>
        <v>0.16992368827465745</v>
      </c>
      <c r="S64" s="215">
        <f>KZN!K$65/100</f>
        <v>0.19838309991237321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5.3109294704154018E-4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-8.4862315772620523E-6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4.0633799089346331E-3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7.9970495746301202E-4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6.2550133866213326E-4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2.7489100507851576E-3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6.6987241422727835E-3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3.3648604969435626E-3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7.1077557699335302E-4</v>
      </c>
      <c r="AE64" s="198">
        <f t="shared" si="1"/>
        <v>1.9534463187518911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KZN!C$65/100</f>
        <v>5.1885935012336459E-2</v>
      </c>
      <c r="L65" s="215">
        <f>KZN!D$65/100</f>
        <v>1.8806141240591958E-2</v>
      </c>
      <c r="M65" s="215">
        <f>KZN!E$65/100</f>
        <v>0.24017322203342284</v>
      </c>
      <c r="N65" s="215">
        <f>KZN!F$65/100</f>
        <v>2.4159173776875799E-2</v>
      </c>
      <c r="O65" s="215">
        <f>KZN!G$65/100</f>
        <v>2.2401252673859621E-2</v>
      </c>
      <c r="P65" s="215">
        <f>KZN!H$65/100</f>
        <v>0.14286817511858205</v>
      </c>
      <c r="Q65" s="215">
        <f>KZN!I$65/100</f>
        <v>0.13139931195730062</v>
      </c>
      <c r="R65" s="215">
        <f>KZN!J$65/100</f>
        <v>0.16992368827465745</v>
      </c>
      <c r="S65" s="215">
        <f>KZN!K$65/100</f>
        <v>0.19838309991237321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-7.325360453098198E-4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-2.7403225095799344E-4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-4.4192495317087318E-3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6.3343683132753418E-4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5.1699215476237249E-4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2.1506270958991727E-3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5.648046176409828E-3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2.6367008879069984E-3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3.3811107946555842E-4</v>
      </c>
      <c r="AE65" s="198">
        <f t="shared" si="1"/>
        <v>0.64980963977949191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KZN!C$65/100</f>
        <v>5.1885935012336459E-2</v>
      </c>
      <c r="L66" s="215">
        <f>KZN!D$65/100</f>
        <v>1.8806141240591958E-2</v>
      </c>
      <c r="M66" s="215">
        <f>KZN!E$65/100</f>
        <v>0.24017322203342284</v>
      </c>
      <c r="N66" s="215">
        <f>KZN!F$65/100</f>
        <v>2.4159173776875799E-2</v>
      </c>
      <c r="O66" s="215">
        <f>KZN!G$65/100</f>
        <v>2.2401252673859621E-2</v>
      </c>
      <c r="P66" s="215">
        <f>KZN!H$65/100</f>
        <v>0.14286817511858205</v>
      </c>
      <c r="Q66" s="215">
        <f>KZN!I$65/100</f>
        <v>0.13139931195730062</v>
      </c>
      <c r="R66" s="215">
        <f>KZN!J$65/100</f>
        <v>0.16992368827465745</v>
      </c>
      <c r="S66" s="215">
        <f>KZN!K$65/100</f>
        <v>0.19838309991237321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-4.9428577733933365E-4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1.1814574361330421E-3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6.0313216397807814E-3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-5.0281553084406921E-4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-1.6036088266248771E-4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1.7131141722950247E-4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-3.4969184534017219E-3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-1.2854769098923411E-4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2.5304734543926365E-3</v>
      </c>
      <c r="AE66" s="198">
        <f t="shared" si="1"/>
        <v>0.51316356122991147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KZN!C$65/100</f>
        <v>5.1885935012336459E-2</v>
      </c>
      <c r="L67" s="215">
        <f>KZN!D$65/100</f>
        <v>1.8806141240591958E-2</v>
      </c>
      <c r="M67" s="215">
        <f>KZN!E$65/100</f>
        <v>0.24017322203342284</v>
      </c>
      <c r="N67" s="215">
        <f>KZN!F$65/100</f>
        <v>2.4159173776875799E-2</v>
      </c>
      <c r="O67" s="215">
        <f>KZN!G$65/100</f>
        <v>2.2401252673859621E-2</v>
      </c>
      <c r="P67" s="215">
        <f>KZN!H$65/100</f>
        <v>0.14286817511858205</v>
      </c>
      <c r="Q67" s="215">
        <f>KZN!I$65/100</f>
        <v>0.13139931195730062</v>
      </c>
      <c r="R67" s="215">
        <f>KZN!J$65/100</f>
        <v>0.16992368827465745</v>
      </c>
      <c r="S67" s="215">
        <f>KZN!K$65/100</f>
        <v>0.19838309991237321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-2.4107372801327326E-3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-9.3090039203174921E-4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-5.3904962008673287E-3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-3.1157081050211865E-4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-2.0966599636126765E-4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-8.5455355276120451E-4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-2.8398936293949537E-3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-9.6882269946700671E-4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5.2775641546049293E-4</v>
      </c>
      <c r="AE67" s="198">
        <f t="shared" ref="AE67:AE130" si="2">SUM(U67:AD67)*100</f>
        <v>-1.3388884146057867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KZN!C$65/100</f>
        <v>5.1885935012336459E-2</v>
      </c>
      <c r="L68" s="215">
        <f>KZN!D$65/100</f>
        <v>1.8806141240591958E-2</v>
      </c>
      <c r="M68" s="215">
        <f>KZN!E$65/100</f>
        <v>0.24017322203342284</v>
      </c>
      <c r="N68" s="215">
        <f>KZN!F$65/100</f>
        <v>2.4159173776875799E-2</v>
      </c>
      <c r="O68" s="215">
        <f>KZN!G$65/100</f>
        <v>2.2401252673859621E-2</v>
      </c>
      <c r="P68" s="215">
        <f>KZN!H$65/100</f>
        <v>0.14286817511858205</v>
      </c>
      <c r="Q68" s="215">
        <f>KZN!I$65/100</f>
        <v>0.13139931195730062</v>
      </c>
      <c r="R68" s="215">
        <f>KZN!J$65/100</f>
        <v>0.16992368827465745</v>
      </c>
      <c r="S68" s="215">
        <f>KZN!K$65/100</f>
        <v>0.19838309991237321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6.6305823873171496E-4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1.9675652298174482E-4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-6.8500265518340979E-4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9.4934578473832525E-5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-2.8471385185129424E-6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1.3715146827760142E-4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-1.5962304734882296E-4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5.2499364345342579E-5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5.473744647762007E-4</v>
      </c>
      <c r="AE68" s="198">
        <f t="shared" si="2"/>
        <v>8.4430179653569123E-2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KZN!C$65/100</f>
        <v>5.1885935012336459E-2</v>
      </c>
      <c r="L69" s="215">
        <f>KZN!D$65/100</f>
        <v>1.8806141240591958E-2</v>
      </c>
      <c r="M69" s="215">
        <f>KZN!E$65/100</f>
        <v>0.24017322203342284</v>
      </c>
      <c r="N69" s="215">
        <f>KZN!F$65/100</f>
        <v>2.4159173776875799E-2</v>
      </c>
      <c r="O69" s="215">
        <f>KZN!G$65/100</f>
        <v>2.2401252673859621E-2</v>
      </c>
      <c r="P69" s="215">
        <f>KZN!H$65/100</f>
        <v>0.14286817511858205</v>
      </c>
      <c r="Q69" s="215">
        <f>KZN!I$65/100</f>
        <v>0.13139931195730062</v>
      </c>
      <c r="R69" s="215">
        <f>KZN!J$65/100</f>
        <v>0.16992368827465745</v>
      </c>
      <c r="S69" s="215">
        <f>KZN!K$65/100</f>
        <v>0.19838309991237321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-4.9301736161091157E-4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2.040744706195217E-4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-9.8919275654224276E-4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-1.8085099936852465E-4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-1.6760352250846556E-4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-7.2995359871892717E-4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-2.0270637556777413E-3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-8.1652419021762887E-4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1.5087150056851295E-4</v>
      </c>
      <c r="AE69" s="198">
        <f t="shared" si="2"/>
        <v>-0.5049260213456408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KZN!C$65/100</f>
        <v>5.1885935012336459E-2</v>
      </c>
      <c r="L70" s="215">
        <f>KZN!D$65/100</f>
        <v>1.8806141240591958E-2</v>
      </c>
      <c r="M70" s="215">
        <f>KZN!E$65/100</f>
        <v>0.24017322203342284</v>
      </c>
      <c r="N70" s="215">
        <f>KZN!F$65/100</f>
        <v>2.4159173776875799E-2</v>
      </c>
      <c r="O70" s="215">
        <f>KZN!G$65/100</f>
        <v>2.2401252673859621E-2</v>
      </c>
      <c r="P70" s="215">
        <f>KZN!H$65/100</f>
        <v>0.14286817511858205</v>
      </c>
      <c r="Q70" s="215">
        <f>KZN!I$65/100</f>
        <v>0.13139931195730062</v>
      </c>
      <c r="R70" s="215">
        <f>KZN!J$65/100</f>
        <v>0.16992368827465745</v>
      </c>
      <c r="S70" s="215">
        <f>KZN!K$65/100</f>
        <v>0.19838309991237321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-5.081937667023431E-4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2.0660395491467839E-4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-5.5938489862378401E-4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2.8087831544720333E-4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3.2353631251582553E-4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1.6318068028387982E-3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3.471228192947763E-3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1.6984316532221372E-3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4.7158916845089902E-4</v>
      </c>
      <c r="AE70" s="198">
        <f t="shared" si="2"/>
        <v>0.70164957350111767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KZN!C$65/100</f>
        <v>5.1885935012336459E-2</v>
      </c>
      <c r="L71" s="215">
        <f>KZN!D$65/100</f>
        <v>1.8806141240591958E-2</v>
      </c>
      <c r="M71" s="215">
        <f>KZN!E$65/100</f>
        <v>0.24017322203342284</v>
      </c>
      <c r="N71" s="215">
        <f>KZN!F$65/100</f>
        <v>2.4159173776875799E-2</v>
      </c>
      <c r="O71" s="215">
        <f>KZN!G$65/100</f>
        <v>2.2401252673859621E-2</v>
      </c>
      <c r="P71" s="215">
        <f>KZN!H$65/100</f>
        <v>0.14286817511858205</v>
      </c>
      <c r="Q71" s="215">
        <f>KZN!I$65/100</f>
        <v>0.13139931195730062</v>
      </c>
      <c r="R71" s="215">
        <f>KZN!J$65/100</f>
        <v>0.16992368827465745</v>
      </c>
      <c r="S71" s="215">
        <f>KZN!K$65/100</f>
        <v>0.19838309991237321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-6.0845712605621383E-4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-6.089039967231767E-5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-8.2643160232526006E-4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2.3576528950888261E-4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4.7843875059927828E-5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4.933299746137052E-4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3.8846044115834345E-5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5.0349617903066343E-4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1.2948636513912632E-3</v>
      </c>
      <c r="AE71" s="198">
        <f t="shared" si="2"/>
        <v>0.11183658856664851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KZN!C$65/100</f>
        <v>5.1885935012336459E-2</v>
      </c>
      <c r="L72" s="215">
        <f>KZN!D$65/100</f>
        <v>1.8806141240591958E-2</v>
      </c>
      <c r="M72" s="215">
        <f>KZN!E$65/100</f>
        <v>0.24017322203342284</v>
      </c>
      <c r="N72" s="215">
        <f>KZN!F$65/100</f>
        <v>2.4159173776875799E-2</v>
      </c>
      <c r="O72" s="215">
        <f>KZN!G$65/100</f>
        <v>2.2401252673859621E-2</v>
      </c>
      <c r="P72" s="215">
        <f>KZN!H$65/100</f>
        <v>0.14286817511858205</v>
      </c>
      <c r="Q72" s="215">
        <f>KZN!I$65/100</f>
        <v>0.13139931195730062</v>
      </c>
      <c r="R72" s="215">
        <f>KZN!J$65/100</f>
        <v>0.16992368827465745</v>
      </c>
      <c r="S72" s="215">
        <f>KZN!K$65/100</f>
        <v>0.19838309991237321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-6.962266041743465E-4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-3.3534290118192718E-4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-6.5316084452436106E-3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-3.6525142150354694E-4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-1.3071043846241072E-4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-5.2437402815552975E-4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-1.6787619494636164E-3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-7.2389319652911457E-4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1.0361309322373099E-6</v>
      </c>
      <c r="AE72" s="198">
        <f t="shared" si="2"/>
        <v>-1.0985132853781867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KZN!C$65/100</f>
        <v>5.1885935012336459E-2</v>
      </c>
      <c r="L73" s="215">
        <f>KZN!D$65/100</f>
        <v>1.8806141240591958E-2</v>
      </c>
      <c r="M73" s="215">
        <f>KZN!E$65/100</f>
        <v>0.24017322203342284</v>
      </c>
      <c r="N73" s="215">
        <f>KZN!F$65/100</f>
        <v>2.4159173776875799E-2</v>
      </c>
      <c r="O73" s="215">
        <f>KZN!G$65/100</f>
        <v>2.2401252673859621E-2</v>
      </c>
      <c r="P73" s="215">
        <f>KZN!H$65/100</f>
        <v>0.14286817511858205</v>
      </c>
      <c r="Q73" s="215">
        <f>KZN!I$65/100</f>
        <v>0.13139931195730062</v>
      </c>
      <c r="R73" s="215">
        <f>KZN!J$65/100</f>
        <v>0.16992368827465745</v>
      </c>
      <c r="S73" s="215">
        <f>KZN!K$65/100</f>
        <v>0.19838309991237321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3.0999167370490601E-4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6.1013342035601519E-4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2.2303149704480732E-3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-1.203290930209145E-5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-7.0357687762294047E-5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-1.5355867316236313E-4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-1.4614761511225229E-3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-5.5770561770393919E-5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1.0505643159735662E-3</v>
      </c>
      <c r="AE73" s="198">
        <f t="shared" si="2"/>
        <v>0.24478083973628947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KZN!C$66/100</f>
        <v>4.9832313731882676E-2</v>
      </c>
      <c r="L74" s="215">
        <f>KZN!D$66/100</f>
        <v>1.8363648370785097E-2</v>
      </c>
      <c r="M74" s="215">
        <f>KZN!E$66/100</f>
        <v>0.24072763638142866</v>
      </c>
      <c r="N74" s="215">
        <f>KZN!F$66/100</f>
        <v>2.4818853646207274E-2</v>
      </c>
      <c r="O74" s="215">
        <f>KZN!G$66/100</f>
        <v>2.3456144485317479E-2</v>
      </c>
      <c r="P74" s="215">
        <f>KZN!H$66/100</f>
        <v>0.14418592485884746</v>
      </c>
      <c r="Q74" s="215">
        <f>KZN!I$66/100</f>
        <v>0.13142363226701539</v>
      </c>
      <c r="R74" s="215">
        <f>KZN!J$66/100</f>
        <v>0.17442601041691991</v>
      </c>
      <c r="S74" s="215">
        <f>KZN!K$66/100</f>
        <v>0.19276583584159598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9.0216997547996929E-5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2.256579787943383E-5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5.3094659469510013E-3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2.2161339133285298E-4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2.7376499126826378E-4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1.4450211257554454E-3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1.9431061473574455E-3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1.7577443739361996E-3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1.4499240774154367E-3</v>
      </c>
      <c r="AE74" s="198">
        <f t="shared" si="2"/>
        <v>1.2513422849444078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KZN!C$66/100</f>
        <v>4.9832313731882676E-2</v>
      </c>
      <c r="L75" s="215">
        <f>KZN!D$66/100</f>
        <v>1.8363648370785097E-2</v>
      </c>
      <c r="M75" s="215">
        <f>KZN!E$66/100</f>
        <v>0.24072763638142866</v>
      </c>
      <c r="N75" s="215">
        <f>KZN!F$66/100</f>
        <v>2.4818853646207274E-2</v>
      </c>
      <c r="O75" s="215">
        <f>KZN!G$66/100</f>
        <v>2.3456144485317479E-2</v>
      </c>
      <c r="P75" s="215">
        <f>KZN!H$66/100</f>
        <v>0.14418592485884746</v>
      </c>
      <c r="Q75" s="215">
        <f>KZN!I$66/100</f>
        <v>0.13142363226701539</v>
      </c>
      <c r="R75" s="215">
        <f>KZN!J$66/100</f>
        <v>0.17442601041691991</v>
      </c>
      <c r="S75" s="215">
        <f>KZN!K$66/100</f>
        <v>0.19276583584159598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-1.632691396712111E-3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-4.2958823321778488E-4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-5.3835783937071207E-3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-2.4399348140474503E-4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-4.0261348350038005E-4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-2.0978943733143468E-3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-4.0940855262940872E-3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-2.1250157380652509E-3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-5.6113055253025979E-4</v>
      </c>
      <c r="AE75" s="198">
        <f t="shared" si="2"/>
        <v>-1.6970591178746088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KZN!C$66/100</f>
        <v>4.9832313731882676E-2</v>
      </c>
      <c r="L76" s="215">
        <f>KZN!D$66/100</f>
        <v>1.8363648370785097E-2</v>
      </c>
      <c r="M76" s="215">
        <f>KZN!E$66/100</f>
        <v>0.24072763638142866</v>
      </c>
      <c r="N76" s="215">
        <f>KZN!F$66/100</f>
        <v>2.4818853646207274E-2</v>
      </c>
      <c r="O76" s="215">
        <f>KZN!G$66/100</f>
        <v>2.3456144485317479E-2</v>
      </c>
      <c r="P76" s="215">
        <f>KZN!H$66/100</f>
        <v>0.14418592485884746</v>
      </c>
      <c r="Q76" s="215">
        <f>KZN!I$66/100</f>
        <v>0.13142363226701539</v>
      </c>
      <c r="R76" s="215">
        <f>KZN!J$66/100</f>
        <v>0.17442601041691991</v>
      </c>
      <c r="S76" s="215">
        <f>KZN!K$66/100</f>
        <v>0.19276583584159598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1.1676626671491886E-3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1.9588422813406853E-4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-4.5099348119617541E-3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-2.8592659612594341E-4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-4.1348995938591428E-5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-2.1612657196086563E-4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-3.3846085382021251E-4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-3.8508101246572171E-4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-4.8562078447171879E-4</v>
      </c>
      <c r="AE76" s="198">
        <f t="shared" si="2"/>
        <v>-0.489895273146155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KZN!C$66/100</f>
        <v>4.9832313731882676E-2</v>
      </c>
      <c r="L77" s="215">
        <f>KZN!D$66/100</f>
        <v>1.8363648370785097E-2</v>
      </c>
      <c r="M77" s="215">
        <f>KZN!E$66/100</f>
        <v>0.24072763638142866</v>
      </c>
      <c r="N77" s="215">
        <f>KZN!F$66/100</f>
        <v>2.4818853646207274E-2</v>
      </c>
      <c r="O77" s="215">
        <f>KZN!G$66/100</f>
        <v>2.3456144485317479E-2</v>
      </c>
      <c r="P77" s="215">
        <f>KZN!H$66/100</f>
        <v>0.14418592485884746</v>
      </c>
      <c r="Q77" s="215">
        <f>KZN!I$66/100</f>
        <v>0.13142363226701539</v>
      </c>
      <c r="R77" s="215">
        <f>KZN!J$66/100</f>
        <v>0.17442601041691991</v>
      </c>
      <c r="S77" s="215">
        <f>KZN!K$66/100</f>
        <v>0.19276583584159598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1.0149373661237845E-3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-3.006491878096204E-4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5.2942280661257834E-3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-2.0271203115256761E-4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-4.4899927342261437E-5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2.6922306075427522E-4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-1.9840789301120237E-3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3.6100225743556616E-4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2.0329439396803324E-3</v>
      </c>
      <c r="AE77" s="198">
        <f t="shared" si="2"/>
        <v>0.64399946137032693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KZN!C$66/100</f>
        <v>4.9832313731882676E-2</v>
      </c>
      <c r="L78" s="215">
        <f>KZN!D$66/100</f>
        <v>1.8363648370785097E-2</v>
      </c>
      <c r="M78" s="215">
        <f>KZN!E$66/100</f>
        <v>0.24072763638142866</v>
      </c>
      <c r="N78" s="215">
        <f>KZN!F$66/100</f>
        <v>2.4818853646207274E-2</v>
      </c>
      <c r="O78" s="215">
        <f>KZN!G$66/100</f>
        <v>2.3456144485317479E-2</v>
      </c>
      <c r="P78" s="215">
        <f>KZN!H$66/100</f>
        <v>0.14418592485884746</v>
      </c>
      <c r="Q78" s="215">
        <f>KZN!I$66/100</f>
        <v>0.13142363226701539</v>
      </c>
      <c r="R78" s="215">
        <f>KZN!J$66/100</f>
        <v>0.17442601041691991</v>
      </c>
      <c r="S78" s="215">
        <f>KZN!K$66/100</f>
        <v>0.19276583584159598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-1.6480699569856696E-3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-3.0508836346102811E-4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-6.8354801967620282E-3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-5.8791583813341342E-4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-4.3442553777822045E-4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-2.1646090874525201E-3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-3.4238628150322398E-3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-2.7646604083668503E-3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-2.0568029005716085E-3</v>
      </c>
      <c r="AE78" s="198">
        <f t="shared" si="2"/>
        <v>-2.0220915104543575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KZN!C$66/100</f>
        <v>4.9832313731882676E-2</v>
      </c>
      <c r="L79" s="215">
        <f>KZN!D$66/100</f>
        <v>1.8363648370785097E-2</v>
      </c>
      <c r="M79" s="215">
        <f>KZN!E$66/100</f>
        <v>0.24072763638142866</v>
      </c>
      <c r="N79" s="215">
        <f>KZN!F$66/100</f>
        <v>2.4818853646207274E-2</v>
      </c>
      <c r="O79" s="215">
        <f>KZN!G$66/100</f>
        <v>2.3456144485317479E-2</v>
      </c>
      <c r="P79" s="215">
        <f>KZN!H$66/100</f>
        <v>0.14418592485884746</v>
      </c>
      <c r="Q79" s="215">
        <f>KZN!I$66/100</f>
        <v>0.13142363226701539</v>
      </c>
      <c r="R79" s="215">
        <f>KZN!J$66/100</f>
        <v>0.17442601041691991</v>
      </c>
      <c r="S79" s="215">
        <f>KZN!K$66/100</f>
        <v>0.19276583584159598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2.6431287622985223E-3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1.932206162054214E-5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5.3183913062718581E-4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7.3220538360883511E-4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3.9719774987461581E-4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1.3202177671618421E-3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4.202547352745948E-3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2.0530217841163712E-3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1.4606853300457113E-4</v>
      </c>
      <c r="AE79" s="198">
        <f t="shared" si="2"/>
        <v>1.2045548525058434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KZN!C$66/100</f>
        <v>4.9832313731882676E-2</v>
      </c>
      <c r="L80" s="215">
        <f>KZN!D$66/100</f>
        <v>1.8363648370785097E-2</v>
      </c>
      <c r="M80" s="215">
        <f>KZN!E$66/100</f>
        <v>0.24072763638142866</v>
      </c>
      <c r="N80" s="215">
        <f>KZN!F$66/100</f>
        <v>2.4818853646207274E-2</v>
      </c>
      <c r="O80" s="215">
        <f>KZN!G$66/100</f>
        <v>2.3456144485317479E-2</v>
      </c>
      <c r="P80" s="215">
        <f>KZN!H$66/100</f>
        <v>0.14418592485884746</v>
      </c>
      <c r="Q80" s="215">
        <f>KZN!I$66/100</f>
        <v>0.13142363226701539</v>
      </c>
      <c r="R80" s="215">
        <f>KZN!J$66/100</f>
        <v>0.17442601041691991</v>
      </c>
      <c r="S80" s="215">
        <f>KZN!K$66/100</f>
        <v>0.19276583584159598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-8.365331439011309E-4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-5.5266731356272609E-4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-5.5871888332729948E-3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-1.1823643857967212E-3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-8.4877238485588145E-4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-3.4717821491230486E-3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-1.0064858805898115E-2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-3.9860995894222288E-3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6.3732365516800814E-4</v>
      </c>
      <c r="AE80" s="198">
        <f t="shared" si="2"/>
        <v>-2.5892942950664839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KZN!C$66/100</f>
        <v>4.9832313731882676E-2</v>
      </c>
      <c r="L81" s="215">
        <f>KZN!D$66/100</f>
        <v>1.8363648370785097E-2</v>
      </c>
      <c r="M81" s="215">
        <f>KZN!E$66/100</f>
        <v>0.24072763638142866</v>
      </c>
      <c r="N81" s="215">
        <f>KZN!F$66/100</f>
        <v>2.4818853646207274E-2</v>
      </c>
      <c r="O81" s="215">
        <f>KZN!G$66/100</f>
        <v>2.3456144485317479E-2</v>
      </c>
      <c r="P81" s="215">
        <f>KZN!H$66/100</f>
        <v>0.14418592485884746</v>
      </c>
      <c r="Q81" s="215">
        <f>KZN!I$66/100</f>
        <v>0.13142363226701539</v>
      </c>
      <c r="R81" s="215">
        <f>KZN!J$66/100</f>
        <v>0.17442601041691991</v>
      </c>
      <c r="S81" s="215">
        <f>KZN!K$66/100</f>
        <v>0.19276583584159598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7.0217281785789158E-4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8.4328092844141193E-4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7.4996322155569959E-3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3.1085419197559748E-4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5.2238009834760103E-4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2.9312194520602613E-3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3.4521469313600287E-3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3.5025398008558519E-3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3.0439668512946016E-3</v>
      </c>
      <c r="AE81" s="198">
        <f t="shared" si="2"/>
        <v>2.2808193287750242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KZN!C$66/100</f>
        <v>4.9832313731882676E-2</v>
      </c>
      <c r="L82" s="215">
        <f>KZN!D$66/100</f>
        <v>1.8363648370785097E-2</v>
      </c>
      <c r="M82" s="215">
        <f>KZN!E$66/100</f>
        <v>0.24072763638142866</v>
      </c>
      <c r="N82" s="215">
        <f>KZN!F$66/100</f>
        <v>2.4818853646207274E-2</v>
      </c>
      <c r="O82" s="215">
        <f>KZN!G$66/100</f>
        <v>2.3456144485317479E-2</v>
      </c>
      <c r="P82" s="215">
        <f>KZN!H$66/100</f>
        <v>0.14418592485884746</v>
      </c>
      <c r="Q82" s="215">
        <f>KZN!I$66/100</f>
        <v>0.13142363226701539</v>
      </c>
      <c r="R82" s="215">
        <f>KZN!J$66/100</f>
        <v>0.17442601041691991</v>
      </c>
      <c r="S82" s="215">
        <f>KZN!K$66/100</f>
        <v>0.19276583584159598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-3.3955847744417448E-4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-4.5461670496204574E-4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-6.9696616180166494E-3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-8.7605264985497462E-4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-5.5941673133277773E-4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-2.3663929140847972E-3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-7.1359671648782595E-3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-2.5136986790017268E-3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7.6343936445747557E-4</v>
      </c>
      <c r="AE82" s="198">
        <f t="shared" si="2"/>
        <v>-2.0451925575117933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KZN!C$66/100</f>
        <v>4.9832313731882676E-2</v>
      </c>
      <c r="L83" s="215">
        <f>KZN!D$66/100</f>
        <v>1.8363648370785097E-2</v>
      </c>
      <c r="M83" s="215">
        <f>KZN!E$66/100</f>
        <v>0.24072763638142866</v>
      </c>
      <c r="N83" s="215">
        <f>KZN!F$66/100</f>
        <v>2.4818853646207274E-2</v>
      </c>
      <c r="O83" s="215">
        <f>KZN!G$66/100</f>
        <v>2.3456144485317479E-2</v>
      </c>
      <c r="P83" s="215">
        <f>KZN!H$66/100</f>
        <v>0.14418592485884746</v>
      </c>
      <c r="Q83" s="215">
        <f>KZN!I$66/100</f>
        <v>0.13142363226701539</v>
      </c>
      <c r="R83" s="215">
        <f>KZN!J$66/100</f>
        <v>0.17442601041691991</v>
      </c>
      <c r="S83" s="215">
        <f>KZN!K$66/100</f>
        <v>0.19276583584159598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1.8022534060313291E-5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-9.028596251354469E-5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-3.8904310374480635E-3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-2.1177939893569079E-4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2.0170251429670397E-5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-4.8966253647940764E-5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-5.9076668237105306E-4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2.9796004182876528E-4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3.8227048110582465E-4</v>
      </c>
      <c r="AE83" s="198">
        <f t="shared" si="2"/>
        <v>-0.41138060264917187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KZN!C$66/100</f>
        <v>4.9832313731882676E-2</v>
      </c>
      <c r="L84" s="215">
        <f>KZN!D$66/100</f>
        <v>1.8363648370785097E-2</v>
      </c>
      <c r="M84" s="215">
        <f>KZN!E$66/100</f>
        <v>0.24072763638142866</v>
      </c>
      <c r="N84" s="215">
        <f>KZN!F$66/100</f>
        <v>2.4818853646207274E-2</v>
      </c>
      <c r="O84" s="215">
        <f>KZN!G$66/100</f>
        <v>2.3456144485317479E-2</v>
      </c>
      <c r="P84" s="215">
        <f>KZN!H$66/100</f>
        <v>0.14418592485884746</v>
      </c>
      <c r="Q84" s="215">
        <f>KZN!I$66/100</f>
        <v>0.13142363226701539</v>
      </c>
      <c r="R84" s="215">
        <f>KZN!J$66/100</f>
        <v>0.17442601041691991</v>
      </c>
      <c r="S84" s="215">
        <f>KZN!K$66/100</f>
        <v>0.19276583584159598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-2.9792605710291588E-4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3.5814606421831274E-4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-1.907968313054662E-3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3.526712603567451E-4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2.7951508178816617E-4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8.2845138711876414E-4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2.6584791833287979E-3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1.4975812506038231E-3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4.6659461368250585E-5</v>
      </c>
      <c r="AE84" s="198">
        <f t="shared" si="2"/>
        <v>0.38156093186252821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KZN!C$66/100</f>
        <v>4.9832313731882676E-2</v>
      </c>
      <c r="L85" s="215">
        <f>KZN!D$66/100</f>
        <v>1.8363648370785097E-2</v>
      </c>
      <c r="M85" s="215">
        <f>KZN!E$66/100</f>
        <v>0.24072763638142866</v>
      </c>
      <c r="N85" s="215">
        <f>KZN!F$66/100</f>
        <v>2.4818853646207274E-2</v>
      </c>
      <c r="O85" s="215">
        <f>KZN!G$66/100</f>
        <v>2.3456144485317479E-2</v>
      </c>
      <c r="P85" s="215">
        <f>KZN!H$66/100</f>
        <v>0.14418592485884746</v>
      </c>
      <c r="Q85" s="215">
        <f>KZN!I$66/100</f>
        <v>0.13142363226701539</v>
      </c>
      <c r="R85" s="215">
        <f>KZN!J$66/100</f>
        <v>0.17442601041691991</v>
      </c>
      <c r="S85" s="215">
        <f>KZN!K$66/100</f>
        <v>0.19276583584159598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8.3028378564190062E-4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-2.8042794184346669E-4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2.6541937286854038E-4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4.0383805256809387E-4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3.7467739986587529E-4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1.653059304177115E-3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3.8432685058340413E-3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1.977173313599328E-3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3.5330365608699817E-4</v>
      </c>
      <c r="AE85" s="198">
        <f t="shared" si="2"/>
        <v>0.94205954487984256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KZN!C$67/100</f>
        <v>4.4299514511396486E-2</v>
      </c>
      <c r="L86" s="215">
        <f>KZN!D$67/100</f>
        <v>1.6254938638011786E-2</v>
      </c>
      <c r="M86" s="215">
        <f>KZN!E$67/100</f>
        <v>0.24132176545476627</v>
      </c>
      <c r="N86" s="215">
        <f>KZN!F$67/100</f>
        <v>2.4957905355267044E-2</v>
      </c>
      <c r="O86" s="215">
        <f>KZN!G$67/100</f>
        <v>2.5148175547979344E-2</v>
      </c>
      <c r="P86" s="215">
        <f>KZN!H$67/100</f>
        <v>0.14493108866056884</v>
      </c>
      <c r="Q86" s="215">
        <f>KZN!I$67/100</f>
        <v>0.13143812768992616</v>
      </c>
      <c r="R86" s="215">
        <f>KZN!J$67/100</f>
        <v>0.18211730356400441</v>
      </c>
      <c r="S86" s="215">
        <f>KZN!K$67/100</f>
        <v>0.18953118057807983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5.4814486158262194E-5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-4.5375561816395582E-5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2.8991934401411882E-3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-3.0525003123376164E-4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-4.4841027691875878E-5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3.7308764888376261E-4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-2.4155498791615269E-3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5.5652744657658172E-4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2.4656743498540704E-3</v>
      </c>
      <c r="AE86" s="198">
        <f t="shared" si="2"/>
        <v>0.35382808717103048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KZN!C$67/100</f>
        <v>4.4299514511396486E-2</v>
      </c>
      <c r="L87" s="215">
        <f>KZN!D$67/100</f>
        <v>1.6254938638011786E-2</v>
      </c>
      <c r="M87" s="215">
        <f>KZN!E$67/100</f>
        <v>0.24132176545476627</v>
      </c>
      <c r="N87" s="215">
        <f>KZN!F$67/100</f>
        <v>2.4957905355267044E-2</v>
      </c>
      <c r="O87" s="215">
        <f>KZN!G$67/100</f>
        <v>2.5148175547979344E-2</v>
      </c>
      <c r="P87" s="215">
        <f>KZN!H$67/100</f>
        <v>0.14493108866056884</v>
      </c>
      <c r="Q87" s="215">
        <f>KZN!I$67/100</f>
        <v>0.13143812768992616</v>
      </c>
      <c r="R87" s="215">
        <f>KZN!J$67/100</f>
        <v>0.18211730356400441</v>
      </c>
      <c r="S87" s="215">
        <f>KZN!K$67/100</f>
        <v>0.18953118057807983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-5.6710372936268831E-4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-1.8575721726625836E-4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-4.8019139404243388E-3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-6.0693824979105504E-4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-4.5186555663282601E-4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-1.7006376577564774E-3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-5.1407591189569779E-3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-2.0252141911098641E-3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4.9872971917733005E-4</v>
      </c>
      <c r="AE87" s="198">
        <f t="shared" si="2"/>
        <v>-1.4981459942123154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KZN!C$67/100</f>
        <v>4.4299514511396486E-2</v>
      </c>
      <c r="L88" s="215">
        <f>KZN!D$67/100</f>
        <v>1.6254938638011786E-2</v>
      </c>
      <c r="M88" s="215">
        <f>KZN!E$67/100</f>
        <v>0.24132176545476627</v>
      </c>
      <c r="N88" s="215">
        <f>KZN!F$67/100</f>
        <v>2.4957905355267044E-2</v>
      </c>
      <c r="O88" s="215">
        <f>KZN!G$67/100</f>
        <v>2.5148175547979344E-2</v>
      </c>
      <c r="P88" s="215">
        <f>KZN!H$67/100</f>
        <v>0.14493108866056884</v>
      </c>
      <c r="Q88" s="215">
        <f>KZN!I$67/100</f>
        <v>0.13143812768992616</v>
      </c>
      <c r="R88" s="215">
        <f>KZN!J$67/100</f>
        <v>0.18211730356400441</v>
      </c>
      <c r="S88" s="215">
        <f>KZN!K$67/100</f>
        <v>0.18953118057807983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-4.1730847434294087E-4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1.1043223979406598E-4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4.2071511201918054E-3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-2.2324099256060465E-4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-2.7886440083332234E-5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1.297161272613642E-4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-1.4686246149822242E-3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2.67680978870266E-4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1.3538941109421333E-3</v>
      </c>
      <c r="AE88" s="198">
        <f t="shared" si="2"/>
        <v>0.39318140550905323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KZN!C$67/100</f>
        <v>4.4299514511396486E-2</v>
      </c>
      <c r="L89" s="215">
        <f>KZN!D$67/100</f>
        <v>1.6254938638011786E-2</v>
      </c>
      <c r="M89" s="215">
        <f>KZN!E$67/100</f>
        <v>0.24132176545476627</v>
      </c>
      <c r="N89" s="215">
        <f>KZN!F$67/100</f>
        <v>2.4957905355267044E-2</v>
      </c>
      <c r="O89" s="215">
        <f>KZN!G$67/100</f>
        <v>2.5148175547979344E-2</v>
      </c>
      <c r="P89" s="215">
        <f>KZN!H$67/100</f>
        <v>0.14493108866056884</v>
      </c>
      <c r="Q89" s="215">
        <f>KZN!I$67/100</f>
        <v>0.13143812768992616</v>
      </c>
      <c r="R89" s="215">
        <f>KZN!J$67/100</f>
        <v>0.18211730356400441</v>
      </c>
      <c r="S89" s="215">
        <f>KZN!K$67/100</f>
        <v>0.18953118057807983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-2.3022045882869737E-4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1.2047438151277931E-4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1.2232746206167306E-3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6.0573431957531882E-4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3.1691533812295116E-4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1.0905934013195782E-3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2.3501293556416839E-3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1.9433201766510823E-3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1.1671245468752754E-3</v>
      </c>
      <c r="AE89" s="198">
        <f t="shared" si="2"/>
        <v>0.85873456814867033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KZN!C$67/100</f>
        <v>4.4299514511396486E-2</v>
      </c>
      <c r="L90" s="215">
        <f>KZN!D$67/100</f>
        <v>1.6254938638011786E-2</v>
      </c>
      <c r="M90" s="215">
        <f>KZN!E$67/100</f>
        <v>0.24132176545476627</v>
      </c>
      <c r="N90" s="215">
        <f>KZN!F$67/100</f>
        <v>2.4957905355267044E-2</v>
      </c>
      <c r="O90" s="215">
        <f>KZN!G$67/100</f>
        <v>2.5148175547979344E-2</v>
      </c>
      <c r="P90" s="215">
        <f>KZN!H$67/100</f>
        <v>0.14493108866056884</v>
      </c>
      <c r="Q90" s="215">
        <f>KZN!I$67/100</f>
        <v>0.13143812768992616</v>
      </c>
      <c r="R90" s="215">
        <f>KZN!J$67/100</f>
        <v>0.18211730356400441</v>
      </c>
      <c r="S90" s="215">
        <f>KZN!K$67/100</f>
        <v>0.18953118057807983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1.0563860356770777E-3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3.0494586810829861E-4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8.6145116753662682E-3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3.7609247705711003E-5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4.1038583642776015E-4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2.3344258289109752E-3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2.238427071797651E-3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2.7558586051848848E-3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2.4588419556518166E-3</v>
      </c>
      <c r="AE90" s="198">
        <f t="shared" si="2"/>
        <v>2.0211392124830447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KZN!C$67/100</f>
        <v>4.4299514511396486E-2</v>
      </c>
      <c r="L91" s="215">
        <f>KZN!D$67/100</f>
        <v>1.6254938638011786E-2</v>
      </c>
      <c r="M91" s="215">
        <f>KZN!E$67/100</f>
        <v>0.24132176545476627</v>
      </c>
      <c r="N91" s="215">
        <f>KZN!F$67/100</f>
        <v>2.4957905355267044E-2</v>
      </c>
      <c r="O91" s="215">
        <f>KZN!G$67/100</f>
        <v>2.5148175547979344E-2</v>
      </c>
      <c r="P91" s="215">
        <f>KZN!H$67/100</f>
        <v>0.14493108866056884</v>
      </c>
      <c r="Q91" s="215">
        <f>KZN!I$67/100</f>
        <v>0.13143812768992616</v>
      </c>
      <c r="R91" s="215">
        <f>KZN!J$67/100</f>
        <v>0.18211730356400441</v>
      </c>
      <c r="S91" s="215">
        <f>KZN!K$67/100</f>
        <v>0.18953118057807983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-1.5755209758865502E-4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-2.2982990627069434E-5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-3.9005736141436982E-3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-7.43965221373084E-4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-3.5999762240462966E-4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-1.0937409186697049E-3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-4.5706942826383703E-3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-1.4642349146966381E-3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8.623485762429483E-4</v>
      </c>
      <c r="AE91" s="198">
        <f t="shared" si="2"/>
        <v>-1.1451393085898902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KZN!C$67/100</f>
        <v>4.4299514511396486E-2</v>
      </c>
      <c r="L92" s="215">
        <f>KZN!D$67/100</f>
        <v>1.6254938638011786E-2</v>
      </c>
      <c r="M92" s="215">
        <f>KZN!E$67/100</f>
        <v>0.24132176545476627</v>
      </c>
      <c r="N92" s="215">
        <f>KZN!F$67/100</f>
        <v>2.4957905355267044E-2</v>
      </c>
      <c r="O92" s="215">
        <f>KZN!G$67/100</f>
        <v>2.5148175547979344E-2</v>
      </c>
      <c r="P92" s="215">
        <f>KZN!H$67/100</f>
        <v>0.14493108866056884</v>
      </c>
      <c r="Q92" s="215">
        <f>KZN!I$67/100</f>
        <v>0.13143812768992616</v>
      </c>
      <c r="R92" s="215">
        <f>KZN!J$67/100</f>
        <v>0.18211730356400441</v>
      </c>
      <c r="S92" s="215">
        <f>KZN!K$67/100</f>
        <v>0.18953118057807983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2.7194528246160353E-4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-3.2154953548638637E-4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-2.3664456644042833E-3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-3.2520798528221377E-4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-1.7130870121263291E-4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-6.9377076397949004E-4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-2.4734423959492631E-3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-6.0697674913231354E-4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5.631381904542583E-4</v>
      </c>
      <c r="AE92" s="198">
        <f t="shared" si="2"/>
        <v>-0.61236183225307217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KZN!C$67/100</f>
        <v>4.4299514511396486E-2</v>
      </c>
      <c r="L93" s="215">
        <f>KZN!D$67/100</f>
        <v>1.6254938638011786E-2</v>
      </c>
      <c r="M93" s="215">
        <f>KZN!E$67/100</f>
        <v>0.24132176545476627</v>
      </c>
      <c r="N93" s="215">
        <f>KZN!F$67/100</f>
        <v>2.4957905355267044E-2</v>
      </c>
      <c r="O93" s="215">
        <f>KZN!G$67/100</f>
        <v>2.5148175547979344E-2</v>
      </c>
      <c r="P93" s="215">
        <f>KZN!H$67/100</f>
        <v>0.14493108866056884</v>
      </c>
      <c r="Q93" s="215">
        <f>KZN!I$67/100</f>
        <v>0.13143812768992616</v>
      </c>
      <c r="R93" s="215">
        <f>KZN!J$67/100</f>
        <v>0.18211730356400441</v>
      </c>
      <c r="S93" s="215">
        <f>KZN!K$67/100</f>
        <v>0.18953118057807983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-6.1120695328061101E-4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-1.7867428146419237E-4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-3.4723443142666583E-3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-5.9596018427191064E-4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-4.6063972053874205E-4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-1.904477509954601E-3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-4.9851687456263444E-3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-2.1831520871971504E-3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4.0122928489884681E-5</v>
      </c>
      <c r="AE93" s="198">
        <f t="shared" si="2"/>
        <v>-1.4351500868110325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KZN!C$67/100</f>
        <v>4.4299514511396486E-2</v>
      </c>
      <c r="L94" s="215">
        <f>KZN!D$67/100</f>
        <v>1.6254938638011786E-2</v>
      </c>
      <c r="M94" s="215">
        <f>KZN!E$67/100</f>
        <v>0.24132176545476627</v>
      </c>
      <c r="N94" s="215">
        <f>KZN!F$67/100</f>
        <v>2.4957905355267044E-2</v>
      </c>
      <c r="O94" s="215">
        <f>KZN!G$67/100</f>
        <v>2.5148175547979344E-2</v>
      </c>
      <c r="P94" s="215">
        <f>KZN!H$67/100</f>
        <v>0.14493108866056884</v>
      </c>
      <c r="Q94" s="215">
        <f>KZN!I$67/100</f>
        <v>0.13143812768992616</v>
      </c>
      <c r="R94" s="215">
        <f>KZN!J$67/100</f>
        <v>0.18211730356400441</v>
      </c>
      <c r="S94" s="215">
        <f>KZN!K$67/100</f>
        <v>0.18953118057807983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1.6962258459406589E-3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6.6392863907215494E-4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6.3667656805103002E-4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5.1740719763366323E-4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3.7910256454449175E-4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1.3315298754079503E-3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3.1970571718284448E-3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2.0832708235844462E-3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7.3066188378978253E-4</v>
      </c>
      <c r="AE94" s="198">
        <f t="shared" si="2"/>
        <v>1.1235860569852625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KZN!C$67/100</f>
        <v>4.4299514511396486E-2</v>
      </c>
      <c r="L95" s="215">
        <f>KZN!D$67/100</f>
        <v>1.6254938638011786E-2</v>
      </c>
      <c r="M95" s="215">
        <f>KZN!E$67/100</f>
        <v>0.24132176545476627</v>
      </c>
      <c r="N95" s="215">
        <f>KZN!F$67/100</f>
        <v>2.4957905355267044E-2</v>
      </c>
      <c r="O95" s="215">
        <f>KZN!G$67/100</f>
        <v>2.5148175547979344E-2</v>
      </c>
      <c r="P95" s="215">
        <f>KZN!H$67/100</f>
        <v>0.14493108866056884</v>
      </c>
      <c r="Q95" s="215">
        <f>KZN!I$67/100</f>
        <v>0.13143812768992616</v>
      </c>
      <c r="R95" s="215">
        <f>KZN!J$67/100</f>
        <v>0.18211730356400441</v>
      </c>
      <c r="S95" s="215">
        <f>KZN!K$67/100</f>
        <v>0.18953118057807983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2.0606482546834323E-3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4.344271063760818E-4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7.3540496223516967E-3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6.8035956980571049E-4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5.1463650793477222E-4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2.3548421723945563E-3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3.754356895399776E-3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3.1883579256129159E-3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2.2566814310452741E-3</v>
      </c>
      <c r="AE95" s="198">
        <f t="shared" si="2"/>
        <v>2.2598359485604216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KZN!C$67/100</f>
        <v>4.4299514511396486E-2</v>
      </c>
      <c r="L96" s="215">
        <f>KZN!D$67/100</f>
        <v>1.6254938638011786E-2</v>
      </c>
      <c r="M96" s="215">
        <f>KZN!E$67/100</f>
        <v>0.24132176545476627</v>
      </c>
      <c r="N96" s="215">
        <f>KZN!F$67/100</f>
        <v>2.4957905355267044E-2</v>
      </c>
      <c r="O96" s="215">
        <f>KZN!G$67/100</f>
        <v>2.5148175547979344E-2</v>
      </c>
      <c r="P96" s="215">
        <f>KZN!H$67/100</f>
        <v>0.14493108866056884</v>
      </c>
      <c r="Q96" s="215">
        <f>KZN!I$67/100</f>
        <v>0.13143812768992616</v>
      </c>
      <c r="R96" s="215">
        <f>KZN!J$67/100</f>
        <v>0.18211730356400441</v>
      </c>
      <c r="S96" s="215">
        <f>KZN!K$67/100</f>
        <v>0.18953118057807983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7.3029271874562585E-4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3.2426221011983382E-4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-3.1837705631211112E-4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3.9148811698647232E-4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4.5228869885570309E-4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1.9193471094149739E-3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3.960706014531851E-3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2.418142102454991E-3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7.9504455959891794E-4</v>
      </c>
      <c r="AE96" s="198">
        <f t="shared" si="2"/>
        <v>1.0673194474396257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KZN!C$67/100</f>
        <v>4.4299514511396486E-2</v>
      </c>
      <c r="L97" s="215">
        <f>KZN!D$67/100</f>
        <v>1.6254938638011786E-2</v>
      </c>
      <c r="M97" s="215">
        <f>KZN!E$67/100</f>
        <v>0.24132176545476627</v>
      </c>
      <c r="N97" s="215">
        <f>KZN!F$67/100</f>
        <v>2.4957905355267044E-2</v>
      </c>
      <c r="O97" s="215">
        <f>KZN!G$67/100</f>
        <v>2.5148175547979344E-2</v>
      </c>
      <c r="P97" s="215">
        <f>KZN!H$67/100</f>
        <v>0.14493108866056884</v>
      </c>
      <c r="Q97" s="215">
        <f>KZN!I$67/100</f>
        <v>0.13143812768992616</v>
      </c>
      <c r="R97" s="215">
        <f>KZN!J$67/100</f>
        <v>0.18211730356400441</v>
      </c>
      <c r="S97" s="215">
        <f>KZN!K$67/100</f>
        <v>0.18953118057807983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1.5821656298078252E-3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-2.2885685528069629E-5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-3.1912828833447738E-3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-3.7086893900018929E-4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-2.5711072401846493E-4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-9.9726408190789701E-4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-3.4627983317751581E-3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-9.5449456900613828E-4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7.9438707299116684E-4</v>
      </c>
      <c r="AE97" s="198">
        <f t="shared" si="2"/>
        <v>-0.68801525117816986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KZN!C$68/100</f>
        <v>4.2290276942889928E-2</v>
      </c>
      <c r="L98" s="215">
        <f>KZN!D$68/100</f>
        <v>1.4903495540720367E-2</v>
      </c>
      <c r="M98" s="215">
        <f>KZN!E$68/100</f>
        <v>0.24272226234350547</v>
      </c>
      <c r="N98" s="215">
        <f>KZN!F$68/100</f>
        <v>2.4454737333380883E-2</v>
      </c>
      <c r="O98" s="215">
        <f>KZN!G$68/100</f>
        <v>2.5667628325960114E-2</v>
      </c>
      <c r="P98" s="215">
        <f>KZN!H$68/100</f>
        <v>0.14624643030333911</v>
      </c>
      <c r="Q98" s="215">
        <f>KZN!I$68/100</f>
        <v>0.13115886845379068</v>
      </c>
      <c r="R98" s="215">
        <f>KZN!J$68/100</f>
        <v>0.1860145884648895</v>
      </c>
      <c r="S98" s="215">
        <f>KZN!K$68/100</f>
        <v>0.18654171229152397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9.3459634491465976E-4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2.3644158187074551E-4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-5.6594270630733069E-3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-6.6431368076484633E-4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-4.3112475842448274E-4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-1.7302056205281986E-3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-4.9022872560340585E-3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-1.9646361971741083E-3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2.6963524640975312E-4</v>
      </c>
      <c r="AE98" s="198">
        <f t="shared" si="2"/>
        <v>-1.3911321402803845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KZN!C$68/100</f>
        <v>4.2290276942889928E-2</v>
      </c>
      <c r="L99" s="215">
        <f>KZN!D$68/100</f>
        <v>1.4903495540720367E-2</v>
      </c>
      <c r="M99" s="215">
        <f>KZN!E$68/100</f>
        <v>0.24272226234350547</v>
      </c>
      <c r="N99" s="215">
        <f>KZN!F$68/100</f>
        <v>2.4454737333380883E-2</v>
      </c>
      <c r="O99" s="215">
        <f>KZN!G$68/100</f>
        <v>2.5667628325960114E-2</v>
      </c>
      <c r="P99" s="215">
        <f>KZN!H$68/100</f>
        <v>0.14624643030333911</v>
      </c>
      <c r="Q99" s="215">
        <f>KZN!I$68/100</f>
        <v>0.13115886845379068</v>
      </c>
      <c r="R99" s="215">
        <f>KZN!J$68/100</f>
        <v>0.1860145884648895</v>
      </c>
      <c r="S99" s="215">
        <f>KZN!K$68/100</f>
        <v>0.18654171229152397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2.2846300633643816E-3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5.74538538932039E-5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3.6752384255344102E-3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4.8699035858090761E-4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5.6249186803797476E-4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2.4230365347703261E-3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4.2142830128017953E-3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3.2802985465411032E-3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1.6977097071251891E-3</v>
      </c>
      <c r="AE99" s="198">
        <f t="shared" si="2"/>
        <v>1.8682132370649294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KZN!C$68/100</f>
        <v>4.2290276942889928E-2</v>
      </c>
      <c r="L100" s="215">
        <f>KZN!D$68/100</f>
        <v>1.4903495540720367E-2</v>
      </c>
      <c r="M100" s="215">
        <f>KZN!E$68/100</f>
        <v>0.24272226234350547</v>
      </c>
      <c r="N100" s="215">
        <f>KZN!F$68/100</f>
        <v>2.4454737333380883E-2</v>
      </c>
      <c r="O100" s="215">
        <f>KZN!G$68/100</f>
        <v>2.5667628325960114E-2</v>
      </c>
      <c r="P100" s="215">
        <f>KZN!H$68/100</f>
        <v>0.14624643030333911</v>
      </c>
      <c r="Q100" s="215">
        <f>KZN!I$68/100</f>
        <v>0.13115886845379068</v>
      </c>
      <c r="R100" s="215">
        <f>KZN!J$68/100</f>
        <v>0.1860145884648895</v>
      </c>
      <c r="S100" s="215">
        <f>KZN!K$68/100</f>
        <v>0.18654171229152397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-1.2398553064266451E-3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1.905269596519555E-4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-1.7923585318512663E-3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-3.589006569782988E-4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-1.552641201583095E-4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-3.6696776259141802E-4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-2.8656102171927054E-3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-3.0522595338312197E-4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1.4677503811639664E-3</v>
      </c>
      <c r="AE100" s="198">
        <f t="shared" si="2"/>
        <v>-0.54259052077658432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KZN!C$68/100</f>
        <v>4.2290276942889928E-2</v>
      </c>
      <c r="L101" s="215">
        <f>KZN!D$68/100</f>
        <v>1.4903495540720367E-2</v>
      </c>
      <c r="M101" s="215">
        <f>KZN!E$68/100</f>
        <v>0.24272226234350547</v>
      </c>
      <c r="N101" s="215">
        <f>KZN!F$68/100</f>
        <v>2.4454737333380883E-2</v>
      </c>
      <c r="O101" s="215">
        <f>KZN!G$68/100</f>
        <v>2.5667628325960114E-2</v>
      </c>
      <c r="P101" s="215">
        <f>KZN!H$68/100</f>
        <v>0.14624643030333911</v>
      </c>
      <c r="Q101" s="215">
        <f>KZN!I$68/100</f>
        <v>0.13115886845379068</v>
      </c>
      <c r="R101" s="215">
        <f>KZN!J$68/100</f>
        <v>0.1860145884648895</v>
      </c>
      <c r="S101" s="215">
        <f>KZN!K$68/100</f>
        <v>0.18654171229152397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-5.9734022186566117E-4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2.5524443086616475E-4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-3.7150529903330989E-3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-4.7899028364566332E-4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-3.648377280203427E-4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-1.3842827135464991E-3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-4.1412071998252128E-3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-1.6159719451350483E-3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4.37027697583666E-4</v>
      </c>
      <c r="AE101" s="198">
        <f t="shared" si="2"/>
        <v>-1.1605410953921698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KZN!C$68/100</f>
        <v>4.2290276942889928E-2</v>
      </c>
      <c r="L102" s="215">
        <f>KZN!D$68/100</f>
        <v>1.4903495540720367E-2</v>
      </c>
      <c r="M102" s="215">
        <f>KZN!E$68/100</f>
        <v>0.24272226234350547</v>
      </c>
      <c r="N102" s="215">
        <f>KZN!F$68/100</f>
        <v>2.4454737333380883E-2</v>
      </c>
      <c r="O102" s="215">
        <f>KZN!G$68/100</f>
        <v>2.5667628325960114E-2</v>
      </c>
      <c r="P102" s="215">
        <f>KZN!H$68/100</f>
        <v>0.14624643030333911</v>
      </c>
      <c r="Q102" s="215">
        <f>KZN!I$68/100</f>
        <v>0.13115886845379068</v>
      </c>
      <c r="R102" s="215">
        <f>KZN!J$68/100</f>
        <v>0.1860145884648895</v>
      </c>
      <c r="S102" s="215">
        <f>KZN!K$68/100</f>
        <v>0.18654171229152397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1.0517131724803491E-3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8.5695757615119022E-4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1.2193737465732752E-2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8.67361593645528E-4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5.5998423008783802E-4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2.4179486141264932E-3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4.0778551753152372E-3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3.4992935004777995E-3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2.3383623160835661E-3</v>
      </c>
      <c r="AE102" s="198">
        <f t="shared" si="2"/>
        <v>2.7863213644100751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KZN!C$68/100</f>
        <v>4.2290276942889928E-2</v>
      </c>
      <c r="L103" s="215">
        <f>KZN!D$68/100</f>
        <v>1.4903495540720367E-2</v>
      </c>
      <c r="M103" s="215">
        <f>KZN!E$68/100</f>
        <v>0.24272226234350547</v>
      </c>
      <c r="N103" s="215">
        <f>KZN!F$68/100</f>
        <v>2.4454737333380883E-2</v>
      </c>
      <c r="O103" s="215">
        <f>KZN!G$68/100</f>
        <v>2.5667628325960114E-2</v>
      </c>
      <c r="P103" s="215">
        <f>KZN!H$68/100</f>
        <v>0.14624643030333911</v>
      </c>
      <c r="Q103" s="215">
        <f>KZN!I$68/100</f>
        <v>0.13115886845379068</v>
      </c>
      <c r="R103" s="215">
        <f>KZN!J$68/100</f>
        <v>0.1860145884648895</v>
      </c>
      <c r="S103" s="215">
        <f>KZN!K$68/100</f>
        <v>0.18654171229152397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-8.8657559019439023E-4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-4.5182401252379952E-4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3.4589585330410712E-3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-2.7294155398931022E-4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-8.6007160684951664E-5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-2.153250081353658E-4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-2.0879618531841736E-3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-2.7654264837977859E-6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1.2337754537413265E-3</v>
      </c>
      <c r="AE103" s="198">
        <f t="shared" si="2"/>
        <v>6.8933338158660901E-2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KZN!C$68/100</f>
        <v>4.2290276942889928E-2</v>
      </c>
      <c r="L104" s="215">
        <f>KZN!D$68/100</f>
        <v>1.4903495540720367E-2</v>
      </c>
      <c r="M104" s="215">
        <f>KZN!E$68/100</f>
        <v>0.24272226234350547</v>
      </c>
      <c r="N104" s="215">
        <f>KZN!F$68/100</f>
        <v>2.4454737333380883E-2</v>
      </c>
      <c r="O104" s="215">
        <f>KZN!G$68/100</f>
        <v>2.5667628325960114E-2</v>
      </c>
      <c r="P104" s="215">
        <f>KZN!H$68/100</f>
        <v>0.14624643030333911</v>
      </c>
      <c r="Q104" s="215">
        <f>KZN!I$68/100</f>
        <v>0.13115886845379068</v>
      </c>
      <c r="R104" s="215">
        <f>KZN!J$68/100</f>
        <v>0.1860145884648895</v>
      </c>
      <c r="S104" s="215">
        <f>KZN!K$68/100</f>
        <v>0.18654171229152397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-1.8968628402315932E-4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2.937923988242943E-4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-3.2084033765665994E-3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-2.5626241877599575E-4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5.2878132117515202E-5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2.9119732774105542E-4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-5.1863517315776052E-4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5.3584826413923794E-4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8.2224486915350825E-4</v>
      </c>
      <c r="AE104" s="198">
        <f t="shared" si="2"/>
        <v>-0.21770262605479038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KZN!C$68/100</f>
        <v>4.2290276942889928E-2</v>
      </c>
      <c r="L105" s="215">
        <f>KZN!D$68/100</f>
        <v>1.4903495540720367E-2</v>
      </c>
      <c r="M105" s="215">
        <f>KZN!E$68/100</f>
        <v>0.24272226234350547</v>
      </c>
      <c r="N105" s="215">
        <f>KZN!F$68/100</f>
        <v>2.4454737333380883E-2</v>
      </c>
      <c r="O105" s="215">
        <f>KZN!G$68/100</f>
        <v>2.5667628325960114E-2</v>
      </c>
      <c r="P105" s="215">
        <f>KZN!H$68/100</f>
        <v>0.14624643030333911</v>
      </c>
      <c r="Q105" s="215">
        <f>KZN!I$68/100</f>
        <v>0.13115886845379068</v>
      </c>
      <c r="R105" s="215">
        <f>KZN!J$68/100</f>
        <v>0.1860145884648895</v>
      </c>
      <c r="S105" s="215">
        <f>KZN!K$68/100</f>
        <v>0.18654171229152397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-1.3745573885703469E-3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1.3770431808852689E-4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6.0167858005197149E-3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6.0446080979801372E-4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5.2425574345877409E-4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2.1879856930006759E-3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3.7380870093681037E-3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3.1869887610861294E-3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1.9080670799949374E-3</v>
      </c>
      <c r="AE105" s="198">
        <f t="shared" si="2"/>
        <v>1.692977782674453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KZN!C$68/100</f>
        <v>4.2290276942889928E-2</v>
      </c>
      <c r="L106" s="215">
        <f>KZN!D$68/100</f>
        <v>1.4903495540720367E-2</v>
      </c>
      <c r="M106" s="215">
        <f>KZN!E$68/100</f>
        <v>0.24272226234350547</v>
      </c>
      <c r="N106" s="215">
        <f>KZN!F$68/100</f>
        <v>2.4454737333380883E-2</v>
      </c>
      <c r="O106" s="215">
        <f>KZN!G$68/100</f>
        <v>2.5667628325960114E-2</v>
      </c>
      <c r="P106" s="215">
        <f>KZN!H$68/100</f>
        <v>0.14624643030333911</v>
      </c>
      <c r="Q106" s="215">
        <f>KZN!I$68/100</f>
        <v>0.13115886845379068</v>
      </c>
      <c r="R106" s="215">
        <f>KZN!J$68/100</f>
        <v>0.1860145884648895</v>
      </c>
      <c r="S106" s="215">
        <f>KZN!K$68/100</f>
        <v>0.18654171229152397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1.0379618969567502E-3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3.9536924539790812E-4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9.9309247232349119E-3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7.7990533549059408E-4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9.0019233619938936E-4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4.0823383615450244E-3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6.8627941994450865E-3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5.2796465297521916E-3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2.8050412980040471E-3</v>
      </c>
      <c r="AE106" s="198">
        <f t="shared" si="2"/>
        <v>3.2074173926025908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KZN!C$68/100</f>
        <v>4.2290276942889928E-2</v>
      </c>
      <c r="L107" s="215">
        <f>KZN!D$68/100</f>
        <v>1.4903495540720367E-2</v>
      </c>
      <c r="M107" s="215">
        <f>KZN!E$68/100</f>
        <v>0.24272226234350547</v>
      </c>
      <c r="N107" s="215">
        <f>KZN!F$68/100</f>
        <v>2.4454737333380883E-2</v>
      </c>
      <c r="O107" s="215">
        <f>KZN!G$68/100</f>
        <v>2.5667628325960114E-2</v>
      </c>
      <c r="P107" s="215">
        <f>KZN!H$68/100</f>
        <v>0.14624643030333911</v>
      </c>
      <c r="Q107" s="215">
        <f>KZN!I$68/100</f>
        <v>0.13115886845379068</v>
      </c>
      <c r="R107" s="215">
        <f>KZN!J$68/100</f>
        <v>0.1860145884648895</v>
      </c>
      <c r="S107" s="215">
        <f>KZN!K$68/100</f>
        <v>0.18654171229152397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-6.0433194064228189E-4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-8.8927808175890153E-5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-1.2127885260115635E-3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4.4384173282081157E-4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3.4876012306371416E-4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1.245653815217144E-3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2.8953899653194194E-3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1.9361546416678619E-3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6.2593827575188458E-4</v>
      </c>
      <c r="AE107" s="198">
        <f t="shared" si="2"/>
        <v>0.55896902790111003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KZN!C$68/100</f>
        <v>4.2290276942889928E-2</v>
      </c>
      <c r="L108" s="215">
        <f>KZN!D$68/100</f>
        <v>1.4903495540720367E-2</v>
      </c>
      <c r="M108" s="215">
        <f>KZN!E$68/100</f>
        <v>0.24272226234350547</v>
      </c>
      <c r="N108" s="215">
        <f>KZN!F$68/100</f>
        <v>2.4454737333380883E-2</v>
      </c>
      <c r="O108" s="215">
        <f>KZN!G$68/100</f>
        <v>2.5667628325960114E-2</v>
      </c>
      <c r="P108" s="215">
        <f>KZN!H$68/100</f>
        <v>0.14624643030333911</v>
      </c>
      <c r="Q108" s="215">
        <f>KZN!I$68/100</f>
        <v>0.13115886845379068</v>
      </c>
      <c r="R108" s="215">
        <f>KZN!J$68/100</f>
        <v>0.1860145884648895</v>
      </c>
      <c r="S108" s="215">
        <f>KZN!K$68/100</f>
        <v>0.18654171229152397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-8.9380743802956633E-4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9.1864708581824333E-5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-4.9126630349429672E-3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-6.35655360487E-4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-4.25603684323705E-4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-1.593188811781296E-3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-5.2640474578637443E-3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-1.7510647168475604E-3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9.0617221843265327E-4</v>
      </c>
      <c r="AE108" s="198">
        <f t="shared" si="2"/>
        <v>-1.4477993577261361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KZN!C$68/100</f>
        <v>4.2290276942889928E-2</v>
      </c>
      <c r="L109" s="215">
        <f>KZN!D$68/100</f>
        <v>1.4903495540720367E-2</v>
      </c>
      <c r="M109" s="215">
        <f>KZN!E$68/100</f>
        <v>0.24272226234350547</v>
      </c>
      <c r="N109" s="215">
        <f>KZN!F$68/100</f>
        <v>2.4454737333380883E-2</v>
      </c>
      <c r="O109" s="215">
        <f>KZN!G$68/100</f>
        <v>2.5667628325960114E-2</v>
      </c>
      <c r="P109" s="215">
        <f>KZN!H$68/100</f>
        <v>0.14624643030333911</v>
      </c>
      <c r="Q109" s="215">
        <f>KZN!I$68/100</f>
        <v>0.13115886845379068</v>
      </c>
      <c r="R109" s="215">
        <f>KZN!J$68/100</f>
        <v>0.1860145884648895</v>
      </c>
      <c r="S109" s="215">
        <f>KZN!K$68/100</f>
        <v>0.18654171229152397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4.3068780252781375E-4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-5.2262253175252873E-5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1.2001662394827608E-3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4.1909730115938172E-4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3.885594989531638E-4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1.482192372433169E-3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3.0616682810213837E-3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2.206902872468173E-3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8.8702196670314851E-4</v>
      </c>
      <c r="AE109" s="198">
        <f t="shared" si="2"/>
        <v>1.0024034081573741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KZN!C$69/100</f>
        <v>4.151374349024281E-2</v>
      </c>
      <c r="L110" s="215">
        <f>KZN!D$69/100</f>
        <v>1.4408516001065829E-2</v>
      </c>
      <c r="M110" s="215">
        <f>KZN!E$63/100</f>
        <v>0.24976719627705685</v>
      </c>
      <c r="N110" s="215">
        <f>KZN!F$63/100</f>
        <v>2.6327240552906007E-2</v>
      </c>
      <c r="O110" s="215">
        <f>KZN!G$63/100</f>
        <v>2.8645653670099625E-2</v>
      </c>
      <c r="P110" s="215">
        <f>KZN!H$63/100</f>
        <v>0.14255556355085672</v>
      </c>
      <c r="Q110" s="215">
        <f>KZN!I$63/100</f>
        <v>0.11877413029894857</v>
      </c>
      <c r="R110" s="215">
        <f>KZN!J$63/100</f>
        <v>0.16200197120036472</v>
      </c>
      <c r="S110" s="215">
        <f>KZN!K$63/100</f>
        <v>0.20094423948465015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-1.1087922424212134E-4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3.3681445528544504E-4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5.0053028801758269E-3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5.994339292441505E-4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4.6740639428430433E-4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1.6957338837248191E-3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2.8440262394719496E-3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2.1939342466210671E-3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1.5581535878764652E-3</v>
      </c>
      <c r="AE110" s="198">
        <f t="shared" si="2"/>
        <v>1.4589926392441908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KZN!C$69/100</f>
        <v>4.151374349024281E-2</v>
      </c>
      <c r="L111" s="215">
        <f>KZN!D$69/100</f>
        <v>1.4408516001065829E-2</v>
      </c>
      <c r="M111" s="215">
        <f>KZN!E$63/100</f>
        <v>0.24976719627705685</v>
      </c>
      <c r="N111" s="215">
        <f>KZN!F$63/100</f>
        <v>2.6327240552906007E-2</v>
      </c>
      <c r="O111" s="215">
        <f>KZN!G$63/100</f>
        <v>2.8645653670099625E-2</v>
      </c>
      <c r="P111" s="215">
        <f>KZN!H$63/100</f>
        <v>0.14255556355085672</v>
      </c>
      <c r="Q111" s="215">
        <f>KZN!I$63/100</f>
        <v>0.11877413029894857</v>
      </c>
      <c r="R111" s="215">
        <f>KZN!J$63/100</f>
        <v>0.16200197120036472</v>
      </c>
      <c r="S111" s="215">
        <f>KZN!K$63/100</f>
        <v>0.20094423948465015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-6.7445100688035898E-4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2.5183353540901787E-4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-7.5439498474534823E-4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-2.4793771675845087E-4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2.1324943050236519E-5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3.7106428652389071E-4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-1.3774901587072369E-3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6.233681874902821E-4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2.0334161331655226E-3</v>
      </c>
      <c r="AE111" s="198">
        <f t="shared" si="2"/>
        <v>2.467332185475549E-2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KZN!C$69/100</f>
        <v>4.151374349024281E-2</v>
      </c>
      <c r="L112" s="215">
        <f>KZN!D$69/100</f>
        <v>1.4408516001065829E-2</v>
      </c>
      <c r="M112" s="215">
        <f>KZN!E$63/100</f>
        <v>0.24976719627705685</v>
      </c>
      <c r="N112" s="215">
        <f>KZN!F$63/100</f>
        <v>2.6327240552906007E-2</v>
      </c>
      <c r="O112" s="215">
        <f>KZN!G$63/100</f>
        <v>2.8645653670099625E-2</v>
      </c>
      <c r="P112" s="215">
        <f>KZN!H$63/100</f>
        <v>0.14255556355085672</v>
      </c>
      <c r="Q112" s="215">
        <f>KZN!I$63/100</f>
        <v>0.11877413029894857</v>
      </c>
      <c r="R112" s="215">
        <f>KZN!J$63/100</f>
        <v>0.16200197120036472</v>
      </c>
      <c r="S112" s="215">
        <f>KZN!K$63/100</f>
        <v>0.20094423948465015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-1.1824802152657842E-3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-3.4876423810761023E-4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-2.6004804152199895E-3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-6.1879246032758525E-4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-5.3320974521201957E-4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-1.8092015156554279E-3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-4.9693629593285608E-3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-1.8104445581012697E-3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7.1560076859149844E-4</v>
      </c>
      <c r="AE112" s="198">
        <f t="shared" si="2"/>
        <v>-1.3157135338626749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KZN!C$69/100</f>
        <v>4.151374349024281E-2</v>
      </c>
      <c r="L113" s="215">
        <f>KZN!D$69/100</f>
        <v>1.4408516001065829E-2</v>
      </c>
      <c r="M113" s="215">
        <f>KZN!E$63/100</f>
        <v>0.24976719627705685</v>
      </c>
      <c r="N113" s="215">
        <f>KZN!F$63/100</f>
        <v>2.6327240552906007E-2</v>
      </c>
      <c r="O113" s="215">
        <f>KZN!G$63/100</f>
        <v>2.8645653670099625E-2</v>
      </c>
      <c r="P113" s="215">
        <f>KZN!H$63/100</f>
        <v>0.14255556355085672</v>
      </c>
      <c r="Q113" s="215">
        <f>KZN!I$63/100</f>
        <v>0.11877413029894857</v>
      </c>
      <c r="R113" s="215">
        <f>KZN!J$63/100</f>
        <v>0.16200197120036472</v>
      </c>
      <c r="S113" s="215">
        <f>KZN!K$63/100</f>
        <v>0.20094423948465015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-1.0262469554356052E-3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9.3865651601341707E-6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-2.4919196875111227E-3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-4.6183205043049286E-5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1.5286240655995961E-4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4.0162697821649731E-4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7.148148016933452E-4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6.9603264271067534E-4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2.2987662309840941E-4</v>
      </c>
      <c r="AE113" s="198">
        <f t="shared" si="2"/>
        <v>-0.1359749830550756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KZN!C$69/100</f>
        <v>4.151374349024281E-2</v>
      </c>
      <c r="L114" s="215">
        <f>KZN!D$69/100</f>
        <v>1.4408516001065829E-2</v>
      </c>
      <c r="M114" s="215">
        <f>KZN!E$63/100</f>
        <v>0.24976719627705685</v>
      </c>
      <c r="N114" s="215">
        <f>KZN!F$63/100</f>
        <v>2.6327240552906007E-2</v>
      </c>
      <c r="O114" s="215">
        <f>KZN!G$63/100</f>
        <v>2.8645653670099625E-2</v>
      </c>
      <c r="P114" s="215">
        <f>KZN!H$63/100</f>
        <v>0.14255556355085672</v>
      </c>
      <c r="Q114" s="215">
        <f>KZN!I$63/100</f>
        <v>0.11877413029894857</v>
      </c>
      <c r="R114" s="215">
        <f>KZN!J$63/100</f>
        <v>0.16200197120036472</v>
      </c>
      <c r="S114" s="215">
        <f>KZN!K$63/100</f>
        <v>0.20094423948465015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-4.8225380081612102E-4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-1.3112623800085534E-4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1.6949805362357587E-3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1.7061680617568522E-4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9.8972062291897538E-5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3.4943351049876556E-4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4.0231880165076252E-4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5.3097808044484641E-4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6.6408620002412404E-4</v>
      </c>
      <c r="AE114" s="198">
        <f t="shared" si="2"/>
        <v>0.32980059585048632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KZN!C$69/100</f>
        <v>4.151374349024281E-2</v>
      </c>
      <c r="L115" s="215">
        <f>KZN!D$69/100</f>
        <v>1.4408516001065829E-2</v>
      </c>
      <c r="M115" s="215">
        <f>KZN!E$63/100</f>
        <v>0.24976719627705685</v>
      </c>
      <c r="N115" s="215">
        <f>KZN!F$63/100</f>
        <v>2.6327240552906007E-2</v>
      </c>
      <c r="O115" s="215">
        <f>KZN!G$63/100</f>
        <v>2.8645653670099625E-2</v>
      </c>
      <c r="P115" s="215">
        <f>KZN!H$63/100</f>
        <v>0.14255556355085672</v>
      </c>
      <c r="Q115" s="215">
        <f>KZN!I$63/100</f>
        <v>0.11877413029894857</v>
      </c>
      <c r="R115" s="215">
        <f>KZN!J$63/100</f>
        <v>0.16200197120036472</v>
      </c>
      <c r="S115" s="215">
        <f>KZN!K$63/100</f>
        <v>0.20094423948465015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-3.6090880539879741E-4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-1.9867054985243411E-4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-2.490721848400206E-3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-3.6804920728968971E-4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-2.5411828253058303E-4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-8.9083757546696565E-4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-2.6877907530779123E-3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-8.0463712182563983E-4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6.5184569750274964E-4</v>
      </c>
      <c r="AE115" s="198">
        <f t="shared" si="2"/>
        <v>-0.74038884463394783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KZN!C$69/100</f>
        <v>4.151374349024281E-2</v>
      </c>
      <c r="L116" s="215">
        <f>KZN!D$69/100</f>
        <v>1.4408516001065829E-2</v>
      </c>
      <c r="M116" s="215">
        <f>KZN!E$63/100</f>
        <v>0.24976719627705685</v>
      </c>
      <c r="N116" s="215">
        <f>KZN!F$63/100</f>
        <v>2.6327240552906007E-2</v>
      </c>
      <c r="O116" s="215">
        <f>KZN!G$63/100</f>
        <v>2.8645653670099625E-2</v>
      </c>
      <c r="P116" s="215">
        <f>KZN!H$63/100</f>
        <v>0.14255556355085672</v>
      </c>
      <c r="Q116" s="215">
        <f>KZN!I$63/100</f>
        <v>0.11877413029894857</v>
      </c>
      <c r="R116" s="215">
        <f>KZN!J$63/100</f>
        <v>0.16200197120036472</v>
      </c>
      <c r="S116" s="215">
        <f>KZN!K$63/100</f>
        <v>0.20094423948465015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4.7429571232825547E-4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5.3708815096312597E-5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-1.1647713951548483E-3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-3.5771184121995359E-4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-1.4949008045907059E-4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-3.5822406750004069E-4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-2.0105069640965504E-3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-3.1364416693642711E-4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9.4397797633684831E-4</v>
      </c>
      <c r="AE116" s="198">
        <f t="shared" si="2"/>
        <v>-0.28823660116054745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KZN!C$69/100</f>
        <v>4.151374349024281E-2</v>
      </c>
      <c r="L117" s="215">
        <f>KZN!D$69/100</f>
        <v>1.4408516001065829E-2</v>
      </c>
      <c r="M117" s="215">
        <f>KZN!E$63/100</f>
        <v>0.24976719627705685</v>
      </c>
      <c r="N117" s="215">
        <f>KZN!F$63/100</f>
        <v>2.6327240552906007E-2</v>
      </c>
      <c r="O117" s="215">
        <f>KZN!G$63/100</f>
        <v>2.8645653670099625E-2</v>
      </c>
      <c r="P117" s="215">
        <f>KZN!H$63/100</f>
        <v>0.14255556355085672</v>
      </c>
      <c r="Q117" s="215">
        <f>KZN!I$63/100</f>
        <v>0.11877413029894857</v>
      </c>
      <c r="R117" s="215">
        <f>KZN!J$63/100</f>
        <v>0.16200197120036472</v>
      </c>
      <c r="S117" s="215">
        <f>KZN!K$63/100</f>
        <v>0.20094423948465015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3.3956769747249993E-4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1.9178039773344639E-4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3.769067333208568E-3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5.7947218801462799E-4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4.9586271352558033E-4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1.8292663448824043E-3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3.1789173527122208E-3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2.2325839734621128E-3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1.4305765805068288E-3</v>
      </c>
      <c r="AE117" s="198">
        <f t="shared" si="2"/>
        <v>1.4047094581518289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KZN!C$69/100</f>
        <v>4.151374349024281E-2</v>
      </c>
      <c r="L118" s="215">
        <f>KZN!D$69/100</f>
        <v>1.4408516001065829E-2</v>
      </c>
      <c r="M118" s="215">
        <f>KZN!E$63/100</f>
        <v>0.24976719627705685</v>
      </c>
      <c r="N118" s="215">
        <f>KZN!F$63/100</f>
        <v>2.6327240552906007E-2</v>
      </c>
      <c r="O118" s="215">
        <f>KZN!G$63/100</f>
        <v>2.8645653670099625E-2</v>
      </c>
      <c r="P118" s="215">
        <f>KZN!H$63/100</f>
        <v>0.14255556355085672</v>
      </c>
      <c r="Q118" s="215">
        <f>KZN!I$63/100</f>
        <v>0.11877413029894857</v>
      </c>
      <c r="R118" s="215">
        <f>KZN!J$63/100</f>
        <v>0.16200197120036472</v>
      </c>
      <c r="S118" s="215">
        <f>KZN!K$63/100</f>
        <v>0.20094423948465015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-7.8554855799294987E-4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1.8244666376920199E-4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-6.7740123450692174E-3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-9.2367493265302282E-4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-4.1446652214847121E-4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-1.3238557772880283E-3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-4.1307256725376679E-3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-1.4194712078195869E-3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3.6219213593426157E-4</v>
      </c>
      <c r="AE118" s="198">
        <f t="shared" si="2"/>
        <v>-1.5227116215805481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KZN!C$69/100</f>
        <v>4.151374349024281E-2</v>
      </c>
      <c r="L119" s="215">
        <f>KZN!D$69/100</f>
        <v>1.4408516001065829E-2</v>
      </c>
      <c r="M119" s="215">
        <f>KZN!E$63/100</f>
        <v>0.24976719627705685</v>
      </c>
      <c r="N119" s="215">
        <f>KZN!F$63/100</f>
        <v>2.6327240552906007E-2</v>
      </c>
      <c r="O119" s="215">
        <f>KZN!G$63/100</f>
        <v>2.8645653670099625E-2</v>
      </c>
      <c r="P119" s="215">
        <f>KZN!H$63/100</f>
        <v>0.14255556355085672</v>
      </c>
      <c r="Q119" s="215">
        <f>KZN!I$63/100</f>
        <v>0.11877413029894857</v>
      </c>
      <c r="R119" s="215">
        <f>KZN!J$63/100</f>
        <v>0.16200197120036472</v>
      </c>
      <c r="S119" s="215">
        <f>KZN!K$63/100</f>
        <v>0.20094423948465015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-9.8217384089765796E-4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6.7032946670474017E-5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-6.1222475219119277E-3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-5.3176151969030235E-4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-5.179044774447063E-4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-2.0092339367519022E-3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-4.4355085269639832E-3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-1.919619154479987E-3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-6.4295786913765344E-5</v>
      </c>
      <c r="AE119" s="198">
        <f t="shared" si="2"/>
        <v>-1.6515711818383756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KZN!C$69/100</f>
        <v>4.151374349024281E-2</v>
      </c>
      <c r="L120" s="215">
        <f>KZN!D$69/100</f>
        <v>1.4408516001065829E-2</v>
      </c>
      <c r="M120" s="215">
        <f>KZN!E$63/100</f>
        <v>0.24976719627705685</v>
      </c>
      <c r="N120" s="215">
        <f>KZN!F$63/100</f>
        <v>2.6327240552906007E-2</v>
      </c>
      <c r="O120" s="215">
        <f>KZN!G$63/100</f>
        <v>2.8645653670099625E-2</v>
      </c>
      <c r="P120" s="215">
        <f>KZN!H$63/100</f>
        <v>0.14255556355085672</v>
      </c>
      <c r="Q120" s="215">
        <f>KZN!I$63/100</f>
        <v>0.11877413029894857</v>
      </c>
      <c r="R120" s="215">
        <f>KZN!J$63/100</f>
        <v>0.16200197120036472</v>
      </c>
      <c r="S120" s="215">
        <f>KZN!K$63/100</f>
        <v>0.20094423948465015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3.0974017126820597E-4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2.5066644174550636E-4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3.6065873957297984E-3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1.3412510413542573E-4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2.1563867559163164E-4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8.2019363821084093E-4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9.668131195044008E-4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1.0917713828290925E-3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1.0265307218728958E-3</v>
      </c>
      <c r="AE120" s="198">
        <f t="shared" si="2"/>
        <v>0.84220666508877973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KZN!C$69/100</f>
        <v>4.151374349024281E-2</v>
      </c>
      <c r="L121" s="215">
        <f>KZN!D$69/100</f>
        <v>1.4408516001065829E-2</v>
      </c>
      <c r="M121" s="215">
        <f>KZN!E$63/100</f>
        <v>0.24976719627705685</v>
      </c>
      <c r="N121" s="215">
        <f>KZN!F$63/100</f>
        <v>2.6327240552906007E-2</v>
      </c>
      <c r="O121" s="215">
        <f>KZN!G$63/100</f>
        <v>2.8645653670099625E-2</v>
      </c>
      <c r="P121" s="215">
        <f>KZN!H$63/100</f>
        <v>0.14255556355085672</v>
      </c>
      <c r="Q121" s="215">
        <f>KZN!I$63/100</f>
        <v>0.11877413029894857</v>
      </c>
      <c r="R121" s="215">
        <f>KZN!J$63/100</f>
        <v>0.16200197120036472</v>
      </c>
      <c r="S121" s="215">
        <f>KZN!K$63/100</f>
        <v>0.20094423948465015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3.1136432542401007E-4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2.2580446249537264E-4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-1.3025668183950742E-3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-3.7191578691839818E-4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-1.7359910822022182E-4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-5.481410417293288E-4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-1.9697931529381939E-3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-4.9360428757414649E-4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4.85591286973582E-4</v>
      </c>
      <c r="AE121" s="198">
        <f t="shared" si="2"/>
        <v>-0.38368601208823983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KZN!C$70/100</f>
        <v>4.5645745364101702E-2</v>
      </c>
      <c r="L122" s="215">
        <f>KZN!D$70/100</f>
        <v>1.2941606272635187E-2</v>
      </c>
      <c r="M122" s="215">
        <f>KZN!E$70/100</f>
        <v>0.23745067608314094</v>
      </c>
      <c r="N122" s="215">
        <f>KZN!F$70/100</f>
        <v>2.1974083404313522E-2</v>
      </c>
      <c r="O122" s="215">
        <f>KZN!G$70/100</f>
        <v>2.9163140853372703E-2</v>
      </c>
      <c r="P122" s="215">
        <f>KZN!H$70/100</f>
        <v>0.14106830907211912</v>
      </c>
      <c r="Q122" s="215">
        <f>KZN!I$70/100</f>
        <v>0.1321111270979014</v>
      </c>
      <c r="R122" s="215">
        <f>KZN!J$70/100</f>
        <v>0.19482766138167482</v>
      </c>
      <c r="S122" s="215">
        <f>KZN!K$70/100</f>
        <v>0.18481765047074059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2.7511351673901634E-3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8.7422952289278725E-4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8.3342282515443435E-3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2.6087546720784943E-4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6.1501986896404879E-4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2.5744482857385969E-3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3.0315041643286236E-3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3.7545995254301624E-3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2.8799096455991609E-3</v>
      </c>
      <c r="AE122" s="198">
        <f t="shared" si="2"/>
        <v>2.5075949899095735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KZN!C$70/100</f>
        <v>4.5645745364101702E-2</v>
      </c>
      <c r="L123" s="215">
        <f>KZN!D$70/100</f>
        <v>1.2941606272635187E-2</v>
      </c>
      <c r="M123" s="215">
        <f>KZN!E$70/100</f>
        <v>0.23745067608314094</v>
      </c>
      <c r="N123" s="215">
        <f>KZN!F$70/100</f>
        <v>2.1974083404313522E-2</v>
      </c>
      <c r="O123" s="215">
        <f>KZN!G$70/100</f>
        <v>2.9163140853372703E-2</v>
      </c>
      <c r="P123" s="215">
        <f>KZN!H$70/100</f>
        <v>0.14106830907211912</v>
      </c>
      <c r="Q123" s="215">
        <f>KZN!I$70/100</f>
        <v>0.1321111270979014</v>
      </c>
      <c r="R123" s="215">
        <f>KZN!J$70/100</f>
        <v>0.19482766138167482</v>
      </c>
      <c r="S123" s="215">
        <f>KZN!K$70/100</f>
        <v>0.18481765047074059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2.0257839730011421E-3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3.842493190248111E-4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2.6500330985655789E-3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6.7213374856915523E-5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-2.0052606563631062E-4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-7.0263912852016588E-4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-2.7985938591518263E-3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-3.8242294006017715E-4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1.4041923107450385E-3</v>
      </c>
      <c r="AE123" s="198">
        <f t="shared" si="2"/>
        <v>0.24472900828250055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KZN!C$70/100</f>
        <v>4.5645745364101702E-2</v>
      </c>
      <c r="L124" s="215">
        <f>KZN!D$70/100</f>
        <v>1.2941606272635187E-2</v>
      </c>
      <c r="M124" s="215">
        <f>KZN!E$70/100</f>
        <v>0.23745067608314094</v>
      </c>
      <c r="N124" s="215">
        <f>KZN!F$70/100</f>
        <v>2.1974083404313522E-2</v>
      </c>
      <c r="O124" s="215">
        <f>KZN!G$70/100</f>
        <v>2.9163140853372703E-2</v>
      </c>
      <c r="P124" s="215">
        <f>KZN!H$70/100</f>
        <v>0.14106830907211912</v>
      </c>
      <c r="Q124" s="215">
        <f>KZN!I$70/100</f>
        <v>0.1321111270979014</v>
      </c>
      <c r="R124" s="215">
        <f>KZN!J$70/100</f>
        <v>0.19482766138167482</v>
      </c>
      <c r="S124" s="215">
        <f>KZN!K$70/100</f>
        <v>0.18481765047074059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-3.6240448737201968E-4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-1.2214355024022449E-4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2.5390136207901043E-3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-3.2261845226593845E-4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2.5154087371083059E-4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1.2313186670189764E-3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4.8989679575717486E-4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1.6886504694994661E-3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1.5189940743634911E-3</v>
      </c>
      <c r="AE124" s="198">
        <f t="shared" si="2"/>
        <v>0.69122480112618601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KZN!C$70/100</f>
        <v>4.5645745364101702E-2</v>
      </c>
      <c r="L125" s="215">
        <f>KZN!D$70/100</f>
        <v>1.2941606272635187E-2</v>
      </c>
      <c r="M125" s="215">
        <f>KZN!E$70/100</f>
        <v>0.23745067608314094</v>
      </c>
      <c r="N125" s="215">
        <f>KZN!F$70/100</f>
        <v>2.1974083404313522E-2</v>
      </c>
      <c r="O125" s="215">
        <f>KZN!G$70/100</f>
        <v>2.9163140853372703E-2</v>
      </c>
      <c r="P125" s="215">
        <f>KZN!H$70/100</f>
        <v>0.14106830907211912</v>
      </c>
      <c r="Q125" s="215">
        <f>KZN!I$70/100</f>
        <v>0.1321111270979014</v>
      </c>
      <c r="R125" s="215">
        <f>KZN!J$70/100</f>
        <v>0.19482766138167482</v>
      </c>
      <c r="S125" s="215">
        <f>KZN!K$70/100</f>
        <v>0.18481765047074059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-1.7909620850974802E-3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-6.8275473854299709E-4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-7.2276889951928634E-3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-3.4272116084873677E-4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-6.3079067200471988E-4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-2.5902118758373907E-3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-4.9876840020464577E-3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-3.1371151949476932E-3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-9.7584476798843784E-4</v>
      </c>
      <c r="AE125" s="198">
        <f t="shared" si="2"/>
        <v>-2.2365773492506773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KZN!C$70/100</f>
        <v>4.5645745364101702E-2</v>
      </c>
      <c r="L126" s="215">
        <f>KZN!D$70/100</f>
        <v>1.2941606272635187E-2</v>
      </c>
      <c r="M126" s="215">
        <f>KZN!E$70/100</f>
        <v>0.23745067608314094</v>
      </c>
      <c r="N126" s="215">
        <f>KZN!F$70/100</f>
        <v>2.1974083404313522E-2</v>
      </c>
      <c r="O126" s="215">
        <f>KZN!G$70/100</f>
        <v>2.9163140853372703E-2</v>
      </c>
      <c r="P126" s="215">
        <f>KZN!H$70/100</f>
        <v>0.14106830907211912</v>
      </c>
      <c r="Q126" s="215">
        <f>KZN!I$70/100</f>
        <v>0.1321111270979014</v>
      </c>
      <c r="R126" s="215">
        <f>KZN!J$70/100</f>
        <v>0.19482766138167482</v>
      </c>
      <c r="S126" s="215">
        <f>KZN!K$70/100</f>
        <v>0.18481765047074059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-2.892171238677597E-3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-1.8888199087180701E-4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-4.3380915241614249E-3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-8.385670711957635E-4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-6.4972117513531426E-4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-2.1920256076426725E-3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-5.8604550645258002E-3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-3.0393658010902957E-3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-4.1693746155097152E-4</v>
      </c>
      <c r="AE126" s="198">
        <f t="shared" si="2"/>
        <v>-2.0416216934851645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KZN!C$70/100</f>
        <v>4.5645745364101702E-2</v>
      </c>
      <c r="L127" s="215">
        <f>KZN!D$70/100</f>
        <v>1.2941606272635187E-2</v>
      </c>
      <c r="M127" s="215">
        <f>KZN!E$70/100</f>
        <v>0.23745067608314094</v>
      </c>
      <c r="N127" s="215">
        <f>KZN!F$70/100</f>
        <v>2.1974083404313522E-2</v>
      </c>
      <c r="O127" s="215">
        <f>KZN!G$70/100</f>
        <v>2.9163140853372703E-2</v>
      </c>
      <c r="P127" s="215">
        <f>KZN!H$70/100</f>
        <v>0.14106830907211912</v>
      </c>
      <c r="Q127" s="215">
        <f>KZN!I$70/100</f>
        <v>0.1321111270979014</v>
      </c>
      <c r="R127" s="215">
        <f>KZN!J$70/100</f>
        <v>0.19482766138167482</v>
      </c>
      <c r="S127" s="215">
        <f>KZN!K$70/100</f>
        <v>0.18481765047074059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1.0604465293538215E-3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2.6654231311622634E-4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1.391387186078221E-3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-3.1651359198346093E-4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-2.1256396187421293E-4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-5.4282382134713397E-4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-3.3185859926148798E-3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-4.1833144739626097E-4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1.5265590899898869E-3</v>
      </c>
      <c r="AE127" s="198">
        <f t="shared" si="2"/>
        <v>-5.6388369667779339E-2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KZN!C$70/100</f>
        <v>4.5645745364101702E-2</v>
      </c>
      <c r="L128" s="215">
        <f>KZN!D$70/100</f>
        <v>1.2941606272635187E-2</v>
      </c>
      <c r="M128" s="215">
        <f>KZN!E$70/100</f>
        <v>0.23745067608314094</v>
      </c>
      <c r="N128" s="215">
        <f>KZN!F$70/100</f>
        <v>2.1974083404313522E-2</v>
      </c>
      <c r="O128" s="215">
        <f>KZN!G$70/100</f>
        <v>2.9163140853372703E-2</v>
      </c>
      <c r="P128" s="215">
        <f>KZN!H$70/100</f>
        <v>0.14106830907211912</v>
      </c>
      <c r="Q128" s="215">
        <f>KZN!I$70/100</f>
        <v>0.1321111270979014</v>
      </c>
      <c r="R128" s="215">
        <f>KZN!J$70/100</f>
        <v>0.19482766138167482</v>
      </c>
      <c r="S128" s="215">
        <f>KZN!K$70/100</f>
        <v>0.18481765047074059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1.6253425201296701E-3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-1.7323839423830133E-4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-2.3629911364895589E-3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4.7428981919406775E-4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4.4921470483102506E-4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1.1563614072591889E-3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4.225294017800852E-3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1.9748607982539778E-3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-5.8397568617743587E-4</v>
      </c>
      <c r="AE128" s="198">
        <f t="shared" si="2"/>
        <v>0.67851580505634856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KZN!C$70/100</f>
        <v>4.5645745364101702E-2</v>
      </c>
      <c r="L129" s="215">
        <f>KZN!D$70/100</f>
        <v>1.2941606272635187E-2</v>
      </c>
      <c r="M129" s="215">
        <f>KZN!E$70/100</f>
        <v>0.23745067608314094</v>
      </c>
      <c r="N129" s="215">
        <f>KZN!F$70/100</f>
        <v>2.1974083404313522E-2</v>
      </c>
      <c r="O129" s="215">
        <f>KZN!G$70/100</f>
        <v>2.9163140853372703E-2</v>
      </c>
      <c r="P129" s="215">
        <f>KZN!H$70/100</f>
        <v>0.14106830907211912</v>
      </c>
      <c r="Q129" s="215">
        <f>KZN!I$70/100</f>
        <v>0.1321111270979014</v>
      </c>
      <c r="R129" s="215">
        <f>KZN!J$70/100</f>
        <v>0.19482766138167482</v>
      </c>
      <c r="S129" s="215">
        <f>KZN!K$70/100</f>
        <v>0.18481765047074059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1.6747810862688202E-3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-1.1678955073813352E-4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6.2740289181128037E-3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4.145038731544766E-4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6.2504633774335941E-4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2.3527045345444835E-3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4.3886079315689185E-3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3.3057757513113109E-3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1.422688831949106E-3</v>
      </c>
      <c r="AE129" s="198">
        <f t="shared" si="2"/>
        <v>2.0341347713915146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KZN!C$70/100</f>
        <v>4.5645745364101702E-2</v>
      </c>
      <c r="L130" s="215">
        <f>KZN!D$70/100</f>
        <v>1.2941606272635187E-2</v>
      </c>
      <c r="M130" s="215">
        <f>KZN!E$70/100</f>
        <v>0.23745067608314094</v>
      </c>
      <c r="N130" s="215">
        <f>KZN!F$70/100</f>
        <v>2.1974083404313522E-2</v>
      </c>
      <c r="O130" s="215">
        <f>KZN!G$70/100</f>
        <v>2.9163140853372703E-2</v>
      </c>
      <c r="P130" s="215">
        <f>KZN!H$70/100</f>
        <v>0.14106830907211912</v>
      </c>
      <c r="Q130" s="215">
        <f>KZN!I$70/100</f>
        <v>0.1321111270979014</v>
      </c>
      <c r="R130" s="215">
        <f>KZN!J$70/100</f>
        <v>0.19482766138167482</v>
      </c>
      <c r="S130" s="215">
        <f>KZN!K$70/100</f>
        <v>0.18481765047074059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2.4495238213112737E-3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9.9275652678799476E-4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1.1534333175351361E-2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9.9853102193176173E-4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1.0591572332837409E-3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3.9891018167045019E-3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7.9569872316115724E-3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5.5193173053090785E-3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2.33313349166319E-3</v>
      </c>
      <c r="AE130" s="198">
        <f t="shared" si="2"/>
        <v>3.6832841623954478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KZN!C$70/100</f>
        <v>4.5645745364101702E-2</v>
      </c>
      <c r="L131" s="215">
        <f>KZN!D$70/100</f>
        <v>1.2941606272635187E-2</v>
      </c>
      <c r="M131" s="215">
        <f>KZN!E$70/100</f>
        <v>0.23745067608314094</v>
      </c>
      <c r="N131" s="215">
        <f>KZN!F$70/100</f>
        <v>2.1974083404313522E-2</v>
      </c>
      <c r="O131" s="215">
        <f>KZN!G$70/100</f>
        <v>2.9163140853372703E-2</v>
      </c>
      <c r="P131" s="215">
        <f>KZN!H$70/100</f>
        <v>0.14106830907211912</v>
      </c>
      <c r="Q131" s="215">
        <f>KZN!I$70/100</f>
        <v>0.1321111270979014</v>
      </c>
      <c r="R131" s="215">
        <f>KZN!J$70/100</f>
        <v>0.19482766138167482</v>
      </c>
      <c r="S131" s="215">
        <f>KZN!K$70/100</f>
        <v>0.18481765047074059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2.1287267311377541E-3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1.5352692826958638E-4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2.2716738628875459E-2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2.0007668387884174E-3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2.170110638224922E-3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7.9851647218281818E-3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1.69294541030553E-2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1.0939313075117144E-2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3.8522050758324376E-3</v>
      </c>
      <c r="AE131" s="198">
        <f t="shared" ref="AE131:AE161" si="3">SUM(U131:AD131)*100</f>
        <v>6.8876006741129201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KZN!C$70/100</f>
        <v>4.5645745364101702E-2</v>
      </c>
      <c r="L132" s="215">
        <f>KZN!D$70/100</f>
        <v>1.2941606272635187E-2</v>
      </c>
      <c r="M132" s="215">
        <f>KZN!E$70/100</f>
        <v>0.23745067608314094</v>
      </c>
      <c r="N132" s="215">
        <f>KZN!F$70/100</f>
        <v>2.1974083404313522E-2</v>
      </c>
      <c r="O132" s="215">
        <f>KZN!G$70/100</f>
        <v>2.9163140853372703E-2</v>
      </c>
      <c r="P132" s="215">
        <f>KZN!H$70/100</f>
        <v>0.14106830907211912</v>
      </c>
      <c r="Q132" s="215">
        <f>KZN!I$70/100</f>
        <v>0.1321111270979014</v>
      </c>
      <c r="R132" s="215">
        <f>KZN!J$70/100</f>
        <v>0.19482766138167482</v>
      </c>
      <c r="S132" s="215">
        <f>KZN!K$70/100</f>
        <v>0.18481765047074059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1.9323960521014222E-3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7.7520042386481692E-4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5.9735168557568732E-3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4.9452139687004534E-4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1.0686355676447724E-3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4.1144313006283703E-3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8.3135652490319688E-3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5.2546048494296893E-3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1.3328912331510431E-3</v>
      </c>
      <c r="AE132" s="198">
        <f t="shared" si="3"/>
        <v>2.9259762928479005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KZN!C$70/100</f>
        <v>4.5645745364101702E-2</v>
      </c>
      <c r="L133" s="215">
        <f>KZN!D$70/100</f>
        <v>1.2941606272635187E-2</v>
      </c>
      <c r="M133" s="215">
        <f>KZN!E$70/100</f>
        <v>0.23745067608314094</v>
      </c>
      <c r="N133" s="215">
        <f>KZN!F$70/100</f>
        <v>2.1974083404313522E-2</v>
      </c>
      <c r="O133" s="215">
        <f>KZN!G$70/100</f>
        <v>2.9163140853372703E-2</v>
      </c>
      <c r="P133" s="215">
        <f>KZN!H$70/100</f>
        <v>0.14106830907211912</v>
      </c>
      <c r="Q133" s="215">
        <f>KZN!I$70/100</f>
        <v>0.1321111270979014</v>
      </c>
      <c r="R133" s="215">
        <f>KZN!J$70/100</f>
        <v>0.19482766138167482</v>
      </c>
      <c r="S133" s="215">
        <f>KZN!K$70/100</f>
        <v>0.18481765047074059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4.8607969476218847E-4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3.5445317369660762E-4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-1.5480992422301464E-3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4.8765529744771124E-4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8.2260432883726525E-4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3.0595821305617306E-3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8.097708150376387E-3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3.3365208032083613E-3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-7.1464793778495039E-4</v>
      </c>
      <c r="AE133" s="198">
        <f t="shared" si="3"/>
        <v>1.4381856398875155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KZN!C$71/100</f>
        <v>4.4964161822611315E-2</v>
      </c>
      <c r="L134" s="215">
        <f>KZN!D$71/100</f>
        <v>1.3547259430045956E-2</v>
      </c>
      <c r="M134" s="215">
        <f>KZN!E$71/100</f>
        <v>0.21579247617351424</v>
      </c>
      <c r="N134" s="215">
        <f>KZN!F$71/100</f>
        <v>2.2246450441601947E-2</v>
      </c>
      <c r="O134" s="215">
        <f>KZN!G$71/100</f>
        <v>3.0849619893833401E-2</v>
      </c>
      <c r="P134" s="215">
        <f>KZN!H$71/100</f>
        <v>0.141974966978655</v>
      </c>
      <c r="Q134" s="215">
        <f>KZN!I$71/100</f>
        <v>0.1360191353503537</v>
      </c>
      <c r="R134" s="215">
        <f>KZN!J$71/100</f>
        <v>0.20116386132663414</v>
      </c>
      <c r="S134" s="215">
        <f>KZN!K$71/100</f>
        <v>0.19344206858275009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3.6474920125535628E-4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3.1935295564472369E-4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2.8707422286839454E-3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-6.7328603184578972E-4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-6.1821269380222773E-4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-1.1437918314627527E-3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-7.1395168109881346E-3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-1.8820903833866973E-3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2.7065561161078752E-3</v>
      </c>
      <c r="AE134" s="198">
        <f t="shared" si="3"/>
        <v>-0.51954972497937013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KZN!C$71/100</f>
        <v>4.4964161822611315E-2</v>
      </c>
      <c r="L135" s="215">
        <f>KZN!D$71/100</f>
        <v>1.3547259430045956E-2</v>
      </c>
      <c r="M135" s="215">
        <f>KZN!E$71/100</f>
        <v>0.21579247617351424</v>
      </c>
      <c r="N135" s="215">
        <f>KZN!F$71/100</f>
        <v>2.2246450441601947E-2</v>
      </c>
      <c r="O135" s="215">
        <f>KZN!G$71/100</f>
        <v>3.0849619893833401E-2</v>
      </c>
      <c r="P135" s="215">
        <f>KZN!H$71/100</f>
        <v>0.141974966978655</v>
      </c>
      <c r="Q135" s="215">
        <f>KZN!I$71/100</f>
        <v>0.1360191353503537</v>
      </c>
      <c r="R135" s="215">
        <f>KZN!J$71/100</f>
        <v>0.20116386132663414</v>
      </c>
      <c r="S135" s="215">
        <f>KZN!K$71/100</f>
        <v>0.19344206858275009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1.0791750867360692E-3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1.7326635038342634E-4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-1.263203407006189E-3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2.4519976472654284E-6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-7.2636841247573881E-5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-5.2477470201141882E-4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-3.0180714445284579E-5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-6.3956501605353907E-4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-9.0122669971819233E-4</v>
      </c>
      <c r="AE135" s="198">
        <f t="shared" si="3"/>
        <v>-0.21766939457154369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KZN!C$71/100</f>
        <v>4.4964161822611315E-2</v>
      </c>
      <c r="L136" s="215">
        <f>KZN!D$71/100</f>
        <v>1.3547259430045956E-2</v>
      </c>
      <c r="M136" s="215">
        <f>KZN!E$71/100</f>
        <v>0.21579247617351424</v>
      </c>
      <c r="N136" s="215">
        <f>KZN!F$71/100</f>
        <v>2.2246450441601947E-2</v>
      </c>
      <c r="O136" s="215">
        <f>KZN!G$71/100</f>
        <v>3.0849619893833401E-2</v>
      </c>
      <c r="P136" s="215">
        <f>KZN!H$71/100</f>
        <v>0.141974966978655</v>
      </c>
      <c r="Q136" s="215">
        <f>KZN!I$71/100</f>
        <v>0.1360191353503537</v>
      </c>
      <c r="R136" s="215">
        <f>KZN!J$71/100</f>
        <v>0.20116386132663414</v>
      </c>
      <c r="S136" s="215">
        <f>KZN!K$71/100</f>
        <v>0.19344206858275009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-1.1883131886387716E-3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-4.115887986065168E-4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-4.4720081250496299E-3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-1.7866680333931327E-4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-3.8035734381124667E-4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-1.5225889242608736E-3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-2.5619514299037678E-3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-1.998323597650641E-3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-9.9230296350850326E-4</v>
      </c>
      <c r="AE136" s="198">
        <f t="shared" si="3"/>
        <v>-1.3706101174769263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KZN!C$71/100</f>
        <v>4.4964161822611315E-2</v>
      </c>
      <c r="L137" s="215">
        <f>KZN!D$71/100</f>
        <v>1.3547259430045956E-2</v>
      </c>
      <c r="M137" s="215">
        <f>KZN!E$71/100</f>
        <v>0.21579247617351424</v>
      </c>
      <c r="N137" s="215">
        <f>KZN!F$71/100</f>
        <v>2.2246450441601947E-2</v>
      </c>
      <c r="O137" s="215">
        <f>KZN!G$71/100</f>
        <v>3.0849619893833401E-2</v>
      </c>
      <c r="P137" s="215">
        <f>KZN!H$71/100</f>
        <v>0.141974966978655</v>
      </c>
      <c r="Q137" s="215">
        <f>KZN!I$71/100</f>
        <v>0.1360191353503537</v>
      </c>
      <c r="R137" s="215">
        <f>KZN!J$71/100</f>
        <v>0.20116386132663414</v>
      </c>
      <c r="S137" s="215">
        <f>KZN!K$71/100</f>
        <v>0.19344206858275009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-7.7960141062122397E-4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-6.0359054026206792E-4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-9.1683920028196447E-3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-3.6606011909160179E-4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-5.53371375440458E-4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-2.2226884183837235E-3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-3.3252889044396959E-3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-3.1322136208514128E-3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-2.0549507751458957E-3</v>
      </c>
      <c r="AE137" s="198">
        <f t="shared" si="3"/>
        <v>-2.2206157167055722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KZN!C$71/100</f>
        <v>4.4964161822611315E-2</v>
      </c>
      <c r="L138" s="215">
        <f>KZN!D$71/100</f>
        <v>1.3547259430045956E-2</v>
      </c>
      <c r="M138" s="215">
        <f>KZN!E$71/100</f>
        <v>0.21579247617351424</v>
      </c>
      <c r="N138" s="215">
        <f>KZN!F$71/100</f>
        <v>2.2246450441601947E-2</v>
      </c>
      <c r="O138" s="215">
        <f>KZN!G$71/100</f>
        <v>3.0849619893833401E-2</v>
      </c>
      <c r="P138" s="215">
        <f>KZN!H$71/100</f>
        <v>0.141974966978655</v>
      </c>
      <c r="Q138" s="215">
        <f>KZN!I$71/100</f>
        <v>0.1360191353503537</v>
      </c>
      <c r="R138" s="215">
        <f>KZN!J$71/100</f>
        <v>0.20116386132663414</v>
      </c>
      <c r="S138" s="215">
        <f>KZN!K$71/100</f>
        <v>0.19344206858275009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-9.4192894935735854E-4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-2.6440139013746275E-4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-1.0977611913084991E-2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-1.4738926941187803E-3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-1.7601656391643748E-3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-5.7650011501455163E-3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-1.3921205708529135E-2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-8.3175015817924039E-3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-1.8271693423230117E-3</v>
      </c>
      <c r="AE138" s="198">
        <f t="shared" si="3"/>
        <v>-4.5248878368653038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KZN!C$71/100</f>
        <v>4.4964161822611315E-2</v>
      </c>
      <c r="L139" s="215">
        <f>KZN!D$71/100</f>
        <v>1.3547259430045956E-2</v>
      </c>
      <c r="M139" s="215">
        <f>KZN!E$71/100</f>
        <v>0.21579247617351424</v>
      </c>
      <c r="N139" s="215">
        <f>KZN!F$71/100</f>
        <v>2.2246450441601947E-2</v>
      </c>
      <c r="O139" s="215">
        <f>KZN!G$71/100</f>
        <v>3.0849619893833401E-2</v>
      </c>
      <c r="P139" s="215">
        <f>KZN!H$71/100</f>
        <v>0.141974966978655</v>
      </c>
      <c r="Q139" s="215">
        <f>KZN!I$71/100</f>
        <v>0.1360191353503537</v>
      </c>
      <c r="R139" s="215">
        <f>KZN!J$71/100</f>
        <v>0.20116386132663414</v>
      </c>
      <c r="S139" s="215">
        <f>KZN!K$71/100</f>
        <v>0.19344206858275009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3.6204464600592134E-4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-2.945949980947398E-4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-2.9821159398919998E-3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-1.9327405345263496E-4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-2.6908636940020165E-4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-8.8757275206499773E-4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-2.2078700869860041E-3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-1.2674683053927808E-3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-1.0807839560577273E-4</v>
      </c>
      <c r="AE139" s="198">
        <f t="shared" si="3"/>
        <v>-0.78480162548832111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KZN!C$71/100</f>
        <v>4.4964161822611315E-2</v>
      </c>
      <c r="L140" s="215">
        <f>KZN!D$71/100</f>
        <v>1.3547259430045956E-2</v>
      </c>
      <c r="M140" s="215">
        <f>KZN!E$71/100</f>
        <v>0.21579247617351424</v>
      </c>
      <c r="N140" s="215">
        <f>KZN!F$71/100</f>
        <v>2.2246450441601947E-2</v>
      </c>
      <c r="O140" s="215">
        <f>KZN!G$71/100</f>
        <v>3.0849619893833401E-2</v>
      </c>
      <c r="P140" s="215">
        <f>KZN!H$71/100</f>
        <v>0.141974966978655</v>
      </c>
      <c r="Q140" s="215">
        <f>KZN!I$71/100</f>
        <v>0.1360191353503537</v>
      </c>
      <c r="R140" s="215">
        <f>KZN!J$71/100</f>
        <v>0.20116386132663414</v>
      </c>
      <c r="S140" s="215">
        <f>KZN!K$71/100</f>
        <v>0.19344206858275009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8.9715757757058922E-4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7.6834606887891737E-6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6.3682512209556406E-4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8.7101138994945956E-5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-5.1475274370735229E-5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-1.387772994037989E-4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-7.6644611217473136E-4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-2.6710492113016509E-5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5.8703494941473753E-4</v>
      </c>
      <c r="AE140" s="198">
        <f t="shared" si="3"/>
        <v>0.12323930707023442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KZN!C$71/100</f>
        <v>4.4964161822611315E-2</v>
      </c>
      <c r="L141" s="215">
        <f>KZN!D$71/100</f>
        <v>1.3547259430045956E-2</v>
      </c>
      <c r="M141" s="215">
        <f>KZN!E$71/100</f>
        <v>0.21579247617351424</v>
      </c>
      <c r="N141" s="215">
        <f>KZN!F$71/100</f>
        <v>2.2246450441601947E-2</v>
      </c>
      <c r="O141" s="215">
        <f>KZN!G$71/100</f>
        <v>3.0849619893833401E-2</v>
      </c>
      <c r="P141" s="215">
        <f>KZN!H$71/100</f>
        <v>0.141974966978655</v>
      </c>
      <c r="Q141" s="215">
        <f>KZN!I$71/100</f>
        <v>0.1360191353503537</v>
      </c>
      <c r="R141" s="215">
        <f>KZN!J$71/100</f>
        <v>0.20116386132663414</v>
      </c>
      <c r="S141" s="215">
        <f>KZN!K$71/100</f>
        <v>0.19344206858275009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3.0925985372222344E-3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1.4500889154209378E-4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3.4799271740971175E-4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6.6736742351510808E-5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8.0352971103127564E-5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3.1647585517348187E-4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6.8110062391456435E-4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3.798914417566176E-4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9.5995204595380492E-5</v>
      </c>
      <c r="AE141" s="198">
        <f t="shared" si="3"/>
        <v>0.52061529850687227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KZN!C$71/100</f>
        <v>4.4964161822611315E-2</v>
      </c>
      <c r="L142" s="215">
        <f>KZN!D$71/100</f>
        <v>1.3547259430045956E-2</v>
      </c>
      <c r="M142" s="215">
        <f>KZN!E$71/100</f>
        <v>0.21579247617351424</v>
      </c>
      <c r="N142" s="215">
        <f>KZN!F$71/100</f>
        <v>2.2246450441601947E-2</v>
      </c>
      <c r="O142" s="215">
        <f>KZN!G$71/100</f>
        <v>3.0849619893833401E-2</v>
      </c>
      <c r="P142" s="215">
        <f>KZN!H$71/100</f>
        <v>0.141974966978655</v>
      </c>
      <c r="Q142" s="215">
        <f>KZN!I$71/100</f>
        <v>0.1360191353503537</v>
      </c>
      <c r="R142" s="215">
        <f>KZN!J$71/100</f>
        <v>0.20116386132663414</v>
      </c>
      <c r="S142" s="215">
        <f>KZN!K$71/100</f>
        <v>0.19344206858275009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9.518983919130289E-4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1.0680840156245443E-4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-1.9660033607268889E-3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7.8979502253391401E-5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-1.3489698246230088E-6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-1.7313882332676252E-4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5.1993985135920435E-4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-2.5179184044850074E-4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-6.4049266449957515E-4</v>
      </c>
      <c r="AE142" s="198">
        <f t="shared" si="3"/>
        <v>-0.13751495117382712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KZN!C$71/100</f>
        <v>4.4964161822611315E-2</v>
      </c>
      <c r="L143" s="215">
        <f>KZN!D$71/100</f>
        <v>1.3547259430045956E-2</v>
      </c>
      <c r="M143" s="215">
        <f>KZN!E$71/100</f>
        <v>0.21579247617351424</v>
      </c>
      <c r="N143" s="215">
        <f>KZN!F$71/100</f>
        <v>2.2246450441601947E-2</v>
      </c>
      <c r="O143" s="215">
        <f>KZN!G$71/100</f>
        <v>3.0849619893833401E-2</v>
      </c>
      <c r="P143" s="215">
        <f>KZN!H$71/100</f>
        <v>0.141974966978655</v>
      </c>
      <c r="Q143" s="215">
        <f>KZN!I$71/100</f>
        <v>0.1360191353503537</v>
      </c>
      <c r="R143" s="215">
        <f>KZN!J$71/100</f>
        <v>0.20116386132663414</v>
      </c>
      <c r="S143" s="215">
        <f>KZN!K$71/100</f>
        <v>0.19344206858275009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-7.357388965657858E-4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3.140304673013669E-4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7.5365107514565786E-4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-4.0578631308229045E-4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-4.5189485310495457E-4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-1.1739190040507114E-3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-4.5646942321860571E-3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-1.6635668221177942E-3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9.524486817653453E-4</v>
      </c>
      <c r="AE143" s="198">
        <f t="shared" si="3"/>
        <v>-0.69754698968952233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KZN!C$71/100</f>
        <v>4.4964161822611315E-2</v>
      </c>
      <c r="L144" s="215">
        <f>KZN!D$71/100</f>
        <v>1.3547259430045956E-2</v>
      </c>
      <c r="M144" s="215">
        <f>KZN!E$71/100</f>
        <v>0.21579247617351424</v>
      </c>
      <c r="N144" s="215">
        <f>KZN!F$71/100</f>
        <v>2.2246450441601947E-2</v>
      </c>
      <c r="O144" s="215">
        <f>KZN!G$71/100</f>
        <v>3.0849619893833401E-2</v>
      </c>
      <c r="P144" s="215">
        <f>KZN!H$71/100</f>
        <v>0.141974966978655</v>
      </c>
      <c r="Q144" s="215">
        <f>KZN!I$71/100</f>
        <v>0.1360191353503537</v>
      </c>
      <c r="R144" s="215">
        <f>KZN!J$71/100</f>
        <v>0.20116386132663414</v>
      </c>
      <c r="S144" s="215">
        <f>KZN!K$71/100</f>
        <v>0.19344206858275009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-7.6765749783714286E-4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4.4220120247581181E-4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-4.3270505297112226E-3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-1.7220704749193574E-4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-1.9545026767296523E-4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-8.2761970397021072E-4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-9.9965221764630437E-4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-1.2155938792170328E-3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-1.0338151763163057E-3</v>
      </c>
      <c r="AE144" s="198">
        <f t="shared" si="3"/>
        <v>-0.90968451173873088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KZN!C$71/100</f>
        <v>4.4964161822611315E-2</v>
      </c>
      <c r="L145" s="215">
        <f>KZN!D$71/100</f>
        <v>1.3547259430045956E-2</v>
      </c>
      <c r="M145" s="215">
        <f>KZN!E$71/100</f>
        <v>0.21579247617351424</v>
      </c>
      <c r="N145" s="215">
        <f>KZN!F$71/100</f>
        <v>2.2246450441601947E-2</v>
      </c>
      <c r="O145" s="215">
        <f>KZN!G$71/100</f>
        <v>3.0849619893833401E-2</v>
      </c>
      <c r="P145" s="215">
        <f>KZN!H$71/100</f>
        <v>0.141974966978655</v>
      </c>
      <c r="Q145" s="215">
        <f>KZN!I$71/100</f>
        <v>0.1360191353503537</v>
      </c>
      <c r="R145" s="215">
        <f>KZN!J$71/100</f>
        <v>0.20116386132663414</v>
      </c>
      <c r="S145" s="215">
        <f>KZN!K$71/100</f>
        <v>0.19344206858275009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1.0608411122907274E-3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-4.1979503080462783E-4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-6.0602442504261811E-4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-4.882801684410253E-5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-1.2801410033764271E-4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-5.710526087607965E-4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-9.7626658698622118E-4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-6.1111990861001083E-4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-2.9027081571303393E-4</v>
      </c>
      <c r="AE145" s="198">
        <f t="shared" si="3"/>
        <v>-0.25905303808083263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KZN!C$72/100</f>
        <v>4.4189299221445169E-2</v>
      </c>
      <c r="L146" s="215">
        <f>KZN!D$72/100</f>
        <v>1.3958116937861077E-2</v>
      </c>
      <c r="M146" s="215">
        <f>KZN!E$72/100</f>
        <v>0.22028191492263327</v>
      </c>
      <c r="N146" s="215">
        <f>KZN!F$72/100</f>
        <v>2.2083986030110928E-2</v>
      </c>
      <c r="O146" s="215">
        <f>KZN!G$72/100</f>
        <v>3.0456141319932177E-2</v>
      </c>
      <c r="P146" s="215">
        <f>KZN!H$72/100</f>
        <v>0.14106021273470207</v>
      </c>
      <c r="Q146" s="215">
        <f>KZN!I$72/100</f>
        <v>0.13618445651089156</v>
      </c>
      <c r="R146" s="215">
        <f>KZN!J$72/100</f>
        <v>0.19927042039781326</v>
      </c>
      <c r="S146" s="215">
        <f>KZN!K$72/100</f>
        <v>0.19251545192461036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-7.8027328170465456E-4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2.0686730534968245E-4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4.1550178435349142E-3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5.0322476036205991E-4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4.428569939951614E-4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1.4290087722659023E-3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3.4488722608714971E-3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2.2026819160710512E-3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7.4153420939778597E-4</v>
      </c>
      <c r="AE146" s="198">
        <f t="shared" si="3"/>
        <v>1.2349790780143401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KZN!C$72/100</f>
        <v>4.4189299221445169E-2</v>
      </c>
      <c r="L147" s="215">
        <f>KZN!D$72/100</f>
        <v>1.3958116937861077E-2</v>
      </c>
      <c r="M147" s="215">
        <f>KZN!E$72/100</f>
        <v>0.22028191492263327</v>
      </c>
      <c r="N147" s="215">
        <f>KZN!F$72/100</f>
        <v>2.2083986030110928E-2</v>
      </c>
      <c r="O147" s="215">
        <f>KZN!G$72/100</f>
        <v>3.0456141319932177E-2</v>
      </c>
      <c r="P147" s="215">
        <f>KZN!H$72/100</f>
        <v>0.14106021273470207</v>
      </c>
      <c r="Q147" s="215">
        <f>KZN!I$72/100</f>
        <v>0.13618445651089156</v>
      </c>
      <c r="R147" s="215">
        <f>KZN!J$72/100</f>
        <v>0.19927042039781326</v>
      </c>
      <c r="S147" s="215">
        <f>KZN!K$72/100</f>
        <v>0.19251545192461036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-2.7388469946348264E-4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7.034072622138459E-5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-2.3360628277739847E-4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-2.0048689645735157E-4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-1.5909346797611938E-4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-2.5732906576320401E-4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-2.0223632213644724E-3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-4.2012387338846398E-4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8.7685423502545812E-4</v>
      </c>
      <c r="AE147" s="198">
        <f t="shared" si="3"/>
        <v>-0.26196925459436499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KZN!C$72/100</f>
        <v>4.4189299221445169E-2</v>
      </c>
      <c r="L148" s="215">
        <f>KZN!D$72/100</f>
        <v>1.3958116937861077E-2</v>
      </c>
      <c r="M148" s="215">
        <f>KZN!E$72/100</f>
        <v>0.22028191492263327</v>
      </c>
      <c r="N148" s="215">
        <f>KZN!F$72/100</f>
        <v>2.2083986030110928E-2</v>
      </c>
      <c r="O148" s="215">
        <f>KZN!G$72/100</f>
        <v>3.0456141319932177E-2</v>
      </c>
      <c r="P148" s="215">
        <f>KZN!H$72/100</f>
        <v>0.14106021273470207</v>
      </c>
      <c r="Q148" s="215">
        <f>KZN!I$72/100</f>
        <v>0.13618445651089156</v>
      </c>
      <c r="R148" s="215">
        <f>KZN!J$72/100</f>
        <v>0.19927042039781326</v>
      </c>
      <c r="S148" s="215">
        <f>KZN!K$72/100</f>
        <v>0.19251545192461036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-3.154588151196069E-3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-2.8934324542881725E-4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-4.6985424731536569E-3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-2.9965977545794707E-4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-3.8176514274573705E-4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-1.3034244361050042E-3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-2.9203585359437677E-3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-1.8770883103824496E-3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-5.6648713856865651E-4</v>
      </c>
      <c r="AE148" s="198">
        <f t="shared" si="3"/>
        <v>-1.5491257208982103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KZN!C$72/100</f>
        <v>4.4189299221445169E-2</v>
      </c>
      <c r="L149" s="215">
        <f>KZN!D$72/100</f>
        <v>1.3958116937861077E-2</v>
      </c>
      <c r="M149" s="215">
        <f>KZN!E$72/100</f>
        <v>0.22028191492263327</v>
      </c>
      <c r="N149" s="215">
        <f>KZN!F$72/100</f>
        <v>2.2083986030110928E-2</v>
      </c>
      <c r="O149" s="215">
        <f>KZN!G$72/100</f>
        <v>3.0456141319932177E-2</v>
      </c>
      <c r="P149" s="215">
        <f>KZN!H$72/100</f>
        <v>0.14106021273470207</v>
      </c>
      <c r="Q149" s="215">
        <f>KZN!I$72/100</f>
        <v>0.13618445651089156</v>
      </c>
      <c r="R149" s="215">
        <f>KZN!J$72/100</f>
        <v>0.19927042039781326</v>
      </c>
      <c r="S149" s="215">
        <f>KZN!K$72/100</f>
        <v>0.19251545192461036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-1.2105760796687361E-3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2.9039316765545068E-4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-2.8855457065435152E-4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-2.7915562178522461E-4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-2.003063019480947E-4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-4.5194238739515121E-4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-2.0398138461103256E-3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-7.62600610217657E-4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3.336564894011356E-4</v>
      </c>
      <c r="AE149" s="198">
        <f t="shared" si="3"/>
        <v>-0.46088997607229548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KZN!C$72/100</f>
        <v>4.4189299221445169E-2</v>
      </c>
      <c r="L150" s="215">
        <f>KZN!D$72/100</f>
        <v>1.3958116937861077E-2</v>
      </c>
      <c r="M150" s="215">
        <f>KZN!E$72/100</f>
        <v>0.22028191492263327</v>
      </c>
      <c r="N150" s="215">
        <f>KZN!F$72/100</f>
        <v>2.2083986030110928E-2</v>
      </c>
      <c r="O150" s="215">
        <f>KZN!G$72/100</f>
        <v>3.0456141319932177E-2</v>
      </c>
      <c r="P150" s="215">
        <f>KZN!H$72/100</f>
        <v>0.14106021273470207</v>
      </c>
      <c r="Q150" s="215">
        <f>KZN!I$72/100</f>
        <v>0.13618445651089156</v>
      </c>
      <c r="R150" s="215">
        <f>KZN!J$72/100</f>
        <v>0.19927042039781326</v>
      </c>
      <c r="S150" s="215">
        <f>KZN!K$72/100</f>
        <v>0.19251545192461036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-1.09954354399348E-4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5.2057117306666869E-4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4.9774284862551151E-3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6.1526789466626963E-4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7.3416554038080158E-4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2.4450785238551253E-3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6.0662691320181065E-3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3.3890556496662737E-3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6.2837249736885821E-4</v>
      </c>
      <c r="AE150" s="198">
        <f t="shared" si="3"/>
        <v>1.9266254542877872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KZN!C$72/100</f>
        <v>4.4189299221445169E-2</v>
      </c>
      <c r="L151" s="215">
        <f>KZN!D$72/100</f>
        <v>1.3958116937861077E-2</v>
      </c>
      <c r="M151" s="215">
        <f>KZN!E$72/100</f>
        <v>0.22028191492263327</v>
      </c>
      <c r="N151" s="215">
        <f>KZN!F$72/100</f>
        <v>2.2083986030110928E-2</v>
      </c>
      <c r="O151" s="215">
        <f>KZN!G$72/100</f>
        <v>3.0456141319932177E-2</v>
      </c>
      <c r="P151" s="215">
        <f>KZN!H$72/100</f>
        <v>0.14106021273470207</v>
      </c>
      <c r="Q151" s="215">
        <f>KZN!I$72/100</f>
        <v>0.13618445651089156</v>
      </c>
      <c r="R151" s="215">
        <f>KZN!J$72/100</f>
        <v>0.19927042039781326</v>
      </c>
      <c r="S151" s="215">
        <f>KZN!K$72/100</f>
        <v>0.19251545192461036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1.2240036478113E-3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2.0263988002336509E-4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1.5559724666879696E-3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1.6358095246432646E-4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1.1074082992867502E-4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4.7026386375270365E-4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5.3262635106115965E-4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7.1473020694660288E-4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7.6350303507577465E-4</v>
      </c>
      <c r="AE151" s="198">
        <f t="shared" si="3"/>
        <v>0.57380612337518766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KZN!C$72/100</f>
        <v>4.4189299221445169E-2</v>
      </c>
      <c r="L152" s="215">
        <f>KZN!D$72/100</f>
        <v>1.3958116937861077E-2</v>
      </c>
      <c r="M152" s="215">
        <f>KZN!E$72/100</f>
        <v>0.22028191492263327</v>
      </c>
      <c r="N152" s="215">
        <f>KZN!F$72/100</f>
        <v>2.2083986030110928E-2</v>
      </c>
      <c r="O152" s="215">
        <f>KZN!G$72/100</f>
        <v>3.0456141319932177E-2</v>
      </c>
      <c r="P152" s="215">
        <f>KZN!H$72/100</f>
        <v>0.14106021273470207</v>
      </c>
      <c r="Q152" s="215">
        <f>KZN!I$72/100</f>
        <v>0.13618445651089156</v>
      </c>
      <c r="R152" s="215">
        <f>KZN!J$72/100</f>
        <v>0.19927042039781326</v>
      </c>
      <c r="S152" s="215">
        <f>KZN!K$72/100</f>
        <v>0.19251545192461036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3.1124465394026719E-4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-6.7156566283121998E-4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-5.3805587304706567E-3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-5.7630143940023493E-4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-2.8044898227930383E-4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-6.6771266569318937E-4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-2.655978584472351E-3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-1.2711282485168129E-3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-7.1744726708222972E-5</v>
      </c>
      <c r="AE152" s="198">
        <f t="shared" si="3"/>
        <v>-1.1264194386431723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KZN!C$72/100</f>
        <v>4.4189299221445169E-2</v>
      </c>
      <c r="L153" s="215">
        <f>KZN!D$72/100</f>
        <v>1.3958116937861077E-2</v>
      </c>
      <c r="M153" s="215">
        <f>KZN!E$72/100</f>
        <v>0.22028191492263327</v>
      </c>
      <c r="N153" s="215">
        <f>KZN!F$72/100</f>
        <v>2.2083986030110928E-2</v>
      </c>
      <c r="O153" s="215">
        <f>KZN!G$72/100</f>
        <v>3.0456141319932177E-2</v>
      </c>
      <c r="P153" s="215">
        <f>KZN!H$72/100</f>
        <v>0.14106021273470207</v>
      </c>
      <c r="Q153" s="215">
        <f>KZN!I$72/100</f>
        <v>0.13618445651089156</v>
      </c>
      <c r="R153" s="215">
        <f>KZN!J$72/100</f>
        <v>0.19927042039781326</v>
      </c>
      <c r="S153" s="215">
        <f>KZN!K$72/100</f>
        <v>0.19251545192461036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1.0172279199054278E-3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3.989666721890658E-4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1.4146795119871324E-3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1.736847530129968E-4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2.6679065881071159E-4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1.0103482011674548E-3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1.695319011153404E-3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1.462325852946882E-3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8.357182358338551E-4</v>
      </c>
      <c r="AE153" s="198">
        <f t="shared" si="3"/>
        <v>0.82750608170069295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KZN!C$72/100</f>
        <v>4.4189299221445169E-2</v>
      </c>
      <c r="L154" s="215">
        <f>KZN!D$72/100</f>
        <v>1.3958116937861077E-2</v>
      </c>
      <c r="M154" s="215">
        <f>KZN!E$72/100</f>
        <v>0.22028191492263327</v>
      </c>
      <c r="N154" s="215">
        <f>KZN!F$72/100</f>
        <v>2.2083986030110928E-2</v>
      </c>
      <c r="O154" s="215">
        <f>KZN!G$72/100</f>
        <v>3.0456141319932177E-2</v>
      </c>
      <c r="P154" s="215">
        <f>KZN!H$72/100</f>
        <v>0.14106021273470207</v>
      </c>
      <c r="Q154" s="215">
        <f>KZN!I$72/100</f>
        <v>0.13618445651089156</v>
      </c>
      <c r="R154" s="215">
        <f>KZN!J$72/100</f>
        <v>0.19927042039781326</v>
      </c>
      <c r="S154" s="215">
        <f>KZN!K$72/100</f>
        <v>0.19251545192461036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2.0016913118673821E-3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-1.9890174171573981E-6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-5.6080032113775668E-3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-4.6553131313528787E-4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-3.4869233349857197E-4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-1.1323746392622571E-3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-2.9663810588571498E-3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-1.6977145071793848E-3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-4.064810536407638E-4</v>
      </c>
      <c r="AE154" s="198">
        <f t="shared" si="3"/>
        <v>-1.0625475822500756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KZN!C$72/100</f>
        <v>4.4189299221445169E-2</v>
      </c>
      <c r="L155" s="215">
        <f>KZN!D$72/100</f>
        <v>1.3958116937861077E-2</v>
      </c>
      <c r="M155" s="215">
        <f>KZN!E$72/100</f>
        <v>0.22028191492263327</v>
      </c>
      <c r="N155" s="215">
        <f>KZN!F$72/100</f>
        <v>2.2083986030110928E-2</v>
      </c>
      <c r="O155" s="215">
        <f>KZN!G$72/100</f>
        <v>3.0456141319932177E-2</v>
      </c>
      <c r="P155" s="215">
        <f>KZN!H$72/100</f>
        <v>0.14106021273470207</v>
      </c>
      <c r="Q155" s="215">
        <f>KZN!I$72/100</f>
        <v>0.13618445651089156</v>
      </c>
      <c r="R155" s="215">
        <f>KZN!J$72/100</f>
        <v>0.19927042039781326</v>
      </c>
      <c r="S155" s="215">
        <f>KZN!K$72/100</f>
        <v>0.19251545192461036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2.4189651421502858E-3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2.220195399967364E-4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1.3306486587005002E-3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2.7734112705612708E-4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-7.212485635684808E-5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-3.6462701397138049E-4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-7.8038204381485098E-4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-1.0940108837336691E-4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5.0997232552362371E-4</v>
      </c>
      <c r="AE155" s="198">
        <f t="shared" si="3"/>
        <v>0.34324117909108265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KZN!C$72/100</f>
        <v>4.4189299221445169E-2</v>
      </c>
      <c r="L156" s="215">
        <f>KZN!D$72/100</f>
        <v>1.3958116937861077E-2</v>
      </c>
      <c r="M156" s="215">
        <f>KZN!E$72/100</f>
        <v>0.22028191492263327</v>
      </c>
      <c r="N156" s="215">
        <f>KZN!F$72/100</f>
        <v>2.2083986030110928E-2</v>
      </c>
      <c r="O156" s="215">
        <f>KZN!G$72/100</f>
        <v>3.0456141319932177E-2</v>
      </c>
      <c r="P156" s="215">
        <f>KZN!H$72/100</f>
        <v>0.14106021273470207</v>
      </c>
      <c r="Q156" s="215">
        <f>KZN!I$72/100</f>
        <v>0.13618445651089156</v>
      </c>
      <c r="R156" s="215">
        <f>KZN!J$72/100</f>
        <v>0.19927042039781326</v>
      </c>
      <c r="S156" s="215">
        <f>KZN!K$72/100</f>
        <v>0.19251545192461036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-5.2995390485691661E-4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8.4808198443777109E-5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-1.102267644523371E-4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-2.1445395861186526E-4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-2.0662703307801968E-4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-6.3467713805582626E-4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-2.0444274373546973E-3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-8.4949747684169498E-4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2.1331692034137561E-4</v>
      </c>
      <c r="AE156" s="198">
        <f t="shared" si="3"/>
        <v>-0.42917385944662045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KZN!C$72/100</f>
        <v>4.4189299221445169E-2</v>
      </c>
      <c r="L157" s="215">
        <f>KZN!D$72/100</f>
        <v>1.3958116937861077E-2</v>
      </c>
      <c r="M157" s="215">
        <f>KZN!E$72/100</f>
        <v>0.22028191492263327</v>
      </c>
      <c r="N157" s="215">
        <f>KZN!F$72/100</f>
        <v>2.2083986030110928E-2</v>
      </c>
      <c r="O157" s="215">
        <f>KZN!G$72/100</f>
        <v>3.0456141319932177E-2</v>
      </c>
      <c r="P157" s="215">
        <f>KZN!H$72/100</f>
        <v>0.14106021273470207</v>
      </c>
      <c r="Q157" s="215">
        <f>KZN!I$72/100</f>
        <v>0.13618445651089156</v>
      </c>
      <c r="R157" s="215">
        <f>KZN!J$72/100</f>
        <v>0.19927042039781326</v>
      </c>
      <c r="S157" s="215">
        <f>KZN!K$72/100</f>
        <v>0.19251545192461036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-4.1358480614364808E-4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-2.7174060671846369E-4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-7.3530724031467274E-3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-6.000255681970169E-4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-5.751170298764572E-4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-2.0141114212709845E-3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-4.2633237926161345E-3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-2.9577058628172987E-3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-1.3161162905904592E-3</v>
      </c>
      <c r="AE157" s="198">
        <f t="shared" si="3"/>
        <v>-1.9764797781377192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4.3331990404694931E-2</v>
      </c>
      <c r="L158" s="215">
        <f t="shared" ref="L158:S158" si="4">L146+((L134-L20)/9)</f>
        <v>1.2704453034209248E-2</v>
      </c>
      <c r="M158" s="215">
        <f t="shared" si="4"/>
        <v>0.21717055727487469</v>
      </c>
      <c r="N158" s="215">
        <f t="shared" si="4"/>
        <v>2.1534727455970147E-2</v>
      </c>
      <c r="O158" s="215">
        <f t="shared" si="4"/>
        <v>3.1387057033599279E-2</v>
      </c>
      <c r="P158" s="215">
        <f t="shared" si="4"/>
        <v>0.14201563104243345</v>
      </c>
      <c r="Q158" s="215">
        <f t="shared" si="4"/>
        <v>0.13832599763001208</v>
      </c>
      <c r="R158" s="215">
        <f t="shared" si="4"/>
        <v>0.20325674648372874</v>
      </c>
      <c r="S158" s="215">
        <f t="shared" si="4"/>
        <v>0.19027283964047725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1.0478295927523226E-3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3.037933589088212E-5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5.3972846455979323E-3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6.0011877921908868E-5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-3.6688748463264936E-5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1.3169798611413312E-4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-1.5366294555516522E-3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4.2627782909294526E-4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1.7504228729258242E-3</v>
      </c>
      <c r="AE158" s="198">
        <f t="shared" si="3"/>
        <v>0.7270585936281031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59" si="5">K147+((K135-K21)/9)</f>
        <v>4.3331990404694931E-2</v>
      </c>
      <c r="L159" s="215">
        <f t="shared" si="5"/>
        <v>1.2704453034209248E-2</v>
      </c>
      <c r="M159" s="215">
        <f t="shared" si="5"/>
        <v>0.21717055727487469</v>
      </c>
      <c r="N159" s="215">
        <f t="shared" si="5"/>
        <v>2.1534727455970147E-2</v>
      </c>
      <c r="O159" s="215">
        <f t="shared" si="5"/>
        <v>3.1387057033599279E-2</v>
      </c>
      <c r="P159" s="215">
        <f t="shared" si="5"/>
        <v>0.14201563104243345</v>
      </c>
      <c r="Q159" s="215">
        <f t="shared" si="5"/>
        <v>0.13832599763001208</v>
      </c>
      <c r="R159" s="215">
        <f t="shared" si="5"/>
        <v>0.20325674648372874</v>
      </c>
      <c r="S159" s="215">
        <f t="shared" si="5"/>
        <v>0.19027283964047725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-1.2108119686345233E-3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4.8780890189636811E-5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-3.8389078452820452E-3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-4.7104224987176897E-4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-5.429023320211835E-4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-1.7361689271229021E-3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-4.9666543958379787E-3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-2.2837545325428725E-3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1.09709562965186E-4</v>
      </c>
      <c r="AE159" s="198">
        <f t="shared" si="3"/>
        <v>-1.4891751798158452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ref="K160:S160" si="6">K148+((K136-K22)/9)</f>
        <v>4.3331990404694931E-2</v>
      </c>
      <c r="L160" s="215">
        <f t="shared" si="6"/>
        <v>1.2704453034209248E-2</v>
      </c>
      <c r="M160" s="215">
        <f t="shared" si="6"/>
        <v>0.21717055727487469</v>
      </c>
      <c r="N160" s="215">
        <f t="shared" si="6"/>
        <v>2.1534727455970147E-2</v>
      </c>
      <c r="O160" s="215">
        <f t="shared" si="6"/>
        <v>3.1387057033599279E-2</v>
      </c>
      <c r="P160" s="215">
        <f t="shared" si="6"/>
        <v>0.14201563104243345</v>
      </c>
      <c r="Q160" s="215">
        <f t="shared" si="6"/>
        <v>0.13832599763001208</v>
      </c>
      <c r="R160" s="215">
        <f t="shared" si="6"/>
        <v>0.20325674648372874</v>
      </c>
      <c r="S160" s="215">
        <f t="shared" si="6"/>
        <v>0.19027283964047725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-2.0726907066056064E-3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-1.0235416339352351E-4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-2.9038082584786976E-3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-2.132963897976298E-4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-2.8596581980635714E-4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-1.0086601366600309E-3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-2.214936692278022E-3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-1.3850547550796036E-3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-4.1308987575717793E-4</v>
      </c>
      <c r="AE160" s="198">
        <f t="shared" si="3"/>
        <v>-1.0599856797856648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ref="K161:S161" si="7">K149+((K137-K23)/9)</f>
        <v>4.3331990404694931E-2</v>
      </c>
      <c r="L161" s="215">
        <f t="shared" si="7"/>
        <v>1.2704453034209248E-2</v>
      </c>
      <c r="M161" s="215">
        <f t="shared" si="7"/>
        <v>0.21717055727487469</v>
      </c>
      <c r="N161" s="215">
        <f t="shared" si="7"/>
        <v>2.1534727455970147E-2</v>
      </c>
      <c r="O161" s="215">
        <f t="shared" si="7"/>
        <v>3.1387057033599279E-2</v>
      </c>
      <c r="P161" s="215">
        <f t="shared" si="7"/>
        <v>0.14201563104243345</v>
      </c>
      <c r="Q161" s="215">
        <f t="shared" si="7"/>
        <v>0.13832599763001208</v>
      </c>
      <c r="R161" s="215">
        <f t="shared" si="7"/>
        <v>0.20325674648372874</v>
      </c>
      <c r="S161" s="215">
        <f t="shared" si="7"/>
        <v>0.19027283964047725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-1.7582146786589282E-3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1.9587360641510398E-4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-3.6588961953603156E-3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-3.4425314533651343E-4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-3.6981905860405625E-4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-1.2667116773114829E-3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-3.1877468479188484E-3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-1.6585362512571953E-3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-2.8433608977633952E-4</v>
      </c>
      <c r="AE161" s="198">
        <f t="shared" si="3"/>
        <v>-1.2332640337808576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ref="K162:S162" si="8">K150+((K138-K24)/9)</f>
        <v>4.3331990404694931E-2</v>
      </c>
      <c r="L162" s="215">
        <f t="shared" si="8"/>
        <v>1.2704453034209248E-2</v>
      </c>
      <c r="M162" s="215">
        <f t="shared" si="8"/>
        <v>0.21717055727487469</v>
      </c>
      <c r="N162" s="215">
        <f t="shared" si="8"/>
        <v>2.1534727455970147E-2</v>
      </c>
      <c r="O162" s="215">
        <f t="shared" si="8"/>
        <v>3.1387057033599279E-2</v>
      </c>
      <c r="P162" s="215">
        <f t="shared" si="8"/>
        <v>0.14201563104243345</v>
      </c>
      <c r="Q162" s="215">
        <f t="shared" si="8"/>
        <v>0.13832599763001208</v>
      </c>
      <c r="R162" s="215">
        <f t="shared" si="8"/>
        <v>0.20325674648372874</v>
      </c>
      <c r="S162" s="215">
        <f t="shared" si="8"/>
        <v>0.19027283964047725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-1.8346231102224958E-4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2.7484295030627694E-4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5.0673968650786624E-3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3.4998168757406639E-4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4.8496651150881743E-4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1.7239794619469597E-3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3.5868925063814875E-3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2.4186988767546853E-3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8.7275162625702622E-4</v>
      </c>
      <c r="AE162" s="198">
        <f t="shared" ref="AE162:AE163" si="9">SUM(U162:AD162)*100</f>
        <v>1.4596048174785734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ref="K163:S163" si="10">K151+((K139-K25)/9)</f>
        <v>4.3331990404694931E-2</v>
      </c>
      <c r="L163" s="215">
        <f t="shared" si="10"/>
        <v>1.2704453034209248E-2</v>
      </c>
      <c r="M163" s="215">
        <f t="shared" si="10"/>
        <v>0.21717055727487469</v>
      </c>
      <c r="N163" s="215">
        <f t="shared" si="10"/>
        <v>2.1534727455970147E-2</v>
      </c>
      <c r="O163" s="215">
        <f t="shared" si="10"/>
        <v>3.1387057033599279E-2</v>
      </c>
      <c r="P163" s="215">
        <f t="shared" si="10"/>
        <v>0.14201563104243345</v>
      </c>
      <c r="Q163" s="215">
        <f t="shared" si="10"/>
        <v>0.13832599763001208</v>
      </c>
      <c r="R163" s="215">
        <f t="shared" si="10"/>
        <v>0.20325674648372874</v>
      </c>
      <c r="S163" s="215">
        <f t="shared" si="10"/>
        <v>0.19027283964047725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1.9247022130630394E-3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-1.7095416218371396E-4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-9.6379109028246865E-4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3.1231690677759885E-5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1.4319277471944029E-4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3.4968508680696724E-4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1.2963521314762914E-3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5.375129409909969E-4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-3.0839667327627268E-4</v>
      </c>
      <c r="AE163" s="198">
        <f t="shared" ref="AE163:AE165" si="11">SUM(U163:AD163)*100</f>
        <v>0.28395349119920393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ref="K164:S164" si="12">K152+((K140-K26)/9)</f>
        <v>4.3394058750997638E-2</v>
      </c>
      <c r="L164" s="215">
        <f t="shared" si="12"/>
        <v>1.2899022566738185E-2</v>
      </c>
      <c r="M164" s="215">
        <f t="shared" si="12"/>
        <v>0.21619079568738001</v>
      </c>
      <c r="N164" s="215">
        <f t="shared" si="12"/>
        <v>2.1503929421609565E-2</v>
      </c>
      <c r="O164" s="215">
        <f t="shared" si="12"/>
        <v>3.1409927306577289E-2</v>
      </c>
      <c r="P164" s="215">
        <f t="shared" si="12"/>
        <v>0.14152307526877317</v>
      </c>
      <c r="Q164" s="215">
        <f t="shared" si="12"/>
        <v>0.13812156645171939</v>
      </c>
      <c r="R164" s="215">
        <f t="shared" si="12"/>
        <v>0.20388814540182523</v>
      </c>
      <c r="S164" s="215">
        <f t="shared" si="12"/>
        <v>0.19106947914437941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1.9372506660866944E-3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2.1446534271742451E-4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-2.8242229161601429E-3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-5.642190504641471E-4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-1.4655744049076752E-4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-2.5462869292303385E-4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-1.9074744884328173E-3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-5.377767676697958E-4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1.622367021687478E-4</v>
      </c>
      <c r="AE164" s="198">
        <f t="shared" si="11"/>
        <v>-0.39209266451678376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ref="K165:S165" si="13">K153+((K141-K27)/9)</f>
        <v>4.3394058750997638E-2</v>
      </c>
      <c r="L165" s="215">
        <f t="shared" si="13"/>
        <v>1.2899022566738185E-2</v>
      </c>
      <c r="M165" s="215">
        <f t="shared" si="13"/>
        <v>0.21619079568738001</v>
      </c>
      <c r="N165" s="215">
        <f t="shared" si="13"/>
        <v>2.1503929421609565E-2</v>
      </c>
      <c r="O165" s="215">
        <f t="shared" si="13"/>
        <v>3.1409927306577289E-2</v>
      </c>
      <c r="P165" s="215">
        <f t="shared" si="13"/>
        <v>0.14152307526877317</v>
      </c>
      <c r="Q165" s="215">
        <f t="shared" si="13"/>
        <v>0.13812156645171939</v>
      </c>
      <c r="R165" s="215">
        <f t="shared" si="13"/>
        <v>0.20388814540182523</v>
      </c>
      <c r="S165" s="215">
        <f t="shared" si="13"/>
        <v>0.19106947914437941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2.9576174825035172E-4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9.712771475220048E-4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5.2833969950584038E-3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4.2459522688256416E-4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1.9713233213368585E-4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7.3784249447326556E-4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1.1800526936811915E-3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1.3201144559243944E-3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1.1009169676502754E-3</v>
      </c>
      <c r="AE165" s="198">
        <f t="shared" si="11"/>
        <v>1.1511090061576139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66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Durban!C$60/100</f>
        <v>1.5424534932474159E-2</v>
      </c>
      <c r="L2" s="215">
        <f>Durban!D$60/100</f>
        <v>6.4400187498346627E-3</v>
      </c>
      <c r="M2" s="215">
        <f>Durban!E$60/100</f>
        <v>0.24503844959706789</v>
      </c>
      <c r="N2" s="215">
        <f>Durban!F$60/100</f>
        <v>3.0354230269025336E-2</v>
      </c>
      <c r="O2" s="215">
        <f>Durban!G$60/100</f>
        <v>2.6493244651578329E-2</v>
      </c>
      <c r="P2" s="215">
        <f>Durban!H$60/100</f>
        <v>0.14575061593597666</v>
      </c>
      <c r="Q2" s="215">
        <f>Durban!I$60/100</f>
        <v>0.13544323092907362</v>
      </c>
      <c r="R2" s="215">
        <f>Durban!J$60/100</f>
        <v>0.1864651103286957</v>
      </c>
      <c r="S2" s="215">
        <f>Durban!K$60/100</f>
        <v>0.20859056460627357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-2.4487760439432865E-4</v>
      </c>
      <c r="V2" s="215">
        <f>L2*$B2*Indicators!$B$217+L2*$C2*Indicators!$C$217+L2*$D2*Indicators!$D$217+L2*$E2*Indicators!$E$217+L2*$F2*Indicators!$F$217+L2*$G2*Indicators!$G$217+L2*$H2*Indicators!$H$217+L2*$I2*Indicators!$I$217</f>
        <v>1.5226998812781136E-4</v>
      </c>
      <c r="W2" s="215">
        <f>M2*$B2*Indicators!$B$218+M2*$C2*Indicators!$C$218+M2*$D2*Indicators!$D$218+M2*$E2*Indicators!$E$218+M2*$F2*Indicators!$F$218+M2*$G2*Indicators!$G$218+M2*$H2*Indicators!$H$218+M2*$I2*Indicators!$I$218</f>
        <v>1.1519946677328798E-3</v>
      </c>
      <c r="X2" s="215">
        <f>N2*$B2*Indicators!$B$219+N2*$C2*Indicators!$C$219+N2*$D2*Indicators!$D$219+N2*$E2*Indicators!$E$219+N2*$F2*Indicators!$F$219+N2*$G2*Indicators!$G$219+N2*$H2*Indicators!$H$219+N2*$I2*Indicators!$I$219</f>
        <v>-7.3020833125349147E-5</v>
      </c>
      <c r="Y2" s="215">
        <f>O2*$B2*Indicators!$B$220+O2*$C2*Indicators!$C$220+O2*$D2*Indicators!$D$220+O2*$E2*Indicators!$E$220+O2*$F2*Indicators!$F$220+O2*$G2*Indicators!$G$220+O2*$H2*Indicators!$H$220+O2*$I2*Indicators!$I$220</f>
        <v>1.1277601177359041E-4</v>
      </c>
      <c r="Z2" s="215">
        <f>P2*$B2*Indicators!$B$221+P2*$C2*Indicators!$C$221+P2*$D2*Indicators!$D$221+P2*$E2*Indicators!$E$221+P2*$F2*Indicators!$F$221+P2*$G2*Indicators!$G$221+P2*$H2*Indicators!$H$221+P2*$I2*Indicators!$I$221</f>
        <v>7.1424921245428195E-4</v>
      </c>
      <c r="AA2" s="215">
        <f>Q2*$B2*Indicators!$B$222+Q2*$C2*Indicators!$C$222+Q2*$D2*Indicators!$D$222+Q2*$E2*Indicators!$E$222+Q2*$F2*Indicators!$F$222+Q2*$G2*Indicators!$G$222+Q2*$H2*Indicators!$H$222+Q2*$I2*Indicators!$I$222</f>
        <v>4.855419392068639E-4</v>
      </c>
      <c r="AB2" s="215">
        <f>R2*$B2*Indicators!$B$223+R2*$C2*Indicators!$C$223+R2*$D2*Indicators!$D$223+R2*$E2*Indicators!$E$223+R2*$F2*Indicators!$F$223+R2*$G2*Indicators!$G$223+R2*$H2*Indicators!$H$223+R2*$I2*Indicators!$I$223</f>
        <v>7.7507946035211604E-4</v>
      </c>
      <c r="AC2" s="215">
        <f>S2*$B2*Indicators!$B$224+S2*$C2*Indicators!$C$224+S2*$D2*Indicators!$D$224+S2*$E2*Indicators!$E$224+S2*$F2*Indicators!$F$224+S2*$G2*Indicators!$G$224+S2*$H2*Indicators!$H$224+S2*$I2*Indicators!$I$224</f>
        <v>8.7142124660109571E-4</v>
      </c>
      <c r="AD2" s="215"/>
      <c r="AE2" s="198">
        <f>SUM(U2:AD2)*100</f>
        <v>0.39454340887289613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Durban!C$60/100</f>
        <v>1.5424534932474159E-2</v>
      </c>
      <c r="L3" s="215">
        <f>Durban!D$60/100</f>
        <v>6.4400187498346627E-3</v>
      </c>
      <c r="M3" s="215">
        <f>Durban!E$60/100</f>
        <v>0.24503844959706789</v>
      </c>
      <c r="N3" s="215">
        <f>Durban!F$60/100</f>
        <v>3.0354230269025336E-2</v>
      </c>
      <c r="O3" s="215">
        <f>Durban!G$60/100</f>
        <v>2.6493244651578329E-2</v>
      </c>
      <c r="P3" s="215">
        <f>Durban!H$60/100</f>
        <v>0.14575061593597666</v>
      </c>
      <c r="Q3" s="215">
        <f>Durban!I$60/100</f>
        <v>0.13544323092907362</v>
      </c>
      <c r="R3" s="215">
        <f>Durban!J$60/100</f>
        <v>0.1864651103286957</v>
      </c>
      <c r="S3" s="215">
        <f>Durban!K$60/100</f>
        <v>0.20859056460627357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1.2861843448810602E-4</v>
      </c>
      <c r="V3" s="215">
        <f>L3*$B3*Indicators!$B$217+L3*$C3*Indicators!$C$217+L3*$D3*Indicators!$D$217+L3*$E3*Indicators!$E$217+L3*$F3*Indicators!$F$217+L3*$G3*Indicators!$G$217+L3*$H3*Indicators!$H$217+L3*$I3*Indicators!$I$217</f>
        <v>6.8826251015506986E-5</v>
      </c>
      <c r="W3" s="215">
        <f>M3*$B3*Indicators!$B$218+M3*$C3*Indicators!$C$218+M3*$D3*Indicators!$D$218+M3*$E3*Indicators!$E$218+M3*$F3*Indicators!$F$218+M3*$G3*Indicators!$G$218+M3*$H3*Indicators!$H$218+M3*$I3*Indicators!$I$218</f>
        <v>4.6049442748682138E-3</v>
      </c>
      <c r="X3" s="215">
        <f>N3*$B3*Indicators!$B$219+N3*$C3*Indicators!$C$219+N3*$D3*Indicators!$D$219+N3*$E3*Indicators!$E$219+N3*$F3*Indicators!$F$219+N3*$G3*Indicators!$G$219+N3*$H3*Indicators!$H$219+N3*$I3*Indicators!$I$219</f>
        <v>1.0735126766748993E-3</v>
      </c>
      <c r="Y3" s="215">
        <f>O3*$B3*Indicators!$B$220+O3*$C3*Indicators!$C$220+O3*$D3*Indicators!$D$220+O3*$E3*Indicators!$E$220+O3*$F3*Indicators!$F$220+O3*$G3*Indicators!$G$220+O3*$H3*Indicators!$H$220+O3*$I3*Indicators!$I$220</f>
        <v>8.2234374574171752E-4</v>
      </c>
      <c r="Z3" s="215">
        <f>P3*$B3*Indicators!$B$221+P3*$C3*Indicators!$C$221+P3*$D3*Indicators!$D$221+P3*$E3*Indicators!$E$221+P3*$F3*Indicators!$F$221+P3*$G3*Indicators!$G$221+P3*$H3*Indicators!$H$221+P3*$I3*Indicators!$I$221</f>
        <v>3.2616642664445332E-3</v>
      </c>
      <c r="AA3" s="215">
        <f>Q3*$B3*Indicators!$B$222+Q3*$C3*Indicators!$C$222+Q3*$D3*Indicators!$D$222+Q3*$E3*Indicators!$E$222+Q3*$F3*Indicators!$F$222+Q3*$G3*Indicators!$G$222+Q3*$H3*Indicators!$H$222+Q3*$I3*Indicators!$I$222</f>
        <v>7.0486613627930494E-3</v>
      </c>
      <c r="AB3" s="215">
        <f>R3*$B3*Indicators!$B$223+R3*$C3*Indicators!$C$223+R3*$D3*Indicators!$D$223+R3*$E3*Indicators!$E$223+R3*$F3*Indicators!$F$223+R3*$G3*Indicators!$G$223+R3*$H3*Indicators!$H$223+R3*$I3*Indicators!$I$223</f>
        <v>4.3509996669099165E-3</v>
      </c>
      <c r="AC3" s="215">
        <f>S3*$B3*Indicators!$B$224+S3*$C3*Indicators!$C$224+S3*$D3*Indicators!$D$224+S3*$E3*Indicators!$E$224+S3*$F3*Indicators!$F$224+S3*$G3*Indicators!$G$224+S3*$H3*Indicators!$H$224+S3*$I3*Indicators!$I$224</f>
        <v>1.7190441474130992E-3</v>
      </c>
      <c r="AE3" s="198">
        <f t="shared" ref="AE3:AE66" si="1">SUM(U3:AD3)*100</f>
        <v>2.3078614826349044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Durban!C$60/100</f>
        <v>1.5424534932474159E-2</v>
      </c>
      <c r="L4" s="215">
        <f>Durban!D$60/100</f>
        <v>6.4400187498346627E-3</v>
      </c>
      <c r="M4" s="215">
        <f>Durban!E$60/100</f>
        <v>0.24503844959706789</v>
      </c>
      <c r="N4" s="215">
        <f>Durban!F$60/100</f>
        <v>3.0354230269025336E-2</v>
      </c>
      <c r="O4" s="215">
        <f>Durban!G$60/100</f>
        <v>2.6493244651578329E-2</v>
      </c>
      <c r="P4" s="215">
        <f>Durban!H$60/100</f>
        <v>0.14575061593597666</v>
      </c>
      <c r="Q4" s="215">
        <f>Durban!I$60/100</f>
        <v>0.13544323092907362</v>
      </c>
      <c r="R4" s="215">
        <f>Durban!J$60/100</f>
        <v>0.1864651103286957</v>
      </c>
      <c r="S4" s="215">
        <f>Durban!K$60/100</f>
        <v>0.20859056460627357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-4.4136567314952217E-4</v>
      </c>
      <c r="V4" s="215">
        <f>L4*$B4*Indicators!$B$217+L4*$C4*Indicators!$C$217+L4*$D4*Indicators!$D$217+L4*$E4*Indicators!$E$217+L4*$F4*Indicators!$F$217+L4*$G4*Indicators!$G$217+L4*$H4*Indicators!$H$217+L4*$I4*Indicators!$I$217</f>
        <v>2.6928338971333021E-5</v>
      </c>
      <c r="W4" s="215">
        <f>M4*$B4*Indicators!$B$218+M4*$C4*Indicators!$C$218+M4*$D4*Indicators!$D$218+M4*$E4*Indicators!$E$218+M4*$F4*Indicators!$F$218+M4*$G4*Indicators!$G$218+M4*$H4*Indicators!$H$218+M4*$I4*Indicators!$I$218</f>
        <v>5.1824367032715386E-4</v>
      </c>
      <c r="X4" s="215">
        <f>N4*$B4*Indicators!$B$219+N4*$C4*Indicators!$C$219+N4*$D4*Indicators!$D$219+N4*$E4*Indicators!$E$219+N4*$F4*Indicators!$F$219+N4*$G4*Indicators!$G$219+N4*$H4*Indicators!$H$219+N4*$I4*Indicators!$I$219</f>
        <v>-3.1925650959190217E-4</v>
      </c>
      <c r="Y4" s="215">
        <f>O4*$B4*Indicators!$B$220+O4*$C4*Indicators!$C$220+O4*$D4*Indicators!$D$220+O4*$E4*Indicators!$E$220+O4*$F4*Indicators!$F$220+O4*$G4*Indicators!$G$220+O4*$H4*Indicators!$H$220+O4*$I4*Indicators!$I$220</f>
        <v>-3.2943846009165812E-5</v>
      </c>
      <c r="Z4" s="215">
        <f>P4*$B4*Indicators!$B$221+P4*$C4*Indicators!$C$221+P4*$D4*Indicators!$D$221+P4*$E4*Indicators!$E$221+P4*$F4*Indicators!$F$221+P4*$G4*Indicators!$G$221+P4*$H4*Indicators!$H$221+P4*$I4*Indicators!$I$221</f>
        <v>1.4858221658840717E-4</v>
      </c>
      <c r="AA4" s="215">
        <f>Q4*$B4*Indicators!$B$222+Q4*$C4*Indicators!$C$222+Q4*$D4*Indicators!$D$222+Q4*$E4*Indicators!$E$222+Q4*$F4*Indicators!$F$222+Q4*$G4*Indicators!$G$222+Q4*$H4*Indicators!$H$222+Q4*$I4*Indicators!$I$222</f>
        <v>-1.5374397717728215E-3</v>
      </c>
      <c r="AB4" s="215">
        <f>R4*$B4*Indicators!$B$223+R4*$C4*Indicators!$C$223+R4*$D4*Indicators!$D$223+R4*$E4*Indicators!$E$223+R4*$F4*Indicators!$F$223+R4*$G4*Indicators!$G$223+R4*$H4*Indicators!$H$223+R4*$I4*Indicators!$I$223</f>
        <v>2.8646063749632536E-4</v>
      </c>
      <c r="AC4" s="215">
        <f>S4*$B4*Indicators!$B$224+S4*$C4*Indicators!$C$224+S4*$D4*Indicators!$D$224+S4*$E4*Indicators!$E$224+S4*$F4*Indicators!$F$224+S4*$G4*Indicators!$G$224+S4*$H4*Indicators!$H$224+S4*$I4*Indicators!$I$224</f>
        <v>1.4178769808942363E-3</v>
      </c>
      <c r="AE4" s="198">
        <f t="shared" si="1"/>
        <v>6.7086043754044063E-3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Durban!C$60/100</f>
        <v>1.5424534932474159E-2</v>
      </c>
      <c r="L5" s="215">
        <f>Durban!D$60/100</f>
        <v>6.4400187498346627E-3</v>
      </c>
      <c r="M5" s="215">
        <f>Durban!E$60/100</f>
        <v>0.24503844959706789</v>
      </c>
      <c r="N5" s="215">
        <f>Durban!F$60/100</f>
        <v>3.0354230269025336E-2</v>
      </c>
      <c r="O5" s="215">
        <f>Durban!G$60/100</f>
        <v>2.6493244651578329E-2</v>
      </c>
      <c r="P5" s="215">
        <f>Durban!H$60/100</f>
        <v>0.14575061593597666</v>
      </c>
      <c r="Q5" s="215">
        <f>Durban!I$60/100</f>
        <v>0.13544323092907362</v>
      </c>
      <c r="R5" s="215">
        <f>Durban!J$60/100</f>
        <v>0.1864651103286957</v>
      </c>
      <c r="S5" s="215">
        <f>Durban!K$60/100</f>
        <v>0.20859056460627357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6.0813481122752805E-5</v>
      </c>
      <c r="V5" s="215">
        <f>L5*$B5*Indicators!$B$217+L5*$C5*Indicators!$C$217+L5*$D5*Indicators!$D$217+L5*$E5*Indicators!$E$217+L5*$F5*Indicators!$F$217+L5*$G5*Indicators!$G$217+L5*$H5*Indicators!$H$217+L5*$I5*Indicators!$I$217</f>
        <v>9.4615795326317799E-5</v>
      </c>
      <c r="W5" s="215">
        <f>M5*$B5*Indicators!$B$218+M5*$C5*Indicators!$C$218+M5*$D5*Indicators!$D$218+M5*$E5*Indicators!$E$218+M5*$F5*Indicators!$F$218+M5*$G5*Indicators!$G$218+M5*$H5*Indicators!$H$218+M5*$I5*Indicators!$I$218</f>
        <v>1.68624256926975E-3</v>
      </c>
      <c r="X5" s="215">
        <f>N5*$B5*Indicators!$B$219+N5*$C5*Indicators!$C$219+N5*$D5*Indicators!$D$219+N5*$E5*Indicators!$E$219+N5*$F5*Indicators!$F$219+N5*$G5*Indicators!$G$219+N5*$H5*Indicators!$H$219+N5*$I5*Indicators!$I$219</f>
        <v>2.5544951230823526E-4</v>
      </c>
      <c r="Y5" s="215">
        <f>O5*$B5*Indicators!$B$220+O5*$C5*Indicators!$C$220+O5*$D5*Indicators!$D$220+O5*$E5*Indicators!$E$220+O5*$F5*Indicators!$F$220+O5*$G5*Indicators!$G$220+O5*$H5*Indicators!$H$220+O5*$I5*Indicators!$I$220</f>
        <v>3.2020092027442614E-4</v>
      </c>
      <c r="Z5" s="215">
        <f>P5*$B5*Indicators!$B$221+P5*$C5*Indicators!$C$221+P5*$D5*Indicators!$D$221+P5*$E5*Indicators!$E$221+P5*$F5*Indicators!$F$221+P5*$G5*Indicators!$G$221+P5*$H5*Indicators!$H$221+P5*$I5*Indicators!$I$221</f>
        <v>1.4637515871050548E-3</v>
      </c>
      <c r="AA5" s="215">
        <f>Q5*$B5*Indicators!$B$222+Q5*$C5*Indicators!$C$222+Q5*$D5*Indicators!$D$222+Q5*$E5*Indicators!$E$222+Q5*$F5*Indicators!$F$222+Q5*$G5*Indicators!$G$222+Q5*$H5*Indicators!$H$222+Q5*$I5*Indicators!$I$222</f>
        <v>2.0600018045058605E-3</v>
      </c>
      <c r="AB5" s="215">
        <f>R5*$B5*Indicators!$B$223+R5*$C5*Indicators!$C$223+R5*$D5*Indicators!$D$223+R5*$E5*Indicators!$E$223+R5*$F5*Indicators!$F$223+R5*$G5*Indicators!$G$223+R5*$H5*Indicators!$H$223+R5*$I5*Indicators!$I$223</f>
        <v>1.9459143875404674E-3</v>
      </c>
      <c r="AC5" s="215">
        <f>S5*$B5*Indicators!$B$224+S5*$C5*Indicators!$C$224+S5*$D5*Indicators!$D$224+S5*$E5*Indicators!$E$224+S5*$F5*Indicators!$F$224+S5*$G5*Indicators!$G$224+S5*$H5*Indicators!$H$224+S5*$I5*Indicators!$I$224</f>
        <v>1.5266587458488507E-3</v>
      </c>
      <c r="AE5" s="198">
        <f t="shared" si="1"/>
        <v>0.94136488033017129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Durban!C$60/100</f>
        <v>1.5424534932474159E-2</v>
      </c>
      <c r="L6" s="215">
        <f>Durban!D$60/100</f>
        <v>6.4400187498346627E-3</v>
      </c>
      <c r="M6" s="215">
        <f>Durban!E$60/100</f>
        <v>0.24503844959706789</v>
      </c>
      <c r="N6" s="215">
        <f>Durban!F$60/100</f>
        <v>3.0354230269025336E-2</v>
      </c>
      <c r="O6" s="215">
        <f>Durban!G$60/100</f>
        <v>2.6493244651578329E-2</v>
      </c>
      <c r="P6" s="215">
        <f>Durban!H$60/100</f>
        <v>0.14575061593597666</v>
      </c>
      <c r="Q6" s="215">
        <f>Durban!I$60/100</f>
        <v>0.13544323092907362</v>
      </c>
      <c r="R6" s="215">
        <f>Durban!J$60/100</f>
        <v>0.1864651103286957</v>
      </c>
      <c r="S6" s="215">
        <f>Durban!K$60/100</f>
        <v>0.20859056460627357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-1.5567055212632654E-4</v>
      </c>
      <c r="V6" s="215">
        <f>L6*$B6*Indicators!$B$217+L6*$C6*Indicators!$C$217+L6*$D6*Indicators!$D$217+L6*$E6*Indicators!$E$217+L6*$F6*Indicators!$F$217+L6*$G6*Indicators!$G$217+L6*$H6*Indicators!$H$217+L6*$I6*Indicators!$I$217</f>
        <v>-9.6158217611989744E-5</v>
      </c>
      <c r="W6" s="215">
        <f>M6*$B6*Indicators!$B$218+M6*$C6*Indicators!$C$218+M6*$D6*Indicators!$D$218+M6*$E6*Indicators!$E$218+M6*$F6*Indicators!$F$218+M6*$G6*Indicators!$G$218+M6*$H6*Indicators!$H$218+M6*$I6*Indicators!$I$218</f>
        <v>8.390276941926695E-4</v>
      </c>
      <c r="X6" s="215">
        <f>N6*$B6*Indicators!$B$219+N6*$C6*Indicators!$C$219+N6*$D6*Indicators!$D$219+N6*$E6*Indicators!$E$219+N6*$F6*Indicators!$F$219+N6*$G6*Indicators!$G$219+N6*$H6*Indicators!$H$219+N6*$I6*Indicators!$I$219</f>
        <v>6.4233985244654219E-5</v>
      </c>
      <c r="Y6" s="215">
        <f>O6*$B6*Indicators!$B$220+O6*$C6*Indicators!$C$220+O6*$D6*Indicators!$D$220+O6*$E6*Indicators!$E$220+O6*$F6*Indicators!$F$220+O6*$G6*Indicators!$G$220+O6*$H6*Indicators!$H$220+O6*$I6*Indicators!$I$220</f>
        <v>-2.2490841489246573E-5</v>
      </c>
      <c r="Z6" s="215">
        <f>P6*$B6*Indicators!$B$221+P6*$C6*Indicators!$C$221+P6*$D6*Indicators!$D$221+P6*$E6*Indicators!$E$221+P6*$F6*Indicators!$F$221+P6*$G6*Indicators!$G$221+P6*$H6*Indicators!$H$221+P6*$I6*Indicators!$I$221</f>
        <v>-4.4665491196536422E-4</v>
      </c>
      <c r="AA6" s="215">
        <f>Q6*$B6*Indicators!$B$222+Q6*$C6*Indicators!$C$222+Q6*$D6*Indicators!$D$222+Q6*$E6*Indicators!$E$222+Q6*$F6*Indicators!$F$222+Q6*$G6*Indicators!$G$222+Q6*$H6*Indicators!$H$222+Q6*$I6*Indicators!$I$222</f>
        <v>2.105376869120196E-4</v>
      </c>
      <c r="AB6" s="215">
        <f>R6*$B6*Indicators!$B$223+R6*$C6*Indicators!$C$223+R6*$D6*Indicators!$D$223+R6*$E6*Indicators!$E$223+R6*$F6*Indicators!$F$223+R6*$G6*Indicators!$G$223+R6*$H6*Indicators!$H$223+R6*$I6*Indicators!$I$223</f>
        <v>-4.6839663506642256E-4</v>
      </c>
      <c r="AC6" s="215">
        <f>S6*$B6*Indicators!$B$224+S6*$C6*Indicators!$C$224+S6*$D6*Indicators!$D$224+S6*$E6*Indicators!$E$224+S6*$F6*Indicators!$F$224+S6*$G6*Indicators!$G$224+S6*$H6*Indicators!$H$224+S6*$I6*Indicators!$I$224</f>
        <v>-7.2072457477045763E-4</v>
      </c>
      <c r="AE6" s="198">
        <f t="shared" si="1"/>
        <v>-7.96296366680464E-2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Durban!C$60/100</f>
        <v>1.5424534932474159E-2</v>
      </c>
      <c r="L7" s="215">
        <f>Durban!D$60/100</f>
        <v>6.4400187498346627E-3</v>
      </c>
      <c r="M7" s="215">
        <f>Durban!E$60/100</f>
        <v>0.24503844959706789</v>
      </c>
      <c r="N7" s="215">
        <f>Durban!F$60/100</f>
        <v>3.0354230269025336E-2</v>
      </c>
      <c r="O7" s="215">
        <f>Durban!G$60/100</f>
        <v>2.6493244651578329E-2</v>
      </c>
      <c r="P7" s="215">
        <f>Durban!H$60/100</f>
        <v>0.14575061593597666</v>
      </c>
      <c r="Q7" s="215">
        <f>Durban!I$60/100</f>
        <v>0.13544323092907362</v>
      </c>
      <c r="R7" s="215">
        <f>Durban!J$60/100</f>
        <v>0.1864651103286957</v>
      </c>
      <c r="S7" s="215">
        <f>Durban!K$60/100</f>
        <v>0.20859056460627357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7.2241988826625482E-5</v>
      </c>
      <c r="V7" s="215">
        <f>L7*$B7*Indicators!$B$217+L7*$C7*Indicators!$C$217+L7*$D7*Indicators!$D$217+L7*$E7*Indicators!$E$217+L7*$F7*Indicators!$F$217+L7*$G7*Indicators!$G$217+L7*$H7*Indicators!$H$217+L7*$I7*Indicators!$I$217</f>
        <v>3.5187885752331215E-4</v>
      </c>
      <c r="W7" s="215">
        <f>M7*$B7*Indicators!$B$218+M7*$C7*Indicators!$C$218+M7*$D7*Indicators!$D$218+M7*$E7*Indicators!$E$218+M7*$F7*Indicators!$F$218+M7*$G7*Indicators!$G$218+M7*$H7*Indicators!$H$218+M7*$I7*Indicators!$I$218</f>
        <v>1.427750702270743E-2</v>
      </c>
      <c r="X7" s="215">
        <f>N7*$B7*Indicators!$B$219+N7*$C7*Indicators!$C$219+N7*$D7*Indicators!$D$219+N7*$E7*Indicators!$E$219+N7*$F7*Indicators!$F$219+N7*$G7*Indicators!$G$219+N7*$H7*Indicators!$H$219+N7*$I7*Indicators!$I$219</f>
        <v>8.6454601380046142E-4</v>
      </c>
      <c r="Y7" s="215">
        <f>O7*$B7*Indicators!$B$220+O7*$C7*Indicators!$C$220+O7*$D7*Indicators!$D$220+O7*$E7*Indicators!$E$220+O7*$F7*Indicators!$F$220+O7*$G7*Indicators!$G$220+O7*$H7*Indicators!$H$220+O7*$I7*Indicators!$I$220</f>
        <v>7.8141565428561076E-4</v>
      </c>
      <c r="Z7" s="215">
        <f>P7*$B7*Indicators!$B$221+P7*$C7*Indicators!$C$221+P7*$D7*Indicators!$D$221+P7*$E7*Indicators!$E$221+P7*$F7*Indicators!$F$221+P7*$G7*Indicators!$G$221+P7*$H7*Indicators!$H$221+P7*$I7*Indicators!$I$221</f>
        <v>3.7244520373891608E-3</v>
      </c>
      <c r="AA7" s="215">
        <f>Q7*$B7*Indicators!$B$222+Q7*$C7*Indicators!$C$222+Q7*$D7*Indicators!$D$222+Q7*$E7*Indicators!$E$222+Q7*$F7*Indicators!$F$222+Q7*$G7*Indicators!$G$222+Q7*$H7*Indicators!$H$222+Q7*$I7*Indicators!$I$222</f>
        <v>5.0908346167280174E-3</v>
      </c>
      <c r="AB7" s="215">
        <f>R7*$B7*Indicators!$B$223+R7*$C7*Indicators!$C$223+R7*$D7*Indicators!$D$223+R7*$E7*Indicators!$E$223+R7*$F7*Indicators!$F$223+R7*$G7*Indicators!$G$223+R7*$H7*Indicators!$H$223+R7*$I7*Indicators!$I$223</f>
        <v>4.9111452612117584E-3</v>
      </c>
      <c r="AC7" s="215">
        <f>S7*$B7*Indicators!$B$224+S7*$C7*Indicators!$C$224+S7*$D7*Indicators!$D$224+S7*$E7*Indicators!$E$224+S7*$F7*Indicators!$F$224+S7*$G7*Indicators!$G$224+S7*$H7*Indicators!$H$224+S7*$I7*Indicators!$I$224</f>
        <v>4.0840004675739006E-3</v>
      </c>
      <c r="AE7" s="198">
        <f t="shared" si="1"/>
        <v>3.415802192004628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Durban!C$60/100</f>
        <v>1.5424534932474159E-2</v>
      </c>
      <c r="L8" s="215">
        <f>Durban!D$60/100</f>
        <v>6.4400187498346627E-3</v>
      </c>
      <c r="M8" s="215">
        <f>Durban!E$60/100</f>
        <v>0.24503844959706789</v>
      </c>
      <c r="N8" s="215">
        <f>Durban!F$60/100</f>
        <v>3.0354230269025336E-2</v>
      </c>
      <c r="O8" s="215">
        <f>Durban!G$60/100</f>
        <v>2.6493244651578329E-2</v>
      </c>
      <c r="P8" s="215">
        <f>Durban!H$60/100</f>
        <v>0.14575061593597666</v>
      </c>
      <c r="Q8" s="215">
        <f>Durban!I$60/100</f>
        <v>0.13544323092907362</v>
      </c>
      <c r="R8" s="215">
        <f>Durban!J$60/100</f>
        <v>0.1864651103286957</v>
      </c>
      <c r="S8" s="215">
        <f>Durban!K$60/100</f>
        <v>0.20859056460627357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4.6497708814347282E-4</v>
      </c>
      <c r="V8" s="215">
        <f>L8*$B8*Indicators!$B$217+L8*$C8*Indicators!$C$217+L8*$D8*Indicators!$D$217+L8*$E8*Indicators!$E$217+L8*$F8*Indicators!$F$217+L8*$G8*Indicators!$G$217+L8*$H8*Indicators!$H$217+L8*$I8*Indicators!$I$217</f>
        <v>9.7281334474779307E-6</v>
      </c>
      <c r="W8" s="215">
        <f>M8*$B8*Indicators!$B$218+M8*$C8*Indicators!$C$218+M8*$D8*Indicators!$D$218+M8*$E8*Indicators!$E$218+M8*$F8*Indicators!$F$218+M8*$G8*Indicators!$G$218+M8*$H8*Indicators!$H$218+M8*$I8*Indicators!$I$218</f>
        <v>3.9819781222360682E-3</v>
      </c>
      <c r="X8" s="215">
        <f>N8*$B8*Indicators!$B$219+N8*$C8*Indicators!$C$219+N8*$D8*Indicators!$D$219+N8*$E8*Indicators!$E$219+N8*$F8*Indicators!$F$219+N8*$G8*Indicators!$G$219+N8*$H8*Indicators!$H$219+N8*$I8*Indicators!$I$219</f>
        <v>1.9412594428448417E-4</v>
      </c>
      <c r="Y8" s="215">
        <f>O8*$B8*Indicators!$B$220+O8*$C8*Indicators!$C$220+O8*$D8*Indicators!$D$220+O8*$E8*Indicators!$E$220+O8*$F8*Indicators!$F$220+O8*$G8*Indicators!$G$220+O8*$H8*Indicators!$H$220+O8*$I8*Indicators!$I$220</f>
        <v>2.2324533787674097E-4</v>
      </c>
      <c r="Z8" s="215">
        <f>P8*$B8*Indicators!$B$221+P8*$C8*Indicators!$C$221+P8*$D8*Indicators!$D$221+P8*$E8*Indicators!$E$221+P8*$F8*Indicators!$F$221+P8*$G8*Indicators!$G$221+P8*$H8*Indicators!$H$221+P8*$I8*Indicators!$I$221</f>
        <v>8.322129536923171E-4</v>
      </c>
      <c r="AA8" s="215">
        <f>Q8*$B8*Indicators!$B$222+Q8*$C8*Indicators!$C$222+Q8*$D8*Indicators!$D$222+Q8*$E8*Indicators!$E$222+Q8*$F8*Indicators!$F$222+Q8*$G8*Indicators!$G$222+Q8*$H8*Indicators!$H$222+Q8*$I8*Indicators!$I$222</f>
        <v>1.1492432894409244E-3</v>
      </c>
      <c r="AB8" s="215">
        <f>R8*$B8*Indicators!$B$223+R8*$C8*Indicators!$C$223+R8*$D8*Indicators!$D$223+R8*$E8*Indicators!$E$223+R8*$F8*Indicators!$F$223+R8*$G8*Indicators!$G$223+R8*$H8*Indicators!$H$223+R8*$I8*Indicators!$I$223</f>
        <v>1.4546521542687682E-3</v>
      </c>
      <c r="AC8" s="215">
        <f>S8*$B8*Indicators!$B$224+S8*$C8*Indicators!$C$224+S8*$D8*Indicators!$D$224+S8*$E8*Indicators!$E$224+S8*$F8*Indicators!$F$224+S8*$G8*Indicators!$G$224+S8*$H8*Indicators!$H$224+S8*$I8*Indicators!$I$224</f>
        <v>1.1390645539055535E-3</v>
      </c>
      <c r="AE8" s="198">
        <f t="shared" si="1"/>
        <v>0.94492275772958079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Durban!C$60/100</f>
        <v>1.5424534932474159E-2</v>
      </c>
      <c r="L9" s="215">
        <f>Durban!D$60/100</f>
        <v>6.4400187498346627E-3</v>
      </c>
      <c r="M9" s="215">
        <f>Durban!E$60/100</f>
        <v>0.24503844959706789</v>
      </c>
      <c r="N9" s="215">
        <f>Durban!F$60/100</f>
        <v>3.0354230269025336E-2</v>
      </c>
      <c r="O9" s="215">
        <f>Durban!G$60/100</f>
        <v>2.6493244651578329E-2</v>
      </c>
      <c r="P9" s="215">
        <f>Durban!H$60/100</f>
        <v>0.14575061593597666</v>
      </c>
      <c r="Q9" s="215">
        <f>Durban!I$60/100</f>
        <v>0.13544323092907362</v>
      </c>
      <c r="R9" s="215">
        <f>Durban!J$60/100</f>
        <v>0.1864651103286957</v>
      </c>
      <c r="S9" s="215">
        <f>Durban!K$60/100</f>
        <v>0.20859056460627357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1.0736649680232029E-4</v>
      </c>
      <c r="V9" s="215">
        <f>L9*$B9*Indicators!$B$217+L9*$C9*Indicators!$C$217+L9*$D9*Indicators!$D$217+L9*$E9*Indicators!$E$217+L9*$F9*Indicators!$F$217+L9*$G9*Indicators!$G$217+L9*$H9*Indicators!$H$217+L9*$I9*Indicators!$I$217</f>
        <v>-2.073164417114639E-6</v>
      </c>
      <c r="W9" s="215">
        <f>M9*$B9*Indicators!$B$218+M9*$C9*Indicators!$C$218+M9*$D9*Indicators!$D$218+M9*$E9*Indicators!$E$218+M9*$F9*Indicators!$F$218+M9*$G9*Indicators!$G$218+M9*$H9*Indicators!$H$218+M9*$I9*Indicators!$I$218</f>
        <v>2.8801258651740724E-3</v>
      </c>
      <c r="X9" s="215">
        <f>N9*$B9*Indicators!$B$219+N9*$C9*Indicators!$C$219+N9*$D9*Indicators!$D$219+N9*$E9*Indicators!$E$219+N9*$F9*Indicators!$F$219+N9*$G9*Indicators!$G$219+N9*$H9*Indicators!$H$219+N9*$I9*Indicators!$I$219</f>
        <v>3.229870472731986E-4</v>
      </c>
      <c r="Y9" s="215">
        <f>O9*$B9*Indicators!$B$220+O9*$C9*Indicators!$C$220+O9*$D9*Indicators!$D$220+O9*$E9*Indicators!$E$220+O9*$F9*Indicators!$F$220+O9*$G9*Indicators!$G$220+O9*$H9*Indicators!$H$220+O9*$I9*Indicators!$I$220</f>
        <v>4.4070438186491693E-6</v>
      </c>
      <c r="Z9" s="215">
        <f>P9*$B9*Indicators!$B$221+P9*$C9*Indicators!$C$221+P9*$D9*Indicators!$D$221+P9*$E9*Indicators!$E$221+P9*$F9*Indicators!$F$221+P9*$G9*Indicators!$G$221+P9*$H9*Indicators!$H$221+P9*$I9*Indicators!$I$221</f>
        <v>-7.7863242638320459E-4</v>
      </c>
      <c r="AA9" s="215">
        <f>Q9*$B9*Indicators!$B$222+Q9*$C9*Indicators!$C$222+Q9*$D9*Indicators!$D$222+Q9*$E9*Indicators!$E$222+Q9*$F9*Indicators!$F$222+Q9*$G9*Indicators!$G$222+Q9*$H9*Indicators!$H$222+Q9*$I9*Indicators!$I$222</f>
        <v>1.2050284508516205E-3</v>
      </c>
      <c r="AB9" s="215">
        <f>R9*$B9*Indicators!$B$223+R9*$C9*Indicators!$C$223+R9*$D9*Indicators!$D$223+R9*$E9*Indicators!$E$223+R9*$F9*Indicators!$F$223+R9*$G9*Indicators!$G$223+R9*$H9*Indicators!$H$223+R9*$I9*Indicators!$I$223</f>
        <v>-7.0164882061985085E-4</v>
      </c>
      <c r="AC9" s="215">
        <f>S9*$B9*Indicators!$B$224+S9*$C9*Indicators!$C$224+S9*$D9*Indicators!$D$224+S9*$E9*Indicators!$E$224+S9*$F9*Indicators!$F$224+S9*$G9*Indicators!$G$224+S9*$H9*Indicators!$H$224+S9*$I9*Indicators!$I$224</f>
        <v>-1.8022213058608674E-3</v>
      </c>
      <c r="AE9" s="198">
        <f t="shared" si="1"/>
        <v>0.12353391866388237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Durban!C$60/100</f>
        <v>1.5424534932474159E-2</v>
      </c>
      <c r="L10" s="215">
        <f>Durban!D$60/100</f>
        <v>6.4400187498346627E-3</v>
      </c>
      <c r="M10" s="215">
        <f>Durban!E$60/100</f>
        <v>0.24503844959706789</v>
      </c>
      <c r="N10" s="215">
        <f>Durban!F$60/100</f>
        <v>3.0354230269025336E-2</v>
      </c>
      <c r="O10" s="215">
        <f>Durban!G$60/100</f>
        <v>2.6493244651578329E-2</v>
      </c>
      <c r="P10" s="215">
        <f>Durban!H$60/100</f>
        <v>0.14575061593597666</v>
      </c>
      <c r="Q10" s="215">
        <f>Durban!I$60/100</f>
        <v>0.13544323092907362</v>
      </c>
      <c r="R10" s="215">
        <f>Durban!J$60/100</f>
        <v>0.1864651103286957</v>
      </c>
      <c r="S10" s="215">
        <f>Durban!K$60/100</f>
        <v>0.20859056460627357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-1.3362572693759538E-3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-8.0218491976412337E-5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-9.9490229143848839E-3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-1.1305362369005035E-3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-7.1241433565542357E-4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-2.8217504631027988E-3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-7.2324402101339585E-3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-3.2835735236976414E-3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-5.5363059566922071E-4</v>
      </c>
      <c r="AE10" s="198">
        <f t="shared" si="1"/>
        <v>-2.7099844040896799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Durban!C$60/100</f>
        <v>1.5424534932474159E-2</v>
      </c>
      <c r="L11" s="215">
        <f>Durban!D$60/100</f>
        <v>6.4400187498346627E-3</v>
      </c>
      <c r="M11" s="215">
        <f>Durban!E$60/100</f>
        <v>0.24503844959706789</v>
      </c>
      <c r="N11" s="215">
        <f>Durban!F$60/100</f>
        <v>3.0354230269025336E-2</v>
      </c>
      <c r="O11" s="215">
        <f>Durban!G$60/100</f>
        <v>2.6493244651578329E-2</v>
      </c>
      <c r="P11" s="215">
        <f>Durban!H$60/100</f>
        <v>0.14575061593597666</v>
      </c>
      <c r="Q11" s="215">
        <f>Durban!I$60/100</f>
        <v>0.13544323092907362</v>
      </c>
      <c r="R11" s="215">
        <f>Durban!J$60/100</f>
        <v>0.1864651103286957</v>
      </c>
      <c r="S11" s="215">
        <f>Durban!K$60/100</f>
        <v>0.20859056460627357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3.6016675885413262E-4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-2.624811168455834E-5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6.1044112272329266E-4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6.1766407007769633E-4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6.1207070256379592E-4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2.5904917792909593E-3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4.7561031945066914E-3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3.4974808336179224E-3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1.7367911320879564E-3</v>
      </c>
      <c r="AE11" s="198">
        <f t="shared" si="1"/>
        <v>1.4754961482037889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Durban!C$60/100</f>
        <v>1.5424534932474159E-2</v>
      </c>
      <c r="L12" s="215">
        <f>Durban!D$60/100</f>
        <v>6.4400187498346627E-3</v>
      </c>
      <c r="M12" s="215">
        <f>Durban!E$60/100</f>
        <v>0.24503844959706789</v>
      </c>
      <c r="N12" s="215">
        <f>Durban!F$60/100</f>
        <v>3.0354230269025336E-2</v>
      </c>
      <c r="O12" s="215">
        <f>Durban!G$60/100</f>
        <v>2.6493244651578329E-2</v>
      </c>
      <c r="P12" s="215">
        <f>Durban!H$60/100</f>
        <v>0.14575061593597666</v>
      </c>
      <c r="Q12" s="215">
        <f>Durban!I$60/100</f>
        <v>0.13544323092907362</v>
      </c>
      <c r="R12" s="215">
        <f>Durban!J$60/100</f>
        <v>0.1864651103286957</v>
      </c>
      <c r="S12" s="215">
        <f>Durban!K$60/100</f>
        <v>0.20859056460627357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8.274449205563204E-4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1.1675210731899028E-4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4.2179873666518394E-3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8.74052183186656E-4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7.0506496064043714E-4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2.5810214944027104E-3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6.8311422182670044E-3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3.3609731529328879E-3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2.0371127884315199E-4</v>
      </c>
      <c r="AE12" s="198">
        <f t="shared" si="1"/>
        <v>1.9718149682799997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Durban!C$60/100</f>
        <v>1.5424534932474159E-2</v>
      </c>
      <c r="L13" s="215">
        <f>Durban!D$60/100</f>
        <v>6.4400187498346627E-3</v>
      </c>
      <c r="M13" s="215">
        <f>Durban!E$60/100</f>
        <v>0.24503844959706789</v>
      </c>
      <c r="N13" s="215">
        <f>Durban!F$60/100</f>
        <v>3.0354230269025336E-2</v>
      </c>
      <c r="O13" s="215">
        <f>Durban!G$60/100</f>
        <v>2.6493244651578329E-2</v>
      </c>
      <c r="P13" s="215">
        <f>Durban!H$60/100</f>
        <v>0.14575061593597666</v>
      </c>
      <c r="Q13" s="215">
        <f>Durban!I$60/100</f>
        <v>0.13544323092907362</v>
      </c>
      <c r="R13" s="215">
        <f>Durban!J$60/100</f>
        <v>0.1864651103286957</v>
      </c>
      <c r="S13" s="215">
        <f>Durban!K$60/100</f>
        <v>0.20859056460627357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1.9720214131816E-4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2.3012317611517089E-5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3.7634804094997111E-3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3.5807670606164337E-4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2.7918088938817381E-4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1.3109043231214481E-3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1.8671946559375681E-3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1.7294711628149662E-3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1.4592764941083493E-3</v>
      </c>
      <c r="AE13" s="198">
        <f t="shared" si="1"/>
        <v>1.0987799099861537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Durban!C$61/100</f>
        <v>1.4654047046239283E-2</v>
      </c>
      <c r="L14" s="215">
        <f>Durban!D$61/100</f>
        <v>3.9855755938032721E-3</v>
      </c>
      <c r="M14" s="215">
        <f>Durban!E$61/100</f>
        <v>0.2424514864056605</v>
      </c>
      <c r="N14" s="215">
        <f>Durban!F$61/100</f>
        <v>2.9818618273500842E-2</v>
      </c>
      <c r="O14" s="215">
        <f>Durban!G$61/100</f>
        <v>2.4348551181042268E-2</v>
      </c>
      <c r="P14" s="215">
        <f>Durban!H$61/100</f>
        <v>0.15265533608344181</v>
      </c>
      <c r="Q14" s="215">
        <f>Durban!I$61/100</f>
        <v>0.13665832053113761</v>
      </c>
      <c r="R14" s="215">
        <f>Durban!J$61/100</f>
        <v>0.19386346933639839</v>
      </c>
      <c r="S14" s="215">
        <f>Durban!K$61/100</f>
        <v>0.20156459554877609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6.936479554808598E-5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2.3912539333696838E-5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2.3608026928051314E-3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-9.2983340611142414E-5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3.1165652608706845E-5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4.1773976784611203E-4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-2.9111292020165652E-4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4.579998921898449E-4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8.7071668313373556E-4</v>
      </c>
      <c r="AE14" s="198">
        <f t="shared" si="1"/>
        <v>0.38476057626525145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Durban!C$61/100</f>
        <v>1.4654047046239283E-2</v>
      </c>
      <c r="L15" s="215">
        <f>Durban!D$61/100</f>
        <v>3.9855755938032721E-3</v>
      </c>
      <c r="M15" s="215">
        <f>Durban!E$61/100</f>
        <v>0.2424514864056605</v>
      </c>
      <c r="N15" s="215">
        <f>Durban!F$61/100</f>
        <v>2.9818618273500842E-2</v>
      </c>
      <c r="O15" s="215">
        <f>Durban!G$61/100</f>
        <v>2.4348551181042268E-2</v>
      </c>
      <c r="P15" s="215">
        <f>Durban!H$61/100</f>
        <v>0.15265533608344181</v>
      </c>
      <c r="Q15" s="215">
        <f>Durban!I$61/100</f>
        <v>0.13665832053113761</v>
      </c>
      <c r="R15" s="215">
        <f>Durban!J$61/100</f>
        <v>0.19386346933639839</v>
      </c>
      <c r="S15" s="215">
        <f>Durban!K$61/100</f>
        <v>0.20156459554877609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-5.353954123860598E-4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4.7018281126659545E-5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3.5531333139485633E-3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4.5300570016535856E-4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2.8584019411003603E-4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1.5790615709102903E-3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2.0655809601220895E-3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2.1180859579778529E-3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1.6747059988302267E-3</v>
      </c>
      <c r="AE15" s="198">
        <f t="shared" si="1"/>
        <v>1.1241036564805016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Durban!C$61/100</f>
        <v>1.4654047046239283E-2</v>
      </c>
      <c r="L16" s="215">
        <f>Durban!D$61/100</f>
        <v>3.9855755938032721E-3</v>
      </c>
      <c r="M16" s="215">
        <f>Durban!E$61/100</f>
        <v>0.2424514864056605</v>
      </c>
      <c r="N16" s="215">
        <f>Durban!F$61/100</f>
        <v>2.9818618273500842E-2</v>
      </c>
      <c r="O16" s="215">
        <f>Durban!G$61/100</f>
        <v>2.4348551181042268E-2</v>
      </c>
      <c r="P16" s="215">
        <f>Durban!H$61/100</f>
        <v>0.15265533608344181</v>
      </c>
      <c r="Q16" s="215">
        <f>Durban!I$61/100</f>
        <v>0.13665832053113761</v>
      </c>
      <c r="R16" s="215">
        <f>Durban!J$61/100</f>
        <v>0.19386346933639839</v>
      </c>
      <c r="S16" s="215">
        <f>Durban!K$61/100</f>
        <v>0.20156459554877609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-7.9360571526132561E-4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-7.8361325129262994E-5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-2.531839287574084E-3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-6.1904872137490087E-4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-3.8892598534332791E-4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-1.5305275762432095E-3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-4.7254279180919019E-3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-1.9498619064043403E-3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5.9919044975968077E-4</v>
      </c>
      <c r="AE16" s="198">
        <f t="shared" si="1"/>
        <v>-1.2018407985662671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Durban!C$61/100</f>
        <v>1.4654047046239283E-2</v>
      </c>
      <c r="L17" s="215">
        <f>Durban!D$61/100</f>
        <v>3.9855755938032721E-3</v>
      </c>
      <c r="M17" s="215">
        <f>Durban!E$61/100</f>
        <v>0.2424514864056605</v>
      </c>
      <c r="N17" s="215">
        <f>Durban!F$61/100</f>
        <v>2.9818618273500842E-2</v>
      </c>
      <c r="O17" s="215">
        <f>Durban!G$61/100</f>
        <v>2.4348551181042268E-2</v>
      </c>
      <c r="P17" s="215">
        <f>Durban!H$61/100</f>
        <v>0.15265533608344181</v>
      </c>
      <c r="Q17" s="215">
        <f>Durban!I$61/100</f>
        <v>0.13665832053113761</v>
      </c>
      <c r="R17" s="215">
        <f>Durban!J$61/100</f>
        <v>0.19386346933639839</v>
      </c>
      <c r="S17" s="215">
        <f>Durban!K$61/100</f>
        <v>0.20156459554877609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-1.8426873031268372E-3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-1.9984340826903566E-4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-1.4238318499863022E-2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-3.2892853443495067E-3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-2.0226803895900553E-3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-8.4371372808442167E-3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-2.2560581994591135E-2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-1.0780400444647439E-2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-1.2848015289689083E-4</v>
      </c>
      <c r="AE17" s="198">
        <f t="shared" si="1"/>
        <v>-6.3499414818178144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Durban!C$61/100</f>
        <v>1.4654047046239283E-2</v>
      </c>
      <c r="L18" s="215">
        <f>Durban!D$61/100</f>
        <v>3.9855755938032721E-3</v>
      </c>
      <c r="M18" s="215">
        <f>Durban!E$61/100</f>
        <v>0.2424514864056605</v>
      </c>
      <c r="N18" s="215">
        <f>Durban!F$61/100</f>
        <v>2.9818618273500842E-2</v>
      </c>
      <c r="O18" s="215">
        <f>Durban!G$61/100</f>
        <v>2.4348551181042268E-2</v>
      </c>
      <c r="P18" s="215">
        <f>Durban!H$61/100</f>
        <v>0.15265533608344181</v>
      </c>
      <c r="Q18" s="215">
        <f>Durban!I$61/100</f>
        <v>0.13665832053113761</v>
      </c>
      <c r="R18" s="215">
        <f>Durban!J$61/100</f>
        <v>0.19386346933639839</v>
      </c>
      <c r="S18" s="215">
        <f>Durban!K$61/100</f>
        <v>0.20156459554877609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5.0007379199791351E-4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-4.2800797083009714E-5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2.8744250851867599E-3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4.3059948241372229E-4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2.9961366124926325E-4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1.3819784189716782E-3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3.2728969404008006E-3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1.5940375944107289E-3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2.3135931931324863E-4</v>
      </c>
      <c r="AE18" s="198">
        <f t="shared" si="1"/>
        <v>1.0542183496861106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Durban!C$61/100</f>
        <v>1.4654047046239283E-2</v>
      </c>
      <c r="L19" s="215">
        <f>Durban!D$61/100</f>
        <v>3.9855755938032721E-3</v>
      </c>
      <c r="M19" s="215">
        <f>Durban!E$61/100</f>
        <v>0.2424514864056605</v>
      </c>
      <c r="N19" s="215">
        <f>Durban!F$61/100</f>
        <v>2.9818618273500842E-2</v>
      </c>
      <c r="O19" s="215">
        <f>Durban!G$61/100</f>
        <v>2.4348551181042268E-2</v>
      </c>
      <c r="P19" s="215">
        <f>Durban!H$61/100</f>
        <v>0.15265533608344181</v>
      </c>
      <c r="Q19" s="215">
        <f>Durban!I$61/100</f>
        <v>0.13665832053113761</v>
      </c>
      <c r="R19" s="215">
        <f>Durban!J$61/100</f>
        <v>0.19386346933639839</v>
      </c>
      <c r="S19" s="215">
        <f>Durban!K$61/100</f>
        <v>0.20156459554877609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-1.1012109557255739E-4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-1.2945004927454259E-4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-4.3715175921695271E-3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-6.357566679558057E-4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-3.0938121040089561E-4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-1.3177523340073809E-3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-4.460778639191876E-3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-1.3318401002587361E-3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9.4448552582824044E-4</v>
      </c>
      <c r="AE19" s="198">
        <f t="shared" si="1"/>
        <v>-1.172211216300308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Durban!C$61/100</f>
        <v>1.4654047046239283E-2</v>
      </c>
      <c r="L20" s="215">
        <f>Durban!D$61/100</f>
        <v>3.9855755938032721E-3</v>
      </c>
      <c r="M20" s="215">
        <f>Durban!E$61/100</f>
        <v>0.2424514864056605</v>
      </c>
      <c r="N20" s="215">
        <f>Durban!F$61/100</f>
        <v>2.9818618273500842E-2</v>
      </c>
      <c r="O20" s="215">
        <f>Durban!G$61/100</f>
        <v>2.4348551181042268E-2</v>
      </c>
      <c r="P20" s="215">
        <f>Durban!H$61/100</f>
        <v>0.15265533608344181</v>
      </c>
      <c r="Q20" s="215">
        <f>Durban!I$61/100</f>
        <v>0.13665832053113761</v>
      </c>
      <c r="R20" s="215">
        <f>Durban!J$61/100</f>
        <v>0.19386346933639839</v>
      </c>
      <c r="S20" s="215">
        <f>Durban!K$61/100</f>
        <v>0.20156459554877609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-6.7701044500170706E-4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-5.421020927025983E-5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-6.013601641822598E-4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-5.2675928841751341E-4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-2.8936468130905774E-4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-6.3619847047572049E-4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-3.8843629037837485E-3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-1.2345673138079698E-3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1.4222720591797529E-3</v>
      </c>
      <c r="AE20" s="198">
        <f t="shared" si="1"/>
        <v>-0.64815614170684832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Durban!C$61/100</f>
        <v>1.4654047046239283E-2</v>
      </c>
      <c r="L21" s="215">
        <f>Durban!D$61/100</f>
        <v>3.9855755938032721E-3</v>
      </c>
      <c r="M21" s="215">
        <f>Durban!E$61/100</f>
        <v>0.2424514864056605</v>
      </c>
      <c r="N21" s="215">
        <f>Durban!F$61/100</f>
        <v>2.9818618273500842E-2</v>
      </c>
      <c r="O21" s="215">
        <f>Durban!G$61/100</f>
        <v>2.4348551181042268E-2</v>
      </c>
      <c r="P21" s="215">
        <f>Durban!H$61/100</f>
        <v>0.15265533608344181</v>
      </c>
      <c r="Q21" s="215">
        <f>Durban!I$61/100</f>
        <v>0.13665832053113761</v>
      </c>
      <c r="R21" s="215">
        <f>Durban!J$61/100</f>
        <v>0.19386346933639839</v>
      </c>
      <c r="S21" s="215">
        <f>Durban!K$61/100</f>
        <v>0.20156459554877609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1.5868923159785856E-4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-2.4502829170526233E-5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-1.4416359721736494E-3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-1.8830696619579165E-4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-9.5905034470572702E-5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-1.0538814687541449E-4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-1.5597862598667668E-3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-3.1566116180663717E-4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9.2568602109572835E-4</v>
      </c>
      <c r="AE21" s="198">
        <f t="shared" si="1"/>
        <v>-0.26468111178657716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Durban!C$61/100</f>
        <v>1.4654047046239283E-2</v>
      </c>
      <c r="L22" s="215">
        <f>Durban!D$61/100</f>
        <v>3.9855755938032721E-3</v>
      </c>
      <c r="M22" s="215">
        <f>Durban!E$61/100</f>
        <v>0.2424514864056605</v>
      </c>
      <c r="N22" s="215">
        <f>Durban!F$61/100</f>
        <v>2.9818618273500842E-2</v>
      </c>
      <c r="O22" s="215">
        <f>Durban!G$61/100</f>
        <v>2.4348551181042268E-2</v>
      </c>
      <c r="P22" s="215">
        <f>Durban!H$61/100</f>
        <v>0.15265533608344181</v>
      </c>
      <c r="Q22" s="215">
        <f>Durban!I$61/100</f>
        <v>0.13665832053113761</v>
      </c>
      <c r="R22" s="215">
        <f>Durban!J$61/100</f>
        <v>0.19386346933639839</v>
      </c>
      <c r="S22" s="215">
        <f>Durban!K$61/100</f>
        <v>0.20156459554877609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4.3103867843716741E-4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2.2699311289249783E-4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-2.9644689296633078E-3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-5.3028055425721396E-4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-3.0388315764872536E-4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-9.5739438646596175E-4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-4.4182108926828778E-3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-1.1990148983402216E-3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1.5215786943981015E-3</v>
      </c>
      <c r="AE22" s="198">
        <f t="shared" si="1"/>
        <v>-0.81936423333305408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Durban!C$61/100</f>
        <v>1.4654047046239283E-2</v>
      </c>
      <c r="L23" s="215">
        <f>Durban!D$61/100</f>
        <v>3.9855755938032721E-3</v>
      </c>
      <c r="M23" s="215">
        <f>Durban!E$61/100</f>
        <v>0.2424514864056605</v>
      </c>
      <c r="N23" s="215">
        <f>Durban!F$61/100</f>
        <v>2.9818618273500842E-2</v>
      </c>
      <c r="O23" s="215">
        <f>Durban!G$61/100</f>
        <v>2.4348551181042268E-2</v>
      </c>
      <c r="P23" s="215">
        <f>Durban!H$61/100</f>
        <v>0.15265533608344181</v>
      </c>
      <c r="Q23" s="215">
        <f>Durban!I$61/100</f>
        <v>0.13665832053113761</v>
      </c>
      <c r="R23" s="215">
        <f>Durban!J$61/100</f>
        <v>0.19386346933639839</v>
      </c>
      <c r="S23" s="215">
        <f>Durban!K$61/100</f>
        <v>0.20156459554877609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3.7148505911255487E-4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6.7672213065336301E-5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4.2467661077898898E-3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6.5561803464414341E-4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3.949197185438089E-4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1.787214946046949E-3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4.4848252154389978E-3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2.1271471001889242E-3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1.0783875921858367E-4</v>
      </c>
      <c r="AE23" s="198">
        <f t="shared" si="1"/>
        <v>1.4243487154049188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Durban!C$61/100</f>
        <v>1.4654047046239283E-2</v>
      </c>
      <c r="L24" s="215">
        <f>Durban!D$61/100</f>
        <v>3.9855755938032721E-3</v>
      </c>
      <c r="M24" s="215">
        <f>Durban!E$61/100</f>
        <v>0.2424514864056605</v>
      </c>
      <c r="N24" s="215">
        <f>Durban!F$61/100</f>
        <v>2.9818618273500842E-2</v>
      </c>
      <c r="O24" s="215">
        <f>Durban!G$61/100</f>
        <v>2.4348551181042268E-2</v>
      </c>
      <c r="P24" s="215">
        <f>Durban!H$61/100</f>
        <v>0.15265533608344181</v>
      </c>
      <c r="Q24" s="215">
        <f>Durban!I$61/100</f>
        <v>0.13665832053113761</v>
      </c>
      <c r="R24" s="215">
        <f>Durban!J$61/100</f>
        <v>0.19386346933639839</v>
      </c>
      <c r="S24" s="215">
        <f>Durban!K$61/100</f>
        <v>0.20156459554877609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-4.7574760082318379E-4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-1.072881127933359E-4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-2.1924115907729935E-3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-7.2123430287128444E-4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-3.4898017767051782E-4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-1.2318056669242488E-3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-5.3863753897147194E-3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-1.2529302425661596E-3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1.7199653828701555E-3</v>
      </c>
      <c r="AE24" s="198">
        <f t="shared" si="1"/>
        <v>-0.99968077012662859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Durban!C$61/100</f>
        <v>1.4654047046239283E-2</v>
      </c>
      <c r="L25" s="215">
        <f>Durban!D$61/100</f>
        <v>3.9855755938032721E-3</v>
      </c>
      <c r="M25" s="215">
        <f>Durban!E$61/100</f>
        <v>0.2424514864056605</v>
      </c>
      <c r="N25" s="215">
        <f>Durban!F$61/100</f>
        <v>2.9818618273500842E-2</v>
      </c>
      <c r="O25" s="215">
        <f>Durban!G$61/100</f>
        <v>2.4348551181042268E-2</v>
      </c>
      <c r="P25" s="215">
        <f>Durban!H$61/100</f>
        <v>0.15265533608344181</v>
      </c>
      <c r="Q25" s="215">
        <f>Durban!I$61/100</f>
        <v>0.13665832053113761</v>
      </c>
      <c r="R25" s="215">
        <f>Durban!J$61/100</f>
        <v>0.19386346933639839</v>
      </c>
      <c r="S25" s="215">
        <f>Durban!K$61/100</f>
        <v>0.20156459554877609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-4.5941253857603449E-4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-2.6500054986082104E-5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-7.6577107364921005E-4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-2.3227662982383055E-4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-8.3617640405731804E-5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-2.3220037173026775E-4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-1.5753772944455716E-3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-1.5687500840467426E-4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6.9652781070461104E-4</v>
      </c>
      <c r="AE25" s="198">
        <f t="shared" si="1"/>
        <v>-0.28355028013167916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Durban!C$62/100</f>
        <v>1.4409538276075034E-2</v>
      </c>
      <c r="L26" s="215">
        <f>Durban!D$62/100</f>
        <v>3.1105007102100591E-3</v>
      </c>
      <c r="M26" s="215">
        <f>Durban!E$62/100</f>
        <v>0.25170270903642394</v>
      </c>
      <c r="N26" s="215">
        <f>Durban!F$62/100</f>
        <v>3.0201867784858512E-2</v>
      </c>
      <c r="O26" s="215">
        <f>Durban!G$62/100</f>
        <v>2.4175915567794085E-2</v>
      </c>
      <c r="P26" s="215">
        <f>Durban!H$62/100</f>
        <v>0.15791487949429298</v>
      </c>
      <c r="Q26" s="215">
        <f>Durban!I$62/100</f>
        <v>0.13890131693867608</v>
      </c>
      <c r="R26" s="215">
        <f>Durban!J$62/100</f>
        <v>0.18647951262915519</v>
      </c>
      <c r="S26" s="215">
        <f>Durban!K$62/100</f>
        <v>0.1931037595625141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-2.5519924511465829E-4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-2.1164588717050583E-5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7.4472599243209691E-4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-3.7311314937373268E-4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-2.4261659789633007E-6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2.0674417856278462E-4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-8.1594458149973571E-4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2.1251275373185773E-4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6.3770794784354925E-4</v>
      </c>
      <c r="AE26" s="198">
        <f t="shared" si="1"/>
        <v>3.3384314188614789E-2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Durban!C$62/100</f>
        <v>1.4409538276075034E-2</v>
      </c>
      <c r="L27" s="215">
        <f>Durban!D$62/100</f>
        <v>3.1105007102100591E-3</v>
      </c>
      <c r="M27" s="215">
        <f>Durban!E$62/100</f>
        <v>0.25170270903642394</v>
      </c>
      <c r="N27" s="215">
        <f>Durban!F$62/100</f>
        <v>3.0201867784858512E-2</v>
      </c>
      <c r="O27" s="215">
        <f>Durban!G$62/100</f>
        <v>2.4175915567794085E-2</v>
      </c>
      <c r="P27" s="215">
        <f>Durban!H$62/100</f>
        <v>0.15791487949429298</v>
      </c>
      <c r="Q27" s="215">
        <f>Durban!I$62/100</f>
        <v>0.13890131693867608</v>
      </c>
      <c r="R27" s="215">
        <f>Durban!J$62/100</f>
        <v>0.18647951262915519</v>
      </c>
      <c r="S27" s="215">
        <f>Durban!K$62/100</f>
        <v>0.1931037595625141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-4.2635206490599986E-4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3.4770161483935965E-5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1.1255753588729038E-4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6.0218460924644167E-5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-3.3335761091710965E-4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-1.5914693603063929E-3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-4.0634441470546873E-3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-1.4634073875589729E-3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8.2992267662240337E-4</v>
      </c>
      <c r="AE27" s="198">
        <f t="shared" si="1"/>
        <v>-0.68405617358248882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Durban!C$62/100</f>
        <v>1.4409538276075034E-2</v>
      </c>
      <c r="L28" s="215">
        <f>Durban!D$62/100</f>
        <v>3.1105007102100591E-3</v>
      </c>
      <c r="M28" s="215">
        <f>Durban!E$62/100</f>
        <v>0.25170270903642394</v>
      </c>
      <c r="N28" s="215">
        <f>Durban!F$62/100</f>
        <v>3.0201867784858512E-2</v>
      </c>
      <c r="O28" s="215">
        <f>Durban!G$62/100</f>
        <v>2.4175915567794085E-2</v>
      </c>
      <c r="P28" s="215">
        <f>Durban!H$62/100</f>
        <v>0.15791487949429298</v>
      </c>
      <c r="Q28" s="215">
        <f>Durban!I$62/100</f>
        <v>0.13890131693867608</v>
      </c>
      <c r="R28" s="215">
        <f>Durban!J$62/100</f>
        <v>0.18647951262915519</v>
      </c>
      <c r="S28" s="215">
        <f>Durban!K$62/100</f>
        <v>0.1931037595625141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1.6814437677779571E-4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-9.5853908279820555E-6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4.8071203194056224E-3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4.2944853851834295E-4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4.522200782054666E-4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2.0053804961155217E-3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4.9274394097531043E-3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2.3422972601743822E-3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-7.5942111483493023E-5</v>
      </c>
      <c r="AE28" s="198">
        <f t="shared" si="1"/>
        <v>1.5046522976638761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Durban!C$62/100</f>
        <v>1.4409538276075034E-2</v>
      </c>
      <c r="L29" s="215">
        <f>Durban!D$62/100</f>
        <v>3.1105007102100591E-3</v>
      </c>
      <c r="M29" s="215">
        <f>Durban!E$62/100</f>
        <v>0.25170270903642394</v>
      </c>
      <c r="N29" s="215">
        <f>Durban!F$62/100</f>
        <v>3.0201867784858512E-2</v>
      </c>
      <c r="O29" s="215">
        <f>Durban!G$62/100</f>
        <v>2.4175915567794085E-2</v>
      </c>
      <c r="P29" s="215">
        <f>Durban!H$62/100</f>
        <v>0.15791487949429298</v>
      </c>
      <c r="Q29" s="215">
        <f>Durban!I$62/100</f>
        <v>0.13890131693867608</v>
      </c>
      <c r="R29" s="215">
        <f>Durban!J$62/100</f>
        <v>0.18647951262915519</v>
      </c>
      <c r="S29" s="215">
        <f>Durban!K$62/100</f>
        <v>0.1931037595625141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9.2125280063923233E-4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4.6824067968826352E-5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3.6314642408002023E-3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2.2289860594260891E-4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1.2617729507537469E-4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4.2787883845441242E-4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1.3384828346626222E-3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6.9003654420646352E-4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-2.8557161102021566E-5</v>
      </c>
      <c r="AE29" s="198">
        <f t="shared" si="1"/>
        <v>0.73764580666477197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Durban!C$62/100</f>
        <v>1.4409538276075034E-2</v>
      </c>
      <c r="L30" s="215">
        <f>Durban!D$62/100</f>
        <v>3.1105007102100591E-3</v>
      </c>
      <c r="M30" s="215">
        <f>Durban!E$62/100</f>
        <v>0.25170270903642394</v>
      </c>
      <c r="N30" s="215">
        <f>Durban!F$62/100</f>
        <v>3.0201867784858512E-2</v>
      </c>
      <c r="O30" s="215">
        <f>Durban!G$62/100</f>
        <v>2.4175915567794085E-2</v>
      </c>
      <c r="P30" s="215">
        <f>Durban!H$62/100</f>
        <v>0.15791487949429298</v>
      </c>
      <c r="Q30" s="215">
        <f>Durban!I$62/100</f>
        <v>0.13890131693867608</v>
      </c>
      <c r="R30" s="215">
        <f>Durban!J$62/100</f>
        <v>0.18647951262915519</v>
      </c>
      <c r="S30" s="215">
        <f>Durban!K$62/100</f>
        <v>0.1931037595625141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1.8379814046651704E-4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-5.3242557067271356E-5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-2.2866020028413725E-3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-8.1611153445137195E-4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-5.673452313220967E-4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-2.5195037641381392E-3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-6.9402835286426472E-3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-2.7110150654258199E-3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5.2567154521876523E-4</v>
      </c>
      <c r="AE30" s="198">
        <f t="shared" si="1"/>
        <v>-1.5184633998203441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Durban!C$62/100</f>
        <v>1.4409538276075034E-2</v>
      </c>
      <c r="L31" s="215">
        <f>Durban!D$62/100</f>
        <v>3.1105007102100591E-3</v>
      </c>
      <c r="M31" s="215">
        <f>Durban!E$62/100</f>
        <v>0.25170270903642394</v>
      </c>
      <c r="N31" s="215">
        <f>Durban!F$62/100</f>
        <v>3.0201867784858512E-2</v>
      </c>
      <c r="O31" s="215">
        <f>Durban!G$62/100</f>
        <v>2.4175915567794085E-2</v>
      </c>
      <c r="P31" s="215">
        <f>Durban!H$62/100</f>
        <v>0.15791487949429298</v>
      </c>
      <c r="Q31" s="215">
        <f>Durban!I$62/100</f>
        <v>0.13890131693867608</v>
      </c>
      <c r="R31" s="215">
        <f>Durban!J$62/100</f>
        <v>0.18647951262915519</v>
      </c>
      <c r="S31" s="215">
        <f>Durban!K$62/100</f>
        <v>0.1931037595625141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7.5975857971270408E-4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2.4321712535384109E-5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-4.2071784898503684E-3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-6.2470558609653657E-4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-2.3610944199527797E-4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-9.9787691361135559E-4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-2.8703029620471372E-3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-1.2194450251908813E-3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-8.0873018497198452E-5</v>
      </c>
      <c r="AE31" s="198">
        <f t="shared" si="1"/>
        <v>-0.945241114504067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Durban!C$62/100</f>
        <v>1.4409538276075034E-2</v>
      </c>
      <c r="L32" s="215">
        <f>Durban!D$62/100</f>
        <v>3.1105007102100591E-3</v>
      </c>
      <c r="M32" s="215">
        <f>Durban!E$62/100</f>
        <v>0.25170270903642394</v>
      </c>
      <c r="N32" s="215">
        <f>Durban!F$62/100</f>
        <v>3.0201867784858512E-2</v>
      </c>
      <c r="O32" s="215">
        <f>Durban!G$62/100</f>
        <v>2.4175915567794085E-2</v>
      </c>
      <c r="P32" s="215">
        <f>Durban!H$62/100</f>
        <v>0.15791487949429298</v>
      </c>
      <c r="Q32" s="215">
        <f>Durban!I$62/100</f>
        <v>0.13890131693867608</v>
      </c>
      <c r="R32" s="215">
        <f>Durban!J$62/100</f>
        <v>0.18647951262915519</v>
      </c>
      <c r="S32" s="215">
        <f>Durban!K$62/100</f>
        <v>0.1931037595625141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1.1562665871926181E-3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3.6769508177478606E-5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7.4499711018622874E-3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1.2925344380860355E-3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7.3135871653621934E-4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3.2654695785619557E-3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7.1190186405993309E-3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4.3244738219714819E-3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1.4987448226011872E-3</v>
      </c>
      <c r="AE32" s="198">
        <f t="shared" si="1"/>
        <v>2.6874607215588595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Durban!C$62/100</f>
        <v>1.4409538276075034E-2</v>
      </c>
      <c r="L33" s="215">
        <f>Durban!D$62/100</f>
        <v>3.1105007102100591E-3</v>
      </c>
      <c r="M33" s="215">
        <f>Durban!E$62/100</f>
        <v>0.25170270903642394</v>
      </c>
      <c r="N33" s="215">
        <f>Durban!F$62/100</f>
        <v>3.0201867784858512E-2</v>
      </c>
      <c r="O33" s="215">
        <f>Durban!G$62/100</f>
        <v>2.4175915567794085E-2</v>
      </c>
      <c r="P33" s="215">
        <f>Durban!H$62/100</f>
        <v>0.15791487949429298</v>
      </c>
      <c r="Q33" s="215">
        <f>Durban!I$62/100</f>
        <v>0.13890131693867608</v>
      </c>
      <c r="R33" s="215">
        <f>Durban!J$62/100</f>
        <v>0.18647951262915519</v>
      </c>
      <c r="S33" s="215">
        <f>Durban!K$62/100</f>
        <v>0.1931037595625141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-6.8980292918418613E-5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-8.6530495131464813E-5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-5.2375834257746608E-3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-1.3108577284031977E-3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-7.0290623386848588E-4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-3.1084489522902395E-3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-8.4613009717381983E-3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-3.4981357241653664E-3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1.5501299301411302E-4</v>
      </c>
      <c r="AE33" s="198">
        <f t="shared" si="1"/>
        <v>-2.2319730831275919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Durban!C$62/100</f>
        <v>1.4409538276075034E-2</v>
      </c>
      <c r="L34" s="215">
        <f>Durban!D$62/100</f>
        <v>3.1105007102100591E-3</v>
      </c>
      <c r="M34" s="215">
        <f>Durban!E$62/100</f>
        <v>0.25170270903642394</v>
      </c>
      <c r="N34" s="215">
        <f>Durban!F$62/100</f>
        <v>3.0201867784858512E-2</v>
      </c>
      <c r="O34" s="215">
        <f>Durban!G$62/100</f>
        <v>2.4175915567794085E-2</v>
      </c>
      <c r="P34" s="215">
        <f>Durban!H$62/100</f>
        <v>0.15791487949429298</v>
      </c>
      <c r="Q34" s="215">
        <f>Durban!I$62/100</f>
        <v>0.13890131693867608</v>
      </c>
      <c r="R34" s="215">
        <f>Durban!J$62/100</f>
        <v>0.18647951262915519</v>
      </c>
      <c r="S34" s="215">
        <f>Durban!K$62/100</f>
        <v>0.1931037595625141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6.9633378480476766E-5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8.1645459400453627E-5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6.6841437729241076E-3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6.4438398292681449E-4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5.3792877969184713E-4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2.7315768100538936E-3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4.6477172753111549E-3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3.3393189302703304E-3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1.7705668352833994E-3</v>
      </c>
      <c r="AE34" s="198">
        <f t="shared" si="1"/>
        <v>2.0506915224342475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Durban!C$62/100</f>
        <v>1.4409538276075034E-2</v>
      </c>
      <c r="L35" s="215">
        <f>Durban!D$62/100</f>
        <v>3.1105007102100591E-3</v>
      </c>
      <c r="M35" s="215">
        <f>Durban!E$62/100</f>
        <v>0.25170270903642394</v>
      </c>
      <c r="N35" s="215">
        <f>Durban!F$62/100</f>
        <v>3.0201867784858512E-2</v>
      </c>
      <c r="O35" s="215">
        <f>Durban!G$62/100</f>
        <v>2.4175915567794085E-2</v>
      </c>
      <c r="P35" s="215">
        <f>Durban!H$62/100</f>
        <v>0.15791487949429298</v>
      </c>
      <c r="Q35" s="215">
        <f>Durban!I$62/100</f>
        <v>0.13890131693867608</v>
      </c>
      <c r="R35" s="215">
        <f>Durban!J$62/100</f>
        <v>0.18647951262915519</v>
      </c>
      <c r="S35" s="215">
        <f>Durban!K$62/100</f>
        <v>0.1931037595625141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2.2027648520265105E-4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-3.3839257988642086E-5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1.9940743432511673E-3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-9.1493183918706666E-5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-8.5510613930581421E-5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-2.8444404038667655E-4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-1.5763162558561257E-3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-1.9500656992729853E-4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8.0359868443540601E-4</v>
      </c>
      <c r="AE35" s="198">
        <f t="shared" si="1"/>
        <v>7.5133959088119331E-2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Durban!C$62/100</f>
        <v>1.4409538276075034E-2</v>
      </c>
      <c r="L36" s="215">
        <f>Durban!D$62/100</f>
        <v>3.1105007102100591E-3</v>
      </c>
      <c r="M36" s="215">
        <f>Durban!E$62/100</f>
        <v>0.25170270903642394</v>
      </c>
      <c r="N36" s="215">
        <f>Durban!F$62/100</f>
        <v>3.0201867784858512E-2</v>
      </c>
      <c r="O36" s="215">
        <f>Durban!G$62/100</f>
        <v>2.4175915567794085E-2</v>
      </c>
      <c r="P36" s="215">
        <f>Durban!H$62/100</f>
        <v>0.15791487949429298</v>
      </c>
      <c r="Q36" s="215">
        <f>Durban!I$62/100</f>
        <v>0.13890131693867608</v>
      </c>
      <c r="R36" s="215">
        <f>Durban!J$62/100</f>
        <v>0.18647951262915519</v>
      </c>
      <c r="S36" s="215">
        <f>Durban!K$62/100</f>
        <v>0.1931037595625141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-2.7668738062851646E-4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3.8951073207970414E-5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3.2760221431014629E-3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1.2259628379320507E-4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1.8657079449980711E-4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1.2125620286470395E-3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5.9905226453766465E-4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1.5864072626223366E-3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1.8435051717098842E-3</v>
      </c>
      <c r="AE36" s="198">
        <f t="shared" si="1"/>
        <v>0.85889796414908537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Durban!C$62/100</f>
        <v>1.4409538276075034E-2</v>
      </c>
      <c r="L37" s="215">
        <f>Durban!D$62/100</f>
        <v>3.1105007102100591E-3</v>
      </c>
      <c r="M37" s="215">
        <f>Durban!E$62/100</f>
        <v>0.25170270903642394</v>
      </c>
      <c r="N37" s="215">
        <f>Durban!F$62/100</f>
        <v>3.0201867784858512E-2</v>
      </c>
      <c r="O37" s="215">
        <f>Durban!G$62/100</f>
        <v>2.4175915567794085E-2</v>
      </c>
      <c r="P37" s="215">
        <f>Durban!H$62/100</f>
        <v>0.15791487949429298</v>
      </c>
      <c r="Q37" s="215">
        <f>Durban!I$62/100</f>
        <v>0.13890131693867608</v>
      </c>
      <c r="R37" s="215">
        <f>Durban!J$62/100</f>
        <v>0.18647951262915519</v>
      </c>
      <c r="S37" s="215">
        <f>Durban!K$62/100</f>
        <v>0.1931037595625141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8.0921664522769004E-4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9.3524078215104187E-5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5.6803564667847932E-3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1.8077953326546318E-3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1.1326704109510624E-3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4.9300003976433622E-3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1.3174953535298468E-2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5.7627556958544952E-3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-2.9095767172269862E-4</v>
      </c>
      <c r="AE37" s="198">
        <f t="shared" si="1"/>
        <v>3.310031489090691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Durban!C$63/100</f>
        <v>1.3573170607553644E-2</v>
      </c>
      <c r="L38" s="215">
        <f>Durban!D$63/100</f>
        <v>3.5967469846106244E-3</v>
      </c>
      <c r="M38" s="215">
        <f>Durban!E$63/100</f>
        <v>0.24826508854738388</v>
      </c>
      <c r="N38" s="215">
        <f>Durban!F$63/100</f>
        <v>2.88528018273056E-2</v>
      </c>
      <c r="O38" s="215">
        <f>Durban!G$63/100</f>
        <v>3.0946851600365657E-2</v>
      </c>
      <c r="P38" s="215">
        <f>Durban!H$63/100</f>
        <v>0.16259440519811977</v>
      </c>
      <c r="Q38" s="215">
        <f>Durban!I$63/100</f>
        <v>0.13784388747461815</v>
      </c>
      <c r="R38" s="215">
        <f>Durban!J$63/100</f>
        <v>0.18834601973586212</v>
      </c>
      <c r="S38" s="215">
        <f>Durban!K$63/100</f>
        <v>0.1859810280241804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-2.7865171093368832E-4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-7.658591553389689E-5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-2.7011035905501273E-3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-1.16874420081212E-3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-8.6826699271522656E-4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-2.8006937251352127E-3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-8.5310282655943082E-3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-3.175788474533927E-3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9.4423500873228874E-4</v>
      </c>
      <c r="AE38" s="198">
        <f t="shared" si="1"/>
        <v>-1.8656627867076221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Durban!C$63/100</f>
        <v>1.3573170607553644E-2</v>
      </c>
      <c r="L39" s="215">
        <f>Durban!D$63/100</f>
        <v>3.5967469846106244E-3</v>
      </c>
      <c r="M39" s="215">
        <f>Durban!E$63/100</f>
        <v>0.24826508854738388</v>
      </c>
      <c r="N39" s="215">
        <f>Durban!F$63/100</f>
        <v>2.88528018273056E-2</v>
      </c>
      <c r="O39" s="215">
        <f>Durban!G$63/100</f>
        <v>3.0946851600365657E-2</v>
      </c>
      <c r="P39" s="215">
        <f>Durban!H$63/100</f>
        <v>0.16259440519811977</v>
      </c>
      <c r="Q39" s="215">
        <f>Durban!I$63/100</f>
        <v>0.13784388747461815</v>
      </c>
      <c r="R39" s="215">
        <f>Durban!J$63/100</f>
        <v>0.18834601973586212</v>
      </c>
      <c r="S39" s="215">
        <f>Durban!K$63/100</f>
        <v>0.1859810280241804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-1.812771787589593E-4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1.1400952780459504E-5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3.8823835017376862E-4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1.3145659200382008E-4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3.3160136373436077E-4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1.2869095460485433E-3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2.2773026682972289E-3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1.5810001874759525E-3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4.4333550200684245E-4</v>
      </c>
      <c r="AE39" s="198">
        <f t="shared" si="1"/>
        <v>0.6269967983762017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Durban!C$63/100</f>
        <v>1.3573170607553644E-2</v>
      </c>
      <c r="L40" s="215">
        <f>Durban!D$63/100</f>
        <v>3.5967469846106244E-3</v>
      </c>
      <c r="M40" s="215">
        <f>Durban!E$63/100</f>
        <v>0.24826508854738388</v>
      </c>
      <c r="N40" s="215">
        <f>Durban!F$63/100</f>
        <v>2.88528018273056E-2</v>
      </c>
      <c r="O40" s="215">
        <f>Durban!G$63/100</f>
        <v>3.0946851600365657E-2</v>
      </c>
      <c r="P40" s="215">
        <f>Durban!H$63/100</f>
        <v>0.16259440519811977</v>
      </c>
      <c r="Q40" s="215">
        <f>Durban!I$63/100</f>
        <v>0.13784388747461815</v>
      </c>
      <c r="R40" s="215">
        <f>Durban!J$63/100</f>
        <v>0.18834601973586212</v>
      </c>
      <c r="S40" s="215">
        <f>Durban!K$63/100</f>
        <v>0.1859810280241804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-3.0713566932837456E-5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6.2197953903333563E-6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5.0319238809046797E-3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4.8441012114186087E-4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4.2568973305348579E-4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1.719081469506544E-3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2.9982935529767867E-3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2.0196743098709743E-3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1.0481038453485738E-3</v>
      </c>
      <c r="AE40" s="198">
        <f t="shared" si="1"/>
        <v>1.3702683141260403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Durban!C$63/100</f>
        <v>1.3573170607553644E-2</v>
      </c>
      <c r="L41" s="215">
        <f>Durban!D$63/100</f>
        <v>3.5967469846106244E-3</v>
      </c>
      <c r="M41" s="215">
        <f>Durban!E$63/100</f>
        <v>0.24826508854738388</v>
      </c>
      <c r="N41" s="215">
        <f>Durban!F$63/100</f>
        <v>2.88528018273056E-2</v>
      </c>
      <c r="O41" s="215">
        <f>Durban!G$63/100</f>
        <v>3.0946851600365657E-2</v>
      </c>
      <c r="P41" s="215">
        <f>Durban!H$63/100</f>
        <v>0.16259440519811977</v>
      </c>
      <c r="Q41" s="215">
        <f>Durban!I$63/100</f>
        <v>0.13784388747461815</v>
      </c>
      <c r="R41" s="215">
        <f>Durban!J$63/100</f>
        <v>0.18834601973586212</v>
      </c>
      <c r="S41" s="215">
        <f>Durban!K$63/100</f>
        <v>0.1859810280241804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-6.0667056822665834E-4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-1.147232838487209E-5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-3.3657307452785168E-3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-7.620959225467153E-4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-5.3688561968080262E-4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-1.6300266476633747E-3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-5.0896119423578879E-3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-2.0610330587460591E-3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4.8908018482589507E-4</v>
      </c>
      <c r="AE41" s="198">
        <f t="shared" si="1"/>
        <v>-1.3574446648058991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Durban!C$63/100</f>
        <v>1.3573170607553644E-2</v>
      </c>
      <c r="L42" s="215">
        <f>Durban!D$63/100</f>
        <v>3.5967469846106244E-3</v>
      </c>
      <c r="M42" s="215">
        <f>Durban!E$63/100</f>
        <v>0.24826508854738388</v>
      </c>
      <c r="N42" s="215">
        <f>Durban!F$63/100</f>
        <v>2.88528018273056E-2</v>
      </c>
      <c r="O42" s="215">
        <f>Durban!G$63/100</f>
        <v>3.0946851600365657E-2</v>
      </c>
      <c r="P42" s="215">
        <f>Durban!H$63/100</f>
        <v>0.16259440519811977</v>
      </c>
      <c r="Q42" s="215">
        <f>Durban!I$63/100</f>
        <v>0.13784388747461815</v>
      </c>
      <c r="R42" s="215">
        <f>Durban!J$63/100</f>
        <v>0.18834601973586212</v>
      </c>
      <c r="S42" s="215">
        <f>Durban!K$63/100</f>
        <v>0.1859810280241804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3.1123062606180002E-4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-1.1677181244034907E-5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-1.2393579927884773E-3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-3.3209006280830722E-4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-2.2670670504186993E-4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-6.7686352277933034E-4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-2.6693395890184397E-3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-6.6061505346816059E-4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7.2812737165700819E-4</v>
      </c>
      <c r="AE42" s="198">
        <f t="shared" si="1"/>
        <v>-0.47772921094298104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Durban!C$63/100</f>
        <v>1.3573170607553644E-2</v>
      </c>
      <c r="L43" s="215">
        <f>Durban!D$63/100</f>
        <v>3.5967469846106244E-3</v>
      </c>
      <c r="M43" s="215">
        <f>Durban!E$63/100</f>
        <v>0.24826508854738388</v>
      </c>
      <c r="N43" s="215">
        <f>Durban!F$63/100</f>
        <v>2.88528018273056E-2</v>
      </c>
      <c r="O43" s="215">
        <f>Durban!G$63/100</f>
        <v>3.0946851600365657E-2</v>
      </c>
      <c r="P43" s="215">
        <f>Durban!H$63/100</f>
        <v>0.16259440519811977</v>
      </c>
      <c r="Q43" s="215">
        <f>Durban!I$63/100</f>
        <v>0.13784388747461815</v>
      </c>
      <c r="R43" s="215">
        <f>Durban!J$63/100</f>
        <v>0.18834601973586212</v>
      </c>
      <c r="S43" s="215">
        <f>Durban!K$63/100</f>
        <v>0.1859810280241804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1.9571681717241396E-4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6.2781319123731734E-5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3.7866106580550863E-3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6.1842892197903356E-4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6.8118420850575903E-4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2.7673315289027957E-3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5.1225487588098667E-3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3.1729785720329765E-3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1.0583404189293273E-3</v>
      </c>
      <c r="AE43" s="198">
        <f t="shared" si="1"/>
        <v>1.7465921203510988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Durban!C$63/100</f>
        <v>1.3573170607553644E-2</v>
      </c>
      <c r="L44" s="215">
        <f>Durban!D$63/100</f>
        <v>3.5967469846106244E-3</v>
      </c>
      <c r="M44" s="215">
        <f>Durban!E$63/100</f>
        <v>0.24826508854738388</v>
      </c>
      <c r="N44" s="215">
        <f>Durban!F$63/100</f>
        <v>2.88528018273056E-2</v>
      </c>
      <c r="O44" s="215">
        <f>Durban!G$63/100</f>
        <v>3.0946851600365657E-2</v>
      </c>
      <c r="P44" s="215">
        <f>Durban!H$63/100</f>
        <v>0.16259440519811977</v>
      </c>
      <c r="Q44" s="215">
        <f>Durban!I$63/100</f>
        <v>0.13784388747461815</v>
      </c>
      <c r="R44" s="215">
        <f>Durban!J$63/100</f>
        <v>0.18834601973586212</v>
      </c>
      <c r="S44" s="215">
        <f>Durban!K$63/100</f>
        <v>0.1859810280241804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1.3363714719330871E-4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5.1075975912312274E-5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5.1732209588165982E-3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8.8910507479129431E-4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4.7988008854680126E-4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1.9600197947821979E-3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3.2166291071131416E-3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2.4903592996096562E-3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1.7588153763051467E-3</v>
      </c>
      <c r="AE44" s="198">
        <f t="shared" si="1"/>
        <v>1.6152742823070456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Durban!C$63/100</f>
        <v>1.3573170607553644E-2</v>
      </c>
      <c r="L45" s="215">
        <f>Durban!D$63/100</f>
        <v>3.5967469846106244E-3</v>
      </c>
      <c r="M45" s="215">
        <f>Durban!E$63/100</f>
        <v>0.24826508854738388</v>
      </c>
      <c r="N45" s="215">
        <f>Durban!F$63/100</f>
        <v>2.88528018273056E-2</v>
      </c>
      <c r="O45" s="215">
        <f>Durban!G$63/100</f>
        <v>3.0946851600365657E-2</v>
      </c>
      <c r="P45" s="215">
        <f>Durban!H$63/100</f>
        <v>0.16259440519811977</v>
      </c>
      <c r="Q45" s="215">
        <f>Durban!I$63/100</f>
        <v>0.13784388747461815</v>
      </c>
      <c r="R45" s="215">
        <f>Durban!J$63/100</f>
        <v>0.18834601973586212</v>
      </c>
      <c r="S45" s="215">
        <f>Durban!K$63/100</f>
        <v>0.1859810280241804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-4.254927242420193E-4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2.6546848055995701E-5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-6.6491470532226257E-4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-5.300073218765149E-4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-1.5005932727397254E-4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-1.2445972348966894E-4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-2.6087073111571513E-3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-2.0090060392310107E-4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1.364462878683094E-3</v>
      </c>
      <c r="AE45" s="198">
        <f t="shared" si="1"/>
        <v>-0.33135319905456012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Durban!C$63/100</f>
        <v>1.3573170607553644E-2</v>
      </c>
      <c r="L46" s="215">
        <f>Durban!D$63/100</f>
        <v>3.5967469846106244E-3</v>
      </c>
      <c r="M46" s="215">
        <f>Durban!E$63/100</f>
        <v>0.24826508854738388</v>
      </c>
      <c r="N46" s="215">
        <f>Durban!F$63/100</f>
        <v>2.88528018273056E-2</v>
      </c>
      <c r="O46" s="215">
        <f>Durban!G$63/100</f>
        <v>3.0946851600365657E-2</v>
      </c>
      <c r="P46" s="215">
        <f>Durban!H$63/100</f>
        <v>0.16259440519811977</v>
      </c>
      <c r="Q46" s="215">
        <f>Durban!I$63/100</f>
        <v>0.13784388747461815</v>
      </c>
      <c r="R46" s="215">
        <f>Durban!J$63/100</f>
        <v>0.18834601973586212</v>
      </c>
      <c r="S46" s="215">
        <f>Durban!K$63/100</f>
        <v>0.1859810280241804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2.7480950205630163E-4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2.3771904318178305E-4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1.1446733842891091E-2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1.2980461253069499E-3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1.2739473281504243E-3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5.1043027581526871E-3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9.254960361146496E-3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6.0045109187573439E-3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2.4937860916878444E-3</v>
      </c>
      <c r="AE46" s="198">
        <f t="shared" si="1"/>
        <v>3.7388815971330924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Durban!C$63/100</f>
        <v>1.3573170607553644E-2</v>
      </c>
      <c r="L47" s="215">
        <f>Durban!D$63/100</f>
        <v>3.5967469846106244E-3</v>
      </c>
      <c r="M47" s="215">
        <f>Durban!E$63/100</f>
        <v>0.24826508854738388</v>
      </c>
      <c r="N47" s="215">
        <f>Durban!F$63/100</f>
        <v>2.88528018273056E-2</v>
      </c>
      <c r="O47" s="215">
        <f>Durban!G$63/100</f>
        <v>3.0946851600365657E-2</v>
      </c>
      <c r="P47" s="215">
        <f>Durban!H$63/100</f>
        <v>0.16259440519811977</v>
      </c>
      <c r="Q47" s="215">
        <f>Durban!I$63/100</f>
        <v>0.13784388747461815</v>
      </c>
      <c r="R47" s="215">
        <f>Durban!J$63/100</f>
        <v>0.18834601973586212</v>
      </c>
      <c r="S47" s="215">
        <f>Durban!K$63/100</f>
        <v>0.1859810280241804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-4.6460104311000415E-5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1.1979260803771037E-5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6.1233809197799791E-3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5.4230990606229034E-4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5.0309385781915667E-4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2.2055368156801139E-3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3.183707034664219E-3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2.6049464431857684E-3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1.7042718785744465E-3</v>
      </c>
      <c r="AE47" s="198">
        <f t="shared" si="1"/>
        <v>1.6832766012258744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Durban!C$63/100</f>
        <v>1.3573170607553644E-2</v>
      </c>
      <c r="L48" s="215">
        <f>Durban!D$63/100</f>
        <v>3.5967469846106244E-3</v>
      </c>
      <c r="M48" s="215">
        <f>Durban!E$63/100</f>
        <v>0.24826508854738388</v>
      </c>
      <c r="N48" s="215">
        <f>Durban!F$63/100</f>
        <v>2.88528018273056E-2</v>
      </c>
      <c r="O48" s="215">
        <f>Durban!G$63/100</f>
        <v>3.0946851600365657E-2</v>
      </c>
      <c r="P48" s="215">
        <f>Durban!H$63/100</f>
        <v>0.16259440519811977</v>
      </c>
      <c r="Q48" s="215">
        <f>Durban!I$63/100</f>
        <v>0.13784388747461815</v>
      </c>
      <c r="R48" s="215">
        <f>Durban!J$63/100</f>
        <v>0.18834601973586212</v>
      </c>
      <c r="S48" s="215">
        <f>Durban!K$63/100</f>
        <v>0.1859810280241804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8.6492810329667693E-4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8.6039781094165795E-5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9.4790397861186197E-3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5.5188588165631491E-4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7.3219240120353415E-4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3.1770858982918741E-3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4.9332533549627956E-3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3.6168745111680558E-3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1.8226190745530915E-3</v>
      </c>
      <c r="AE48" s="198">
        <f t="shared" si="1"/>
        <v>2.5263918792345126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Durban!C$63/100</f>
        <v>1.3573170607553644E-2</v>
      </c>
      <c r="L49" s="215">
        <f>Durban!D$63/100</f>
        <v>3.5967469846106244E-3</v>
      </c>
      <c r="M49" s="215">
        <f>Durban!E$63/100</f>
        <v>0.24826508854738388</v>
      </c>
      <c r="N49" s="215">
        <f>Durban!F$63/100</f>
        <v>2.88528018273056E-2</v>
      </c>
      <c r="O49" s="215">
        <f>Durban!G$63/100</f>
        <v>3.0946851600365657E-2</v>
      </c>
      <c r="P49" s="215">
        <f>Durban!H$63/100</f>
        <v>0.16259440519811977</v>
      </c>
      <c r="Q49" s="215">
        <f>Durban!I$63/100</f>
        <v>0.13784388747461815</v>
      </c>
      <c r="R49" s="215">
        <f>Durban!J$63/100</f>
        <v>0.18834601973586212</v>
      </c>
      <c r="S49" s="215">
        <f>Durban!K$63/100</f>
        <v>0.1859810280241804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4.2804271685054269E-4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1.6846134834353898E-4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1.2893521165044471E-2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1.8077565759109832E-4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4.0929589972112503E-4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2.2049761810466629E-3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6.9547932607089634E-4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2.7852109659483953E-3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3.5106866117655465E-3</v>
      </c>
      <c r="AE49" s="198">
        <f t="shared" si="1"/>
        <v>2.3276449872382274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Durban!C$64/100</f>
        <v>1.3924314603300725E-2</v>
      </c>
      <c r="L50" s="215">
        <f>Durban!D$64/100</f>
        <v>2.6797171765878987E-3</v>
      </c>
      <c r="M50" s="215">
        <f>Durban!E$64/100</f>
        <v>0.24556823966695085</v>
      </c>
      <c r="N50" s="215">
        <f>Durban!F$64/100</f>
        <v>3.0735754420838667E-2</v>
      </c>
      <c r="O50" s="215">
        <f>Durban!G$64/100</f>
        <v>2.3777264881256609E-2</v>
      </c>
      <c r="P50" s="215">
        <f>Durban!H$64/100</f>
        <v>0.16209671845541293</v>
      </c>
      <c r="Q50" s="215">
        <f>Durban!I$64/100</f>
        <v>0.14678334533345214</v>
      </c>
      <c r="R50" s="215">
        <f>Durban!J$64/100</f>
        <v>0.1927227812889768</v>
      </c>
      <c r="S50" s="215">
        <f>Durban!K$64/100</f>
        <v>0.18171186417322333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-1.5376131789378186E-4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-9.038407901250717E-7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-3.0963586307174952E-3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2.6552397937816585E-4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-8.3949622066252071E-5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-9.8099774611947323E-4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-1.4259829290291413E-4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-8.119920796148994E-4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-9.8355662177089173E-4</v>
      </c>
      <c r="AE50" s="198">
        <f t="shared" si="1"/>
        <v>-0.59885941724976666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Durban!C$64/100</f>
        <v>1.3924314603300725E-2</v>
      </c>
      <c r="L51" s="215">
        <f>Durban!D$64/100</f>
        <v>2.6797171765878987E-3</v>
      </c>
      <c r="M51" s="215">
        <f>Durban!E$64/100</f>
        <v>0.24556823966695085</v>
      </c>
      <c r="N51" s="215">
        <f>Durban!F$64/100</f>
        <v>3.0735754420838667E-2</v>
      </c>
      <c r="O51" s="215">
        <f>Durban!G$64/100</f>
        <v>2.3777264881256609E-2</v>
      </c>
      <c r="P51" s="215">
        <f>Durban!H$64/100</f>
        <v>0.16209671845541293</v>
      </c>
      <c r="Q51" s="215">
        <f>Durban!I$64/100</f>
        <v>0.14678334533345214</v>
      </c>
      <c r="R51" s="215">
        <f>Durban!J$64/100</f>
        <v>0.1927227812889768</v>
      </c>
      <c r="S51" s="215">
        <f>Durban!K$64/100</f>
        <v>0.18171186417322333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-1.1369059365322883E-3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3.2763184191287715E-5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-2.0958527110164224E-3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-5.0149864042231161E-4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-3.3855528111961022E-4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-1.8042102310303974E-3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-3.9254787848564269E-3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-1.9497259520190084E-3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-4.3122127471540008E-4</v>
      </c>
      <c r="AE51" s="198">
        <f t="shared" si="1"/>
        <v>-1.2150685627520577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Durban!C$64/100</f>
        <v>1.3924314603300725E-2</v>
      </c>
      <c r="L52" s="215">
        <f>Durban!D$64/100</f>
        <v>2.6797171765878987E-3</v>
      </c>
      <c r="M52" s="215">
        <f>Durban!E$64/100</f>
        <v>0.24556823966695085</v>
      </c>
      <c r="N52" s="215">
        <f>Durban!F$64/100</f>
        <v>3.0735754420838667E-2</v>
      </c>
      <c r="O52" s="215">
        <f>Durban!G$64/100</f>
        <v>2.3777264881256609E-2</v>
      </c>
      <c r="P52" s="215">
        <f>Durban!H$64/100</f>
        <v>0.16209671845541293</v>
      </c>
      <c r="Q52" s="215">
        <f>Durban!I$64/100</f>
        <v>0.14678334533345214</v>
      </c>
      <c r="R52" s="215">
        <f>Durban!J$64/100</f>
        <v>0.1927227812889768</v>
      </c>
      <c r="S52" s="215">
        <f>Durban!K$64/100</f>
        <v>0.18171186417322333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-3.3059579734004961E-4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-3.1952767158252297E-5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-5.2551529621368432E-3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-1.4144724254977767E-3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-7.6950307364632086E-4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-3.5932312891050425E-3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-9.6589556935162794E-3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-4.1849296074586984E-3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-1.6513325404048348E-5</v>
      </c>
      <c r="AE52" s="198">
        <f t="shared" si="1"/>
        <v>-2.5255306941263309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Durban!C$64/100</f>
        <v>1.3924314603300725E-2</v>
      </c>
      <c r="L53" s="215">
        <f>Durban!D$64/100</f>
        <v>2.6797171765878987E-3</v>
      </c>
      <c r="M53" s="215">
        <f>Durban!E$64/100</f>
        <v>0.24556823966695085</v>
      </c>
      <c r="N53" s="215">
        <f>Durban!F$64/100</f>
        <v>3.0735754420838667E-2</v>
      </c>
      <c r="O53" s="215">
        <f>Durban!G$64/100</f>
        <v>2.3777264881256609E-2</v>
      </c>
      <c r="P53" s="215">
        <f>Durban!H$64/100</f>
        <v>0.16209671845541293</v>
      </c>
      <c r="Q53" s="215">
        <f>Durban!I$64/100</f>
        <v>0.14678334533345214</v>
      </c>
      <c r="R53" s="215">
        <f>Durban!J$64/100</f>
        <v>0.1927227812889768</v>
      </c>
      <c r="S53" s="215">
        <f>Durban!K$64/100</f>
        <v>0.18171186417322333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-8.0241884607707391E-4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-2.6545954517012445E-5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-5.2227786327367111E-3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1.6404702056348089E-5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-2.4743245200608774E-4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-1.6350225302996057E-3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-2.7058676192294453E-3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-1.335430921402521E-3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-4.6344621778941379E-4</v>
      </c>
      <c r="AE53" s="198">
        <f t="shared" si="1"/>
        <v>-1.2422538472001523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Durban!C$64/100</f>
        <v>1.3924314603300725E-2</v>
      </c>
      <c r="L54" s="215">
        <f>Durban!D$64/100</f>
        <v>2.6797171765878987E-3</v>
      </c>
      <c r="M54" s="215">
        <f>Durban!E$64/100</f>
        <v>0.24556823966695085</v>
      </c>
      <c r="N54" s="215">
        <f>Durban!F$64/100</f>
        <v>3.0735754420838667E-2</v>
      </c>
      <c r="O54" s="215">
        <f>Durban!G$64/100</f>
        <v>2.3777264881256609E-2</v>
      </c>
      <c r="P54" s="215">
        <f>Durban!H$64/100</f>
        <v>0.16209671845541293</v>
      </c>
      <c r="Q54" s="215">
        <f>Durban!I$64/100</f>
        <v>0.14678334533345214</v>
      </c>
      <c r="R54" s="215">
        <f>Durban!J$64/100</f>
        <v>0.1927227812889768</v>
      </c>
      <c r="S54" s="215">
        <f>Durban!K$64/100</f>
        <v>0.18171186417322333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3.9269937147216709E-4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1.6559453216401435E-5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-4.2925242663101881E-3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5.3179213567594922E-4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2.6261679770253962E-4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7.1463835468201745E-4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4.1275014485728052E-3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1.0137846880157093E-3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-1.2463905803267168E-3</v>
      </c>
      <c r="AE54" s="198">
        <f t="shared" si="1"/>
        <v>0.15206774027006842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Durban!C$64/100</f>
        <v>1.3924314603300725E-2</v>
      </c>
      <c r="L55" s="215">
        <f>Durban!D$64/100</f>
        <v>2.6797171765878987E-3</v>
      </c>
      <c r="M55" s="215">
        <f>Durban!E$64/100</f>
        <v>0.24556823966695085</v>
      </c>
      <c r="N55" s="215">
        <f>Durban!F$64/100</f>
        <v>3.0735754420838667E-2</v>
      </c>
      <c r="O55" s="215">
        <f>Durban!G$64/100</f>
        <v>2.3777264881256609E-2</v>
      </c>
      <c r="P55" s="215">
        <f>Durban!H$64/100</f>
        <v>0.16209671845541293</v>
      </c>
      <c r="Q55" s="215">
        <f>Durban!I$64/100</f>
        <v>0.14678334533345214</v>
      </c>
      <c r="R55" s="215">
        <f>Durban!J$64/100</f>
        <v>0.1927227812889768</v>
      </c>
      <c r="S55" s="215">
        <f>Durban!K$64/100</f>
        <v>0.18171186417322333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-2.059796772347319E-4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1.9849822574090405E-5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4.9687140928640159E-3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-1.1894817338601129E-5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7.3398779010823816E-7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3.1858702172952606E-4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-1.4394796869475444E-3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6.045255148060787E-4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1.6758533467076009E-3</v>
      </c>
      <c r="AE55" s="198">
        <f t="shared" si="1"/>
        <v>0.59309096049505416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Durban!C$64/100</f>
        <v>1.3924314603300725E-2</v>
      </c>
      <c r="L56" s="215">
        <f>Durban!D$64/100</f>
        <v>2.6797171765878987E-3</v>
      </c>
      <c r="M56" s="215">
        <f>Durban!E$64/100</f>
        <v>0.24556823966695085</v>
      </c>
      <c r="N56" s="215">
        <f>Durban!F$64/100</f>
        <v>3.0735754420838667E-2</v>
      </c>
      <c r="O56" s="215">
        <f>Durban!G$64/100</f>
        <v>2.3777264881256609E-2</v>
      </c>
      <c r="P56" s="215">
        <f>Durban!H$64/100</f>
        <v>0.16209671845541293</v>
      </c>
      <c r="Q56" s="215">
        <f>Durban!I$64/100</f>
        <v>0.14678334533345214</v>
      </c>
      <c r="R56" s="215">
        <f>Durban!J$64/100</f>
        <v>0.1927227812889768</v>
      </c>
      <c r="S56" s="215">
        <f>Durban!K$64/100</f>
        <v>0.18171186417322333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2.9714747018589412E-4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-6.8458406551271463E-5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-1.7879336685556824E-3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-6.0036354548852915E-5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-1.5304441340403474E-4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-1.0687687941083987E-3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-1.7805044569781613E-3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-7.9907084273396771E-4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-3.4621382101177967E-4</v>
      </c>
      <c r="AE56" s="198">
        <f t="shared" si="1"/>
        <v>-0.57668832877062548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Durban!C$64/100</f>
        <v>1.3924314603300725E-2</v>
      </c>
      <c r="L57" s="215">
        <f>Durban!D$64/100</f>
        <v>2.6797171765878987E-3</v>
      </c>
      <c r="M57" s="215">
        <f>Durban!E$64/100</f>
        <v>0.24556823966695085</v>
      </c>
      <c r="N57" s="215">
        <f>Durban!F$64/100</f>
        <v>3.0735754420838667E-2</v>
      </c>
      <c r="O57" s="215">
        <f>Durban!G$64/100</f>
        <v>2.3777264881256609E-2</v>
      </c>
      <c r="P57" s="215">
        <f>Durban!H$64/100</f>
        <v>0.16209671845541293</v>
      </c>
      <c r="Q57" s="215">
        <f>Durban!I$64/100</f>
        <v>0.14678334533345214</v>
      </c>
      <c r="R57" s="215">
        <f>Durban!J$64/100</f>
        <v>0.1927227812889768</v>
      </c>
      <c r="S57" s="215">
        <f>Durban!K$64/100</f>
        <v>0.18171186417322333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3.7701383451282578E-5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4.0713370735130361E-5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1.5028234018330715E-3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-4.2200833948610684E-4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-5.1698852351307826E-5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-6.3522346927114362E-5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-1.6275124337624407E-3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1.3460921272091895E-5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7.4039369424280853E-4</v>
      </c>
      <c r="AE57" s="198">
        <f t="shared" si="1"/>
        <v>1.7035079900741535E-2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Durban!C$64/100</f>
        <v>1.3924314603300725E-2</v>
      </c>
      <c r="L58" s="215">
        <f>Durban!D$64/100</f>
        <v>2.6797171765878987E-3</v>
      </c>
      <c r="M58" s="215">
        <f>Durban!E$64/100</f>
        <v>0.24556823966695085</v>
      </c>
      <c r="N58" s="215">
        <f>Durban!F$64/100</f>
        <v>3.0735754420838667E-2</v>
      </c>
      <c r="O58" s="215">
        <f>Durban!G$64/100</f>
        <v>2.3777264881256609E-2</v>
      </c>
      <c r="P58" s="215">
        <f>Durban!H$64/100</f>
        <v>0.16209671845541293</v>
      </c>
      <c r="Q58" s="215">
        <f>Durban!I$64/100</f>
        <v>0.14678334533345214</v>
      </c>
      <c r="R58" s="215">
        <f>Durban!J$64/100</f>
        <v>0.1927227812889768</v>
      </c>
      <c r="S58" s="215">
        <f>Durban!K$64/100</f>
        <v>0.18171186417322333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2.6497156552385569E-4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8.5950936999177333E-6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-1.2688533820744508E-3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-3.1872844791630333E-4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-1.3612570695014538E-4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-7.0066000400565613E-4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-2.2904525775375487E-3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-5.45959858331527E-4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3.8401670013401624E-4</v>
      </c>
      <c r="AE58" s="198">
        <f t="shared" si="1"/>
        <v>-0.46031966174578415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Durban!C$64/100</f>
        <v>1.3924314603300725E-2</v>
      </c>
      <c r="L59" s="215">
        <f>Durban!D$64/100</f>
        <v>2.6797171765878987E-3</v>
      </c>
      <c r="M59" s="215">
        <f>Durban!E$64/100</f>
        <v>0.24556823966695085</v>
      </c>
      <c r="N59" s="215">
        <f>Durban!F$64/100</f>
        <v>3.0735754420838667E-2</v>
      </c>
      <c r="O59" s="215">
        <f>Durban!G$64/100</f>
        <v>2.3777264881256609E-2</v>
      </c>
      <c r="P59" s="215">
        <f>Durban!H$64/100</f>
        <v>0.16209671845541293</v>
      </c>
      <c r="Q59" s="215">
        <f>Durban!I$64/100</f>
        <v>0.14678334533345214</v>
      </c>
      <c r="R59" s="215">
        <f>Durban!J$64/100</f>
        <v>0.1927227812889768</v>
      </c>
      <c r="S59" s="215">
        <f>Durban!K$64/100</f>
        <v>0.18171186417322333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5.5170246069028621E-4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-1.0445489323203405E-5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-5.050425429043747E-4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6.9165197784589328E-4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2.9544212666439027E-4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7.0930416473882058E-4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4.3531611497593147E-3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1.3025721112199273E-3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-1.1676393156523533E-3</v>
      </c>
      <c r="AE59" s="198">
        <f t="shared" si="1"/>
        <v>0.62207066430387015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Durban!C$64/100</f>
        <v>1.3924314603300725E-2</v>
      </c>
      <c r="L60" s="215">
        <f>Durban!D$64/100</f>
        <v>2.6797171765878987E-3</v>
      </c>
      <c r="M60" s="215">
        <f>Durban!E$64/100</f>
        <v>0.24556823966695085</v>
      </c>
      <c r="N60" s="215">
        <f>Durban!F$64/100</f>
        <v>3.0735754420838667E-2</v>
      </c>
      <c r="O60" s="215">
        <f>Durban!G$64/100</f>
        <v>2.3777264881256609E-2</v>
      </c>
      <c r="P60" s="215">
        <f>Durban!H$64/100</f>
        <v>0.16209671845541293</v>
      </c>
      <c r="Q60" s="215">
        <f>Durban!I$64/100</f>
        <v>0.14678334533345214</v>
      </c>
      <c r="R60" s="215">
        <f>Durban!J$64/100</f>
        <v>0.1927227812889768</v>
      </c>
      <c r="S60" s="215">
        <f>Durban!K$64/100</f>
        <v>0.18171186417322333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1.2278063839369429E-5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-5.755447909609135E-5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-5.8299574009936083E-3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-3.8843322182767729E-5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1.6738101546549003E-5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-7.6860237585680885E-5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2.6114212999600264E-4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2.4143454457568073E-5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-2.9569357510246622E-4</v>
      </c>
      <c r="AE60" s="198">
        <f t="shared" si="1"/>
        <v>-0.59846072651211257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Durban!C$64/100</f>
        <v>1.3924314603300725E-2</v>
      </c>
      <c r="L61" s="215">
        <f>Durban!D$64/100</f>
        <v>2.6797171765878987E-3</v>
      </c>
      <c r="M61" s="215">
        <f>Durban!E$64/100</f>
        <v>0.24556823966695085</v>
      </c>
      <c r="N61" s="215">
        <f>Durban!F$64/100</f>
        <v>3.0735754420838667E-2</v>
      </c>
      <c r="O61" s="215">
        <f>Durban!G$64/100</f>
        <v>2.3777264881256609E-2</v>
      </c>
      <c r="P61" s="215">
        <f>Durban!H$64/100</f>
        <v>0.16209671845541293</v>
      </c>
      <c r="Q61" s="215">
        <f>Durban!I$64/100</f>
        <v>0.14678334533345214</v>
      </c>
      <c r="R61" s="215">
        <f>Durban!J$64/100</f>
        <v>0.1927227812889768</v>
      </c>
      <c r="S61" s="215">
        <f>Durban!K$64/100</f>
        <v>0.18171186417322333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-5.0453981874500281E-4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-1.385495707675535E-5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-1.0129808188386553E-2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-1.2589911298369482E-3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-7.7744575755991528E-4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-3.7899571818938941E-3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-9.037797411817778E-3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-4.4679026342967177E-3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-6.7779460917820431E-4</v>
      </c>
      <c r="AE61" s="198">
        <f t="shared" si="1"/>
        <v>-3.0658091688791766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Durban!C$65/100</f>
        <v>1.4292890212839283E-2</v>
      </c>
      <c r="L62" s="215">
        <f>Durban!D$65/100</f>
        <v>2.4522006059059086E-3</v>
      </c>
      <c r="M62" s="215">
        <f>Durban!E$65/100</f>
        <v>0.23716298693147475</v>
      </c>
      <c r="N62" s="215">
        <f>Durban!F$65/100</f>
        <v>2.6397510379123544E-2</v>
      </c>
      <c r="O62" s="215">
        <f>Durban!G$65/100</f>
        <v>2.4287551699924689E-2</v>
      </c>
      <c r="P62" s="215">
        <f>Durban!H$65/100</f>
        <v>0.16333212662806987</v>
      </c>
      <c r="Q62" s="215">
        <f>Durban!I$65/100</f>
        <v>0.15295546942202159</v>
      </c>
      <c r="R62" s="215">
        <f>Durban!J$65/100</f>
        <v>0.19638888761316692</v>
      </c>
      <c r="S62" s="215">
        <f>Durban!K$65/100</f>
        <v>0.18273037650747359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9.8690107292835944E-5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5.1794450258572552E-5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-1.5563276578946775E-3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-3.5430733807608047E-4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-5.3493933784088895E-5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1.9428264976884826E-4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-1.8170211269665029E-3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9.9822937187240228E-5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1.1433456935862076E-3</v>
      </c>
      <c r="AE62" s="198">
        <f t="shared" si="1"/>
        <v>-0.21932142186276449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Durban!C$65/100</f>
        <v>1.4292890212839283E-2</v>
      </c>
      <c r="L63" s="215">
        <f>Durban!D$65/100</f>
        <v>2.4522006059059086E-3</v>
      </c>
      <c r="M63" s="215">
        <f>Durban!E$65/100</f>
        <v>0.23716298693147475</v>
      </c>
      <c r="N63" s="215">
        <f>Durban!F$65/100</f>
        <v>2.6397510379123544E-2</v>
      </c>
      <c r="O63" s="215">
        <f>Durban!G$65/100</f>
        <v>2.4287551699924689E-2</v>
      </c>
      <c r="P63" s="215">
        <f>Durban!H$65/100</f>
        <v>0.16333212662806987</v>
      </c>
      <c r="Q63" s="215">
        <f>Durban!I$65/100</f>
        <v>0.15295546942202159</v>
      </c>
      <c r="R63" s="215">
        <f>Durban!J$65/100</f>
        <v>0.19638888761316692</v>
      </c>
      <c r="S63" s="215">
        <f>Durban!K$65/100</f>
        <v>0.18273037650747359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-5.4912417615358207E-5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-1.2240573764262097E-4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-6.2098370692192451E-3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-3.3344961962834103E-4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-2.9839635328951194E-4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-1.4232470393279464E-3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-3.1946864415012843E-3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-1.8429742694043656E-3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-4.2492546220583116E-4</v>
      </c>
      <c r="AE63" s="198">
        <f t="shared" si="1"/>
        <v>-1.3904834409834503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Durban!C$65/100</f>
        <v>1.4292890212839283E-2</v>
      </c>
      <c r="L64" s="215">
        <f>Durban!D$65/100</f>
        <v>2.4522006059059086E-3</v>
      </c>
      <c r="M64" s="215">
        <f>Durban!E$65/100</f>
        <v>0.23716298693147475</v>
      </c>
      <c r="N64" s="215">
        <f>Durban!F$65/100</f>
        <v>2.6397510379123544E-2</v>
      </c>
      <c r="O64" s="215">
        <f>Durban!G$65/100</f>
        <v>2.4287551699924689E-2</v>
      </c>
      <c r="P64" s="215">
        <f>Durban!H$65/100</f>
        <v>0.16333212662806987</v>
      </c>
      <c r="Q64" s="215">
        <f>Durban!I$65/100</f>
        <v>0.15295546942202159</v>
      </c>
      <c r="R64" s="215">
        <f>Durban!J$65/100</f>
        <v>0.19638888761316692</v>
      </c>
      <c r="S64" s="215">
        <f>Durban!K$65/100</f>
        <v>0.18273037650747359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1.4629886081985778E-4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-1.1065503523233756E-6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4.0124511304019308E-3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8.7379726268090659E-4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6.7817172201518569E-4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3.1426545774197292E-3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7.7976549530405269E-3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3.8889292992517373E-3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6.5469432050250728E-4</v>
      </c>
      <c r="AE64" s="198">
        <f t="shared" si="1"/>
        <v>2.1193545575780055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Durban!C$65/100</f>
        <v>1.4292890212839283E-2</v>
      </c>
      <c r="L65" s="215">
        <f>Durban!D$65/100</f>
        <v>2.4522006059059086E-3</v>
      </c>
      <c r="M65" s="215">
        <f>Durban!E$65/100</f>
        <v>0.23716298693147475</v>
      </c>
      <c r="N65" s="215">
        <f>Durban!F$65/100</f>
        <v>2.6397510379123544E-2</v>
      </c>
      <c r="O65" s="215">
        <f>Durban!G$65/100</f>
        <v>2.4287551699924689E-2</v>
      </c>
      <c r="P65" s="215">
        <f>Durban!H$65/100</f>
        <v>0.16333212662806987</v>
      </c>
      <c r="Q65" s="215">
        <f>Durban!I$65/100</f>
        <v>0.15295546942202159</v>
      </c>
      <c r="R65" s="215">
        <f>Durban!J$65/100</f>
        <v>0.19638888761316692</v>
      </c>
      <c r="S65" s="215">
        <f>Durban!K$65/100</f>
        <v>0.18273037650747359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-2.0178989296562445E-4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-3.5732053866878219E-5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-4.3638604256627375E-3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6.9212446931825691E-4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5.6052551480297052E-4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2.4586756068355111E-3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6.574612464567176E-3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3.0473606099446515E-3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3.1143360941219211E-4</v>
      </c>
      <c r="AE65" s="198">
        <f t="shared" si="1"/>
        <v>0.90433499023855179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Durban!C$65/100</f>
        <v>1.4292890212839283E-2</v>
      </c>
      <c r="L66" s="215">
        <f>Durban!D$65/100</f>
        <v>2.4522006059059086E-3</v>
      </c>
      <c r="M66" s="215">
        <f>Durban!E$65/100</f>
        <v>0.23716298693147475</v>
      </c>
      <c r="N66" s="215">
        <f>Durban!F$65/100</f>
        <v>2.6397510379123544E-2</v>
      </c>
      <c r="O66" s="215">
        <f>Durban!G$65/100</f>
        <v>2.4287551699924689E-2</v>
      </c>
      <c r="P66" s="215">
        <f>Durban!H$65/100</f>
        <v>0.16333212662806987</v>
      </c>
      <c r="Q66" s="215">
        <f>Durban!I$65/100</f>
        <v>0.15295546942202159</v>
      </c>
      <c r="R66" s="215">
        <f>Durban!J$65/100</f>
        <v>0.19638888761316692</v>
      </c>
      <c r="S66" s="215">
        <f>Durban!K$65/100</f>
        <v>0.18273037650747359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-1.3615968079980234E-4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1.5405449760656447E-4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5.9557274667189717E-3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-5.4940116399780571E-4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-1.7386408184465505E-4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1.9584948200352469E-4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-4.0705905959720831E-3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-1.4856867982886149E-4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2.330815312733674E-3</v>
      </c>
      <c r="AE66" s="198">
        <f t="shared" si="1"/>
        <v>0.35578625566195266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Durban!C$65/100</f>
        <v>1.4292890212839283E-2</v>
      </c>
      <c r="L67" s="215">
        <f>Durban!D$65/100</f>
        <v>2.4522006059059086E-3</v>
      </c>
      <c r="M67" s="215">
        <f>Durban!E$65/100</f>
        <v>0.23716298693147475</v>
      </c>
      <c r="N67" s="215">
        <f>Durban!F$65/100</f>
        <v>2.6397510379123544E-2</v>
      </c>
      <c r="O67" s="215">
        <f>Durban!G$65/100</f>
        <v>2.4287551699924689E-2</v>
      </c>
      <c r="P67" s="215">
        <f>Durban!H$65/100</f>
        <v>0.16333212662806987</v>
      </c>
      <c r="Q67" s="215">
        <f>Durban!I$65/100</f>
        <v>0.15295546942202159</v>
      </c>
      <c r="R67" s="215">
        <f>Durban!J$65/100</f>
        <v>0.19638888761316692</v>
      </c>
      <c r="S67" s="215">
        <f>Durban!K$65/100</f>
        <v>0.18273037650747359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-6.6407983721876701E-4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-1.2138346065651738E-4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-5.3229338775434114E-3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-3.4043770619067958E-4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-2.2732093604224034E-4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-9.7695689732307778E-4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-3.3057803478747931E-3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-1.1197144681509802E-3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4.8611564464879991E-4</v>
      </c>
      <c r="AE67" s="198">
        <f t="shared" ref="AE67:AE130" si="2">SUM(U67:AD67)*100</f>
        <v>-1.1592491886351668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Durban!C$65/100</f>
        <v>1.4292890212839283E-2</v>
      </c>
      <c r="L68" s="215">
        <f>Durban!D$65/100</f>
        <v>2.4522006059059086E-3</v>
      </c>
      <c r="M68" s="215">
        <f>Durban!E$65/100</f>
        <v>0.23716298693147475</v>
      </c>
      <c r="N68" s="215">
        <f>Durban!F$65/100</f>
        <v>2.6397510379123544E-2</v>
      </c>
      <c r="O68" s="215">
        <f>Durban!G$65/100</f>
        <v>2.4287551699924689E-2</v>
      </c>
      <c r="P68" s="215">
        <f>Durban!H$65/100</f>
        <v>0.16333212662806987</v>
      </c>
      <c r="Q68" s="215">
        <f>Durban!I$65/100</f>
        <v>0.15295546942202159</v>
      </c>
      <c r="R68" s="215">
        <f>Durban!J$65/100</f>
        <v>0.19638888761316692</v>
      </c>
      <c r="S68" s="215">
        <f>Durban!K$65/100</f>
        <v>0.18273037650747359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1.8265101339424094E-4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2.5655792897607059E-5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-6.7641710588652027E-4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1.0373022454101433E-4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-3.0868820137867792E-6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1.5679657814170046E-4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-1.8580933015651372E-4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6.0676012090292458E-5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5.041858005208718E-4</v>
      </c>
      <c r="AE68" s="198">
        <f t="shared" si="2"/>
        <v>1.6838210352890626E-2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Durban!C$65/100</f>
        <v>1.4292890212839283E-2</v>
      </c>
      <c r="L69" s="215">
        <f>Durban!D$65/100</f>
        <v>2.4522006059059086E-3</v>
      </c>
      <c r="M69" s="215">
        <f>Durban!E$65/100</f>
        <v>0.23716298693147475</v>
      </c>
      <c r="N69" s="215">
        <f>Durban!F$65/100</f>
        <v>2.6397510379123544E-2</v>
      </c>
      <c r="O69" s="215">
        <f>Durban!G$65/100</f>
        <v>2.4287551699924689E-2</v>
      </c>
      <c r="P69" s="215">
        <f>Durban!H$65/100</f>
        <v>0.16333212662806987</v>
      </c>
      <c r="Q69" s="215">
        <f>Durban!I$65/100</f>
        <v>0.15295546942202159</v>
      </c>
      <c r="R69" s="215">
        <f>Durban!J$65/100</f>
        <v>0.19638888761316692</v>
      </c>
      <c r="S69" s="215">
        <f>Durban!K$65/100</f>
        <v>0.18273037650747359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-1.3581027345566823E-4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2.6610006492079638E-5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-9.7679461018302088E-4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-1.9760676325259903E-4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-1.8171658867827462E-4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-8.3450966962808366E-4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-2.3596051126874144E-3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-9.4369583813934703E-4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1.3896751343894296E-4</v>
      </c>
      <c r="AE69" s="198">
        <f t="shared" si="2"/>
        <v>-0.54641613360933861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Durban!C$65/100</f>
        <v>1.4292890212839283E-2</v>
      </c>
      <c r="L70" s="215">
        <f>Durban!D$65/100</f>
        <v>2.4522006059059086E-3</v>
      </c>
      <c r="M70" s="215">
        <f>Durban!E$65/100</f>
        <v>0.23716298693147475</v>
      </c>
      <c r="N70" s="215">
        <f>Durban!F$65/100</f>
        <v>2.6397510379123544E-2</v>
      </c>
      <c r="O70" s="215">
        <f>Durban!G$65/100</f>
        <v>2.4287551699924689E-2</v>
      </c>
      <c r="P70" s="215">
        <f>Durban!H$65/100</f>
        <v>0.16333212662806987</v>
      </c>
      <c r="Q70" s="215">
        <f>Durban!I$65/100</f>
        <v>0.15295546942202159</v>
      </c>
      <c r="R70" s="215">
        <f>Durban!J$65/100</f>
        <v>0.19638888761316692</v>
      </c>
      <c r="S70" s="215">
        <f>Durban!K$65/100</f>
        <v>0.18273037650747359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-1.3999088023756062E-4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2.6939835075299265E-5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-5.5237379204378949E-4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3.0690156525075955E-4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3.5077971002044078E-4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1.8655412595043838E-3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4.0406858286732546E-3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1.9629582340759131E-3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4.3438007746598621E-4</v>
      </c>
      <c r="AE70" s="198">
        <f t="shared" si="2"/>
        <v>0.82958218377846871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Durban!C$65/100</f>
        <v>1.4292890212839283E-2</v>
      </c>
      <c r="L71" s="215">
        <f>Durban!D$65/100</f>
        <v>2.4522006059059086E-3</v>
      </c>
      <c r="M71" s="215">
        <f>Durban!E$65/100</f>
        <v>0.23716298693147475</v>
      </c>
      <c r="N71" s="215">
        <f>Durban!F$65/100</f>
        <v>2.6397510379123544E-2</v>
      </c>
      <c r="O71" s="215">
        <f>Durban!G$65/100</f>
        <v>2.4287551699924689E-2</v>
      </c>
      <c r="P71" s="215">
        <f>Durban!H$65/100</f>
        <v>0.16333212662806987</v>
      </c>
      <c r="Q71" s="215">
        <f>Durban!I$65/100</f>
        <v>0.15295546942202159</v>
      </c>
      <c r="R71" s="215">
        <f>Durban!J$65/100</f>
        <v>0.19638888761316692</v>
      </c>
      <c r="S71" s="215">
        <f>Durban!K$65/100</f>
        <v>0.18273037650747359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-1.6761017990469789E-4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-7.9397188960817526E-6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-8.1607343917278153E-4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2.5760883771632929E-4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5.1872571858390015E-5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5.6399288236270084E-4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4.521876731635279E-5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5.8191447891293882E-4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1.1926969719148442E-3</v>
      </c>
      <c r="AE71" s="198">
        <f t="shared" si="2"/>
        <v>0.1701681172107995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Durban!C$65/100</f>
        <v>1.4292890212839283E-2</v>
      </c>
      <c r="L72" s="215">
        <f>Durban!D$65/100</f>
        <v>2.4522006059059086E-3</v>
      </c>
      <c r="M72" s="215">
        <f>Durban!E$65/100</f>
        <v>0.23716298693147475</v>
      </c>
      <c r="N72" s="215">
        <f>Durban!F$65/100</f>
        <v>2.6397510379123544E-2</v>
      </c>
      <c r="O72" s="215">
        <f>Durban!G$65/100</f>
        <v>2.4287551699924689E-2</v>
      </c>
      <c r="P72" s="215">
        <f>Durban!H$65/100</f>
        <v>0.16333212662806987</v>
      </c>
      <c r="Q72" s="215">
        <f>Durban!I$65/100</f>
        <v>0.15295546942202159</v>
      </c>
      <c r="R72" s="215">
        <f>Durban!J$65/100</f>
        <v>0.19638888761316692</v>
      </c>
      <c r="S72" s="215">
        <f>Durban!K$65/100</f>
        <v>0.18273037650747359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-1.9178782100304955E-4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-4.3726570748581854E-5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-6.4497438774637891E-3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-3.9909180169721644E-4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-1.4171691994618489E-4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-5.9948358055306639E-4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-1.9541641291963324E-3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-8.366377934741129E-4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9.5437865141934683E-7</v>
      </c>
      <c r="AE72" s="198">
        <f t="shared" si="2"/>
        <v>-1.0615398115430912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Durban!C$65/100</f>
        <v>1.4292890212839283E-2</v>
      </c>
      <c r="L73" s="215">
        <f>Durban!D$65/100</f>
        <v>2.4522006059059086E-3</v>
      </c>
      <c r="M73" s="215">
        <f>Durban!E$65/100</f>
        <v>0.23716298693147475</v>
      </c>
      <c r="N73" s="215">
        <f>Durban!F$65/100</f>
        <v>2.6397510379123544E-2</v>
      </c>
      <c r="O73" s="215">
        <f>Durban!G$65/100</f>
        <v>2.4287551699924689E-2</v>
      </c>
      <c r="P73" s="215">
        <f>Durban!H$65/100</f>
        <v>0.16333212662806987</v>
      </c>
      <c r="Q73" s="215">
        <f>Durban!I$65/100</f>
        <v>0.15295546942202159</v>
      </c>
      <c r="R73" s="215">
        <f>Durban!J$65/100</f>
        <v>0.19638888761316692</v>
      </c>
      <c r="S73" s="215">
        <f>Durban!K$65/100</f>
        <v>0.18273037650747359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8.5392639799303542E-5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7.9557497943866896E-5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2.2023610946762407E-3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-1.3147752945799949E-5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-7.6282161711783178E-5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-1.7555389525327056E-4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-1.7012324297152829E-3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-6.4456690523016135E-5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9.676732195835246E-4</v>
      </c>
      <c r="AE73" s="198">
        <f t="shared" si="2"/>
        <v>0.13043115218537826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Durban!C$66/100</f>
        <v>1.3602573190573796E-2</v>
      </c>
      <c r="L74" s="215">
        <f>Durban!D$66/100</f>
        <v>2.312048060468406E-3</v>
      </c>
      <c r="M74" s="215">
        <f>Durban!E$66/100</f>
        <v>0.23699028772648328</v>
      </c>
      <c r="N74" s="215">
        <f>Durban!F$66/100</f>
        <v>2.6987887993802445E-2</v>
      </c>
      <c r="O74" s="215">
        <f>Durban!G$66/100</f>
        <v>2.5358970070717267E-2</v>
      </c>
      <c r="P74" s="215">
        <f>Durban!H$66/100</f>
        <v>0.16431864151713749</v>
      </c>
      <c r="Q74" s="215">
        <f>Durban!I$66/100</f>
        <v>0.15278431914956245</v>
      </c>
      <c r="R74" s="215">
        <f>Durban!J$66/100</f>
        <v>0.20117827457766935</v>
      </c>
      <c r="S74" s="215">
        <f>Durban!K$66/100</f>
        <v>0.17646699771358543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2.4626255942743715E-5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2.8411134958927754E-6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5.2270353390091945E-3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2.409812100298888E-4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2.9597354434475422E-4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1.6467897860359673E-3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2.2589251616190985E-3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2.0273351402801329E-3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1.3273293358082216E-3</v>
      </c>
      <c r="AE74" s="198">
        <f t="shared" si="2"/>
        <v>1.3051836886565895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Durban!C$66/100</f>
        <v>1.3602573190573796E-2</v>
      </c>
      <c r="L75" s="215">
        <f>Durban!D$66/100</f>
        <v>2.312048060468406E-3</v>
      </c>
      <c r="M75" s="215">
        <f>Durban!E$66/100</f>
        <v>0.23699028772648328</v>
      </c>
      <c r="N75" s="215">
        <f>Durban!F$66/100</f>
        <v>2.6987887993802445E-2</v>
      </c>
      <c r="O75" s="215">
        <f>Durban!G$66/100</f>
        <v>2.5358970070717267E-2</v>
      </c>
      <c r="P75" s="215">
        <f>Durban!H$66/100</f>
        <v>0.16431864151713749</v>
      </c>
      <c r="Q75" s="215">
        <f>Durban!I$66/100</f>
        <v>0.15278431914956245</v>
      </c>
      <c r="R75" s="215">
        <f>Durban!J$66/100</f>
        <v>0.20117827457766935</v>
      </c>
      <c r="S75" s="215">
        <f>Durban!K$66/100</f>
        <v>0.17646699771358543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-4.456707416976201E-4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-5.4086672830839292E-5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-5.2999971739894399E-3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-2.6531719962720582E-4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-4.3527457313132976E-4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-2.3908238880246515E-3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-4.7595098300437918E-3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-2.4509360651689262E-3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-5.1368554753524983E-4</v>
      </c>
      <c r="AE75" s="198">
        <f t="shared" si="2"/>
        <v>-1.6615301692049056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Durban!C$66/100</f>
        <v>1.3602573190573796E-2</v>
      </c>
      <c r="L76" s="215">
        <f>Durban!D$66/100</f>
        <v>2.312048060468406E-3</v>
      </c>
      <c r="M76" s="215">
        <f>Durban!E$66/100</f>
        <v>0.23699028772648328</v>
      </c>
      <c r="N76" s="215">
        <f>Durban!F$66/100</f>
        <v>2.6987887993802445E-2</v>
      </c>
      <c r="O76" s="215">
        <f>Durban!G$66/100</f>
        <v>2.5358970070717267E-2</v>
      </c>
      <c r="P76" s="215">
        <f>Durban!H$66/100</f>
        <v>0.16431864151713749</v>
      </c>
      <c r="Q76" s="215">
        <f>Durban!I$66/100</f>
        <v>0.15278431914956245</v>
      </c>
      <c r="R76" s="215">
        <f>Durban!J$66/100</f>
        <v>0.20117827457766935</v>
      </c>
      <c r="S76" s="215">
        <f>Durban!K$66/100</f>
        <v>0.17646699771358543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3.1873328172669978E-4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2.4662514800394285E-5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-4.4399170979313226E-3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-3.1091504308360216E-4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-4.4703337802054695E-5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-2.4630437912113681E-4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-3.934719366501581E-4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-4.4414209483610969E-4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-4.4456032101798627E-4</v>
      </c>
      <c r="AE76" s="198">
        <f t="shared" si="2"/>
        <v>-0.59806184139152752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Durban!C$66/100</f>
        <v>1.3602573190573796E-2</v>
      </c>
      <c r="L77" s="215">
        <f>Durban!D$66/100</f>
        <v>2.312048060468406E-3</v>
      </c>
      <c r="M77" s="215">
        <f>Durban!E$66/100</f>
        <v>0.23699028772648328</v>
      </c>
      <c r="N77" s="215">
        <f>Durban!F$66/100</f>
        <v>2.6987887993802445E-2</v>
      </c>
      <c r="O77" s="215">
        <f>Durban!G$66/100</f>
        <v>2.5358970070717267E-2</v>
      </c>
      <c r="P77" s="215">
        <f>Durban!H$66/100</f>
        <v>0.16431864151713749</v>
      </c>
      <c r="Q77" s="215">
        <f>Durban!I$66/100</f>
        <v>0.15278431914956245</v>
      </c>
      <c r="R77" s="215">
        <f>Durban!J$66/100</f>
        <v>0.20117827457766935</v>
      </c>
      <c r="S77" s="215">
        <f>Durban!K$66/100</f>
        <v>0.17646699771358543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2.7704432671594092E-4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-3.7852792512761243E-5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5.2120340295816869E-3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-2.2042797261015754E-4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-4.8542330320420394E-5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3.0681474389081996E-4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-2.3065573766845177E-3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4.163703056438523E-4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1.8610533966725042E-3</v>
      </c>
      <c r="AE77" s="198">
        <f t="shared" si="2"/>
        <v>0.54599363303769477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Durban!C$66/100</f>
        <v>1.3602573190573796E-2</v>
      </c>
      <c r="L78" s="215">
        <f>Durban!D$66/100</f>
        <v>2.312048060468406E-3</v>
      </c>
      <c r="M78" s="215">
        <f>Durban!E$66/100</f>
        <v>0.23699028772648328</v>
      </c>
      <c r="N78" s="215">
        <f>Durban!F$66/100</f>
        <v>2.6987887993802445E-2</v>
      </c>
      <c r="O78" s="215">
        <f>Durban!G$66/100</f>
        <v>2.5358970070717267E-2</v>
      </c>
      <c r="P78" s="215">
        <f>Durban!H$66/100</f>
        <v>0.16431864151713749</v>
      </c>
      <c r="Q78" s="215">
        <f>Durban!I$66/100</f>
        <v>0.15278431914956245</v>
      </c>
      <c r="R78" s="215">
        <f>Durban!J$66/100</f>
        <v>0.20117827457766935</v>
      </c>
      <c r="S78" s="215">
        <f>Durban!K$66/100</f>
        <v>0.17646699771358543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-4.4986857992789458E-4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-3.8411700375059701E-5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-6.7293578873201827E-3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-6.3929652092338789E-4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-4.6966730689133689E-4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-2.4668539943413443E-3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-3.9803537615928112E-3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-3.1886850442718454E-3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-1.8828950221797815E-3</v>
      </c>
      <c r="AE78" s="198">
        <f t="shared" si="2"/>
        <v>-1.9845389817823647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Durban!C$66/100</f>
        <v>1.3602573190573796E-2</v>
      </c>
      <c r="L79" s="215">
        <f>Durban!D$66/100</f>
        <v>2.312048060468406E-3</v>
      </c>
      <c r="M79" s="215">
        <f>Durban!E$66/100</f>
        <v>0.23699028772648328</v>
      </c>
      <c r="N79" s="215">
        <f>Durban!F$66/100</f>
        <v>2.6987887993802445E-2</v>
      </c>
      <c r="O79" s="215">
        <f>Durban!G$66/100</f>
        <v>2.5358970070717267E-2</v>
      </c>
      <c r="P79" s="215">
        <f>Durban!H$66/100</f>
        <v>0.16431864151713749</v>
      </c>
      <c r="Q79" s="215">
        <f>Durban!I$66/100</f>
        <v>0.15278431914956245</v>
      </c>
      <c r="R79" s="215">
        <f>Durban!J$66/100</f>
        <v>0.20117827457766935</v>
      </c>
      <c r="S79" s="215">
        <f>Durban!K$66/100</f>
        <v>0.17646699771358543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7.2148671712735351E-4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2.4327156669530318E-6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5.235822130194895E-4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7.9619619676971455E-4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4.2941950061450146E-4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1.504560103347084E-3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4.885600290506012E-3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2.3679001727533364E-3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1.3371806973579007E-4</v>
      </c>
      <c r="AE79" s="198">
        <f t="shared" si="2"/>
        <v>1.1364895979540233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Durban!C$66/100</f>
        <v>1.3602573190573796E-2</v>
      </c>
      <c r="L80" s="215">
        <f>Durban!D$66/100</f>
        <v>2.312048060468406E-3</v>
      </c>
      <c r="M80" s="215">
        <f>Durban!E$66/100</f>
        <v>0.23699028772648328</v>
      </c>
      <c r="N80" s="215">
        <f>Durban!F$66/100</f>
        <v>2.6987887993802445E-2</v>
      </c>
      <c r="O80" s="215">
        <f>Durban!G$66/100</f>
        <v>2.5358970070717267E-2</v>
      </c>
      <c r="P80" s="215">
        <f>Durban!H$66/100</f>
        <v>0.16431864151713749</v>
      </c>
      <c r="Q80" s="215">
        <f>Durban!I$66/100</f>
        <v>0.15278431914956245</v>
      </c>
      <c r="R80" s="215">
        <f>Durban!J$66/100</f>
        <v>0.20117827457766935</v>
      </c>
      <c r="S80" s="215">
        <f>Durban!K$66/100</f>
        <v>0.17646699771358543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-2.2834587567977307E-4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-6.9582762891487232E-5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-5.5004465174141176E-3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-1.2856966750605433E-3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-9.1762708563995646E-4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-3.9565479567150825E-3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-1.1700731241937873E-2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-4.5974601825607749E-3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5.8343633096772122E-4</v>
      </c>
      <c r="AE80" s="198">
        <f t="shared" si="2"/>
        <v>-2.7673001966931889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Durban!C$66/100</f>
        <v>1.3602573190573796E-2</v>
      </c>
      <c r="L81" s="215">
        <f>Durban!D$66/100</f>
        <v>2.312048060468406E-3</v>
      </c>
      <c r="M81" s="215">
        <f>Durban!E$66/100</f>
        <v>0.23699028772648328</v>
      </c>
      <c r="N81" s="215">
        <f>Durban!F$66/100</f>
        <v>2.6987887993802445E-2</v>
      </c>
      <c r="O81" s="215">
        <f>Durban!G$66/100</f>
        <v>2.5358970070717267E-2</v>
      </c>
      <c r="P81" s="215">
        <f>Durban!H$66/100</f>
        <v>0.16431864151713749</v>
      </c>
      <c r="Q81" s="215">
        <f>Durban!I$66/100</f>
        <v>0.15278431914956245</v>
      </c>
      <c r="R81" s="215">
        <f>Durban!J$66/100</f>
        <v>0.20117827457766935</v>
      </c>
      <c r="S81" s="215">
        <f>Durban!K$66/100</f>
        <v>0.17646699771358543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1.9166995132382269E-4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1.0617204139754545E-4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7.383198802282478E-3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3.3802117676468143E-4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5.647569781908196E-4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3.3405063554065436E-3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4.0132349822785121E-3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4.0397353129361145E-3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2.7865917684139932E-3</v>
      </c>
      <c r="AE81" s="198">
        <f t="shared" si="2"/>
        <v>2.2763887368994511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Durban!C$66/100</f>
        <v>1.3602573190573796E-2</v>
      </c>
      <c r="L82" s="215">
        <f>Durban!D$66/100</f>
        <v>2.312048060468406E-3</v>
      </c>
      <c r="M82" s="215">
        <f>Durban!E$66/100</f>
        <v>0.23699028772648328</v>
      </c>
      <c r="N82" s="215">
        <f>Durban!F$66/100</f>
        <v>2.6987887993802445E-2</v>
      </c>
      <c r="O82" s="215">
        <f>Durban!G$66/100</f>
        <v>2.5358970070717267E-2</v>
      </c>
      <c r="P82" s="215">
        <f>Durban!H$66/100</f>
        <v>0.16431864151713749</v>
      </c>
      <c r="Q82" s="215">
        <f>Durban!I$66/100</f>
        <v>0.15278431914956245</v>
      </c>
      <c r="R82" s="215">
        <f>Durban!J$66/100</f>
        <v>0.20117827457766935</v>
      </c>
      <c r="S82" s="215">
        <f>Durban!K$66/100</f>
        <v>0.17646699771358543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-9.2688231711766518E-5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-5.7237845647068342E-5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-6.8614561129692496E-3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-9.5261494056043505E-4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-6.047981225476486E-4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-2.6968129470255585E-3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-8.2957978405622888E-3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-2.8992325275398224E-3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6.9888863861169482E-4</v>
      </c>
      <c r="AE82" s="198">
        <f t="shared" si="2"/>
        <v>-2.1761749929952141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Durban!C$66/100</f>
        <v>1.3602573190573796E-2</v>
      </c>
      <c r="L83" s="215">
        <f>Durban!D$66/100</f>
        <v>2.312048060468406E-3</v>
      </c>
      <c r="M83" s="215">
        <f>Durban!E$66/100</f>
        <v>0.23699028772648328</v>
      </c>
      <c r="N83" s="215">
        <f>Durban!F$66/100</f>
        <v>2.6987887993802445E-2</v>
      </c>
      <c r="O83" s="215">
        <f>Durban!G$66/100</f>
        <v>2.5358970070717267E-2</v>
      </c>
      <c r="P83" s="215">
        <f>Durban!H$66/100</f>
        <v>0.16431864151713749</v>
      </c>
      <c r="Q83" s="215">
        <f>Durban!I$66/100</f>
        <v>0.15278431914956245</v>
      </c>
      <c r="R83" s="215">
        <f>Durban!J$66/100</f>
        <v>0.20117827457766935</v>
      </c>
      <c r="S83" s="215">
        <f>Durban!K$66/100</f>
        <v>0.17646699771358543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4.9195556111249792E-6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-1.1367320932209713E-5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-3.8300312535947218E-3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-2.3028777957859653E-4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2.1806516524658529E-5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-5.5803423860477201E-5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-6.8678580697666884E-4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3.4365910774960005E-4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3.4994854674718408E-4</v>
      </c>
      <c r="AE83" s="198">
        <f t="shared" si="2"/>
        <v>-0.40939418583101073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Durban!C$66/100</f>
        <v>1.3602573190573796E-2</v>
      </c>
      <c r="L84" s="215">
        <f>Durban!D$66/100</f>
        <v>2.312048060468406E-3</v>
      </c>
      <c r="M84" s="215">
        <f>Durban!E$66/100</f>
        <v>0.23699028772648328</v>
      </c>
      <c r="N84" s="215">
        <f>Durban!F$66/100</f>
        <v>2.6987887993802445E-2</v>
      </c>
      <c r="O84" s="215">
        <f>Durban!G$66/100</f>
        <v>2.5358970070717267E-2</v>
      </c>
      <c r="P84" s="215">
        <f>Durban!H$66/100</f>
        <v>0.16431864151713749</v>
      </c>
      <c r="Q84" s="215">
        <f>Durban!I$66/100</f>
        <v>0.15278431914956245</v>
      </c>
      <c r="R84" s="215">
        <f>Durban!J$66/100</f>
        <v>0.20117827457766935</v>
      </c>
      <c r="S84" s="215">
        <f>Durban!K$66/100</f>
        <v>0.17646699771358543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-8.1323958163488934E-5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4.5091851925116199E-5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-1.8783466920573339E-3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3.8349283205493508E-4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3.0219009768707331E-4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9.4412826097699611E-4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3.0905699758240236E-3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1.7272699829355275E-3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4.2714286100750212E-5</v>
      </c>
      <c r="AE84" s="198">
        <f t="shared" si="2"/>
        <v>0.45757866372835981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Durban!C$66/100</f>
        <v>1.3602573190573796E-2</v>
      </c>
      <c r="L85" s="215">
        <f>Durban!D$66/100</f>
        <v>2.312048060468406E-3</v>
      </c>
      <c r="M85" s="215">
        <f>Durban!E$66/100</f>
        <v>0.23699028772648328</v>
      </c>
      <c r="N85" s="215">
        <f>Durban!F$66/100</f>
        <v>2.6987887993802445E-2</v>
      </c>
      <c r="O85" s="215">
        <f>Durban!G$66/100</f>
        <v>2.5358970070717267E-2</v>
      </c>
      <c r="P85" s="215">
        <f>Durban!H$66/100</f>
        <v>0.16431864151713749</v>
      </c>
      <c r="Q85" s="215">
        <f>Durban!I$66/100</f>
        <v>0.15278431914956245</v>
      </c>
      <c r="R85" s="215">
        <f>Durban!J$66/100</f>
        <v>0.20117827457766935</v>
      </c>
      <c r="S85" s="215">
        <f>Durban!K$66/100</f>
        <v>0.17646699771358543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2.2664000760443814E-4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-3.5306866367133271E-5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2.612986796606571E-4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4.3913132676087654E-4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4.0507223918749211E-4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1.8838763872102079E-3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4.4679267483629199E-3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2.2804185844770178E-3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3.2343093992100565E-4</v>
      </c>
      <c r="AE85" s="198">
        <f t="shared" si="2"/>
        <v>1.0252488046817481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Durban!C$67/100</f>
        <v>1.1785286804889408E-2</v>
      </c>
      <c r="L86" s="215">
        <f>Durban!D$67/100</f>
        <v>1.9715302750915407E-3</v>
      </c>
      <c r="M86" s="215">
        <f>Durban!E$67/100</f>
        <v>0.2360905890912498</v>
      </c>
      <c r="N86" s="215">
        <f>Durban!F$67/100</f>
        <v>2.6955064656549448E-2</v>
      </c>
      <c r="O86" s="215">
        <f>Durban!G$67/100</f>
        <v>2.6956356371423195E-2</v>
      </c>
      <c r="P86" s="215">
        <f>Durban!H$67/100</f>
        <v>0.16367974621672199</v>
      </c>
      <c r="Q86" s="215">
        <f>Durban!I$67/100</f>
        <v>0.15192677127987428</v>
      </c>
      <c r="R86" s="215">
        <f>Durban!J$67/100</f>
        <v>0.20966819650558441</v>
      </c>
      <c r="S86" s="215">
        <f>Durban!K$67/100</f>
        <v>0.17096645879861586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1.4582652825045495E-5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-5.5035147079001097E-6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2.8363470898803726E-3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-3.296764777010167E-4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-4.8065145728640602E-5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4.2135122457340733E-4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-2.7920870485332403E-3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6.4071949093272719E-4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2.2241596916105734E-3</v>
      </c>
      <c r="AE86" s="198">
        <f t="shared" si="2"/>
        <v>0.29618279631513278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Durban!C$67/100</f>
        <v>1.1785286804889408E-2</v>
      </c>
      <c r="L87" s="215">
        <f>Durban!D$67/100</f>
        <v>1.9715302750915407E-3</v>
      </c>
      <c r="M87" s="215">
        <f>Durban!E$67/100</f>
        <v>0.2360905890912498</v>
      </c>
      <c r="N87" s="215">
        <f>Durban!F$67/100</f>
        <v>2.6955064656549448E-2</v>
      </c>
      <c r="O87" s="215">
        <f>Durban!G$67/100</f>
        <v>2.6956356371423195E-2</v>
      </c>
      <c r="P87" s="215">
        <f>Durban!H$67/100</f>
        <v>0.16367974621672199</v>
      </c>
      <c r="Q87" s="215">
        <f>Durban!I$67/100</f>
        <v>0.15192677127987428</v>
      </c>
      <c r="R87" s="215">
        <f>Durban!J$67/100</f>
        <v>0.20966819650558441</v>
      </c>
      <c r="S87" s="215">
        <f>Durban!K$67/100</f>
        <v>0.17096645879861586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-1.5087027865603975E-4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-2.2530135967463738E-5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-4.6978219673797566E-3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-6.5550612251994399E-4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-4.8435517532184087E-4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-1.9206365093972664E-3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-5.9421033196181512E-3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-2.3315906763263111E-3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4.4987876783814888E-4</v>
      </c>
      <c r="AE87" s="198">
        <f t="shared" si="2"/>
        <v>-1.575553541734863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Durban!C$67/100</f>
        <v>1.1785286804889408E-2</v>
      </c>
      <c r="L88" s="215">
        <f>Durban!D$67/100</f>
        <v>1.9715302750915407E-3</v>
      </c>
      <c r="M88" s="215">
        <f>Durban!E$67/100</f>
        <v>0.2360905890912498</v>
      </c>
      <c r="N88" s="215">
        <f>Durban!F$67/100</f>
        <v>2.6955064656549448E-2</v>
      </c>
      <c r="O88" s="215">
        <f>Durban!G$67/100</f>
        <v>2.6956356371423195E-2</v>
      </c>
      <c r="P88" s="215">
        <f>Durban!H$67/100</f>
        <v>0.16367974621672199</v>
      </c>
      <c r="Q88" s="215">
        <f>Durban!I$67/100</f>
        <v>0.15192677127987428</v>
      </c>
      <c r="R88" s="215">
        <f>Durban!J$67/100</f>
        <v>0.20966819650558441</v>
      </c>
      <c r="S88" s="215">
        <f>Durban!K$67/100</f>
        <v>0.17096645879861586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-1.1101927663286607E-4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1.3394114179615287E-5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4.1159519303623467E-3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-2.4110498468548209E-4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-2.9891505066936952E-5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1.4649653836577186E-4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-1.6975545825086995E-3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3.081760325912883E-4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1.2212791638298247E-3</v>
      </c>
      <c r="AE88" s="198">
        <f t="shared" si="2"/>
        <v>0.37257274304348625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Durban!C$67/100</f>
        <v>1.1785286804889408E-2</v>
      </c>
      <c r="L89" s="215">
        <f>Durban!D$67/100</f>
        <v>1.9715302750915407E-3</v>
      </c>
      <c r="M89" s="215">
        <f>Durban!E$67/100</f>
        <v>0.2360905890912498</v>
      </c>
      <c r="N89" s="215">
        <f>Durban!F$67/100</f>
        <v>2.6955064656549448E-2</v>
      </c>
      <c r="O89" s="215">
        <f>Durban!G$67/100</f>
        <v>2.6956356371423195E-2</v>
      </c>
      <c r="P89" s="215">
        <f>Durban!H$67/100</f>
        <v>0.16367974621672199</v>
      </c>
      <c r="Q89" s="215">
        <f>Durban!I$67/100</f>
        <v>0.15192677127987428</v>
      </c>
      <c r="R89" s="215">
        <f>Durban!J$67/100</f>
        <v>0.20966819650558441</v>
      </c>
      <c r="S89" s="215">
        <f>Durban!K$67/100</f>
        <v>0.17096645879861586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-6.124703996364183E-5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1.4612106253661319E-5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1.1967574713268574E-3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6.5420585247142845E-4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3.397018912053352E-4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1.2316753624316533E-3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2.7164687398393127E-3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2.2373076511543483E-3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1.0528038191267544E-3</v>
      </c>
      <c r="AE89" s="198">
        <f t="shared" si="2"/>
        <v>0.93822858538457099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Durban!C$67/100</f>
        <v>1.1785286804889408E-2</v>
      </c>
      <c r="L90" s="215">
        <f>Durban!D$67/100</f>
        <v>1.9715302750915407E-3</v>
      </c>
      <c r="M90" s="215">
        <f>Durban!E$67/100</f>
        <v>0.2360905890912498</v>
      </c>
      <c r="N90" s="215">
        <f>Durban!F$67/100</f>
        <v>2.6955064656549448E-2</v>
      </c>
      <c r="O90" s="215">
        <f>Durban!G$67/100</f>
        <v>2.6956356371423195E-2</v>
      </c>
      <c r="P90" s="215">
        <f>Durban!H$67/100</f>
        <v>0.16367974621672199</v>
      </c>
      <c r="Q90" s="215">
        <f>Durban!I$67/100</f>
        <v>0.15192677127987428</v>
      </c>
      <c r="R90" s="215">
        <f>Durban!J$67/100</f>
        <v>0.20966819650558441</v>
      </c>
      <c r="S90" s="215">
        <f>Durban!K$67/100</f>
        <v>0.17096645879861586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2.8103722003390477E-4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3.6986298418479877E-5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8.4277733189047598E-3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4.0618781470684628E-5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4.3989301869734094E-4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2.6364131448207784E-3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2.5873542459913254E-3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3.1727677286328753E-3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2.2179965355625143E-3</v>
      </c>
      <c r="AE90" s="198">
        <f t="shared" si="2"/>
        <v>1.9840840292532662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Durban!C$67/100</f>
        <v>1.1785286804889408E-2</v>
      </c>
      <c r="L91" s="215">
        <f>Durban!D$67/100</f>
        <v>1.9715302750915407E-3</v>
      </c>
      <c r="M91" s="215">
        <f>Durban!E$67/100</f>
        <v>0.2360905890912498</v>
      </c>
      <c r="N91" s="215">
        <f>Durban!F$67/100</f>
        <v>2.6955064656549448E-2</v>
      </c>
      <c r="O91" s="215">
        <f>Durban!G$67/100</f>
        <v>2.6956356371423195E-2</v>
      </c>
      <c r="P91" s="215">
        <f>Durban!H$67/100</f>
        <v>0.16367974621672199</v>
      </c>
      <c r="Q91" s="215">
        <f>Durban!I$67/100</f>
        <v>0.15192677127987428</v>
      </c>
      <c r="R91" s="215">
        <f>Durban!J$67/100</f>
        <v>0.20966819650558441</v>
      </c>
      <c r="S91" s="215">
        <f>Durban!K$67/100</f>
        <v>0.17096645879861586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-4.1914605098359357E-5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-2.7875627735346901E-6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-3.8160201613873226E-3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-8.0349814453092893E-4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-3.8588183798422604E-4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-1.235230050703457E-3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-5.2831764806236699E-3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-1.6857458781617484E-3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7.7788088419334398E-4</v>
      </c>
      <c r="AE91" s="198">
        <f t="shared" si="2"/>
        <v>-1.2476373837069903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Durban!C$67/100</f>
        <v>1.1785286804889408E-2</v>
      </c>
      <c r="L92" s="215">
        <f>Durban!D$67/100</f>
        <v>1.9715302750915407E-3</v>
      </c>
      <c r="M92" s="215">
        <f>Durban!E$67/100</f>
        <v>0.2360905890912498</v>
      </c>
      <c r="N92" s="215">
        <f>Durban!F$67/100</f>
        <v>2.6955064656549448E-2</v>
      </c>
      <c r="O92" s="215">
        <f>Durban!G$67/100</f>
        <v>2.6956356371423195E-2</v>
      </c>
      <c r="P92" s="215">
        <f>Durban!H$67/100</f>
        <v>0.16367974621672199</v>
      </c>
      <c r="Q92" s="215">
        <f>Durban!I$67/100</f>
        <v>0.15192677127987428</v>
      </c>
      <c r="R92" s="215">
        <f>Durban!J$67/100</f>
        <v>0.20966819650558441</v>
      </c>
      <c r="S92" s="215">
        <f>Durban!K$67/100</f>
        <v>0.17096645879861586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7.2347365076024794E-5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-3.900012533240625E-5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-2.3151477858152996E-3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-3.5123148939493443E-4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-1.8362598076361979E-4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-7.8351873038568626E-4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-2.8590038808969515E-3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-6.988008158525606E-4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5.0797838087945739E-4</v>
      </c>
      <c r="AE92" s="198">
        <f t="shared" si="2"/>
        <v>-0.66500030624859763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Durban!C$67/100</f>
        <v>1.1785286804889408E-2</v>
      </c>
      <c r="L93" s="215">
        <f>Durban!D$67/100</f>
        <v>1.9715302750915407E-3</v>
      </c>
      <c r="M93" s="215">
        <f>Durban!E$67/100</f>
        <v>0.2360905890912498</v>
      </c>
      <c r="N93" s="215">
        <f>Durban!F$67/100</f>
        <v>2.6955064656549448E-2</v>
      </c>
      <c r="O93" s="215">
        <f>Durban!G$67/100</f>
        <v>2.6956356371423195E-2</v>
      </c>
      <c r="P93" s="215">
        <f>Durban!H$67/100</f>
        <v>0.16367974621672199</v>
      </c>
      <c r="Q93" s="215">
        <f>Durban!I$67/100</f>
        <v>0.15192677127987428</v>
      </c>
      <c r="R93" s="215">
        <f>Durban!J$67/100</f>
        <v>0.20966819650558441</v>
      </c>
      <c r="S93" s="215">
        <f>Durban!K$67/100</f>
        <v>0.17096645879861586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-1.6260334500283374E-4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-2.1671060293216169E-5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-3.3970736669276082E-3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-6.436495800072557E-4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-4.9376021103339387E-4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-2.1508456079764064E-3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-5.7622594381067059E-3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-2.5134215797301151E-3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3.6192857447641713E-5</v>
      </c>
      <c r="AE93" s="198">
        <f t="shared" si="2"/>
        <v>-1.5109091631629894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Durban!C$67/100</f>
        <v>1.1785286804889408E-2</v>
      </c>
      <c r="L94" s="215">
        <f>Durban!D$67/100</f>
        <v>1.9715302750915407E-3</v>
      </c>
      <c r="M94" s="215">
        <f>Durban!E$67/100</f>
        <v>0.2360905890912498</v>
      </c>
      <c r="N94" s="215">
        <f>Durban!F$67/100</f>
        <v>2.6955064656549448E-2</v>
      </c>
      <c r="O94" s="215">
        <f>Durban!G$67/100</f>
        <v>2.6956356371423195E-2</v>
      </c>
      <c r="P94" s="215">
        <f>Durban!H$67/100</f>
        <v>0.16367974621672199</v>
      </c>
      <c r="Q94" s="215">
        <f>Durban!I$67/100</f>
        <v>0.15192677127987428</v>
      </c>
      <c r="R94" s="215">
        <f>Durban!J$67/100</f>
        <v>0.20966819650558441</v>
      </c>
      <c r="S94" s="215">
        <f>Durban!K$67/100</f>
        <v>0.17096645879861586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4.512579494552715E-4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8.0526628957559829E-5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6.22875212803537E-4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5.5881069614827149E-4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4.0636044597688122E-4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1.5037799971073604E-3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3.6954161037573035E-3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2.3984301758572008E-3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6.5909300237383911E-4</v>
      </c>
      <c r="AE94" s="198">
        <f t="shared" si="2"/>
        <v>1.0376550212437223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Durban!C$67/100</f>
        <v>1.1785286804889408E-2</v>
      </c>
      <c r="L95" s="215">
        <f>Durban!D$67/100</f>
        <v>1.9715302750915407E-3</v>
      </c>
      <c r="M95" s="215">
        <f>Durban!E$67/100</f>
        <v>0.2360905890912498</v>
      </c>
      <c r="N95" s="215">
        <f>Durban!F$67/100</f>
        <v>2.6955064656549448E-2</v>
      </c>
      <c r="O95" s="215">
        <f>Durban!G$67/100</f>
        <v>2.6956356371423195E-2</v>
      </c>
      <c r="P95" s="215">
        <f>Durban!H$67/100</f>
        <v>0.16367974621672199</v>
      </c>
      <c r="Q95" s="215">
        <f>Durban!I$67/100</f>
        <v>0.15192677127987428</v>
      </c>
      <c r="R95" s="215">
        <f>Durban!J$67/100</f>
        <v>0.20966819650558441</v>
      </c>
      <c r="S95" s="215">
        <f>Durban!K$67/100</f>
        <v>0.17096645879861586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5.4820760347591192E-4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5.2690829022140153E-5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7.1946345340024257E-3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7.3480269809360647E-4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5.5163942541943789E-4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2.6594705988905007E-3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4.3395879976015281E-3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3.6706959909638989E-3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2.0356377864879129E-3</v>
      </c>
      <c r="AE95" s="198">
        <f t="shared" si="2"/>
        <v>2.1787367463957361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Durban!C$67/100</f>
        <v>1.1785286804889408E-2</v>
      </c>
      <c r="L96" s="215">
        <f>Durban!D$67/100</f>
        <v>1.9715302750915407E-3</v>
      </c>
      <c r="M96" s="215">
        <f>Durban!E$67/100</f>
        <v>0.2360905890912498</v>
      </c>
      <c r="N96" s="215">
        <f>Durban!F$67/100</f>
        <v>2.6955064656549448E-2</v>
      </c>
      <c r="O96" s="215">
        <f>Durban!G$67/100</f>
        <v>2.6956356371423195E-2</v>
      </c>
      <c r="P96" s="215">
        <f>Durban!H$67/100</f>
        <v>0.16367974621672199</v>
      </c>
      <c r="Q96" s="215">
        <f>Durban!I$67/100</f>
        <v>0.15192677127987428</v>
      </c>
      <c r="R96" s="215">
        <f>Durban!J$67/100</f>
        <v>0.20966819650558441</v>
      </c>
      <c r="S96" s="215">
        <f>Durban!K$67/100</f>
        <v>0.17096645879861586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1.9428450259258428E-4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3.932914042655173E-5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-3.1147553821436595E-4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4.2281543083959842E-4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4.8480874192486967E-4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2.1676387769818386E-3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4.578102924565031E-3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2.7839611261198708E-3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7.1716934663283889E-4</v>
      </c>
      <c r="AE96" s="198">
        <f t="shared" si="2"/>
        <v>1.1076634451868816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Durban!C$67/100</f>
        <v>1.1785286804889408E-2</v>
      </c>
      <c r="L97" s="215">
        <f>Durban!D$67/100</f>
        <v>1.9715302750915407E-3</v>
      </c>
      <c r="M97" s="215">
        <f>Durban!E$67/100</f>
        <v>0.2360905890912498</v>
      </c>
      <c r="N97" s="215">
        <f>Durban!F$67/100</f>
        <v>2.6955064656549448E-2</v>
      </c>
      <c r="O97" s="215">
        <f>Durban!G$67/100</f>
        <v>2.6956356371423195E-2</v>
      </c>
      <c r="P97" s="215">
        <f>Durban!H$67/100</f>
        <v>0.16367974621672199</v>
      </c>
      <c r="Q97" s="215">
        <f>Durban!I$67/100</f>
        <v>0.15192677127987428</v>
      </c>
      <c r="R97" s="215">
        <f>Durban!J$67/100</f>
        <v>0.20966819650558441</v>
      </c>
      <c r="S97" s="215">
        <f>Durban!K$67/100</f>
        <v>0.17096645879861586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4.2091377130841376E-4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-2.7757608250394754E-6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-3.1221048564179935E-3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-4.0054628333408189E-4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-2.7559726113464585E-4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-1.1262727227560462E-3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-4.0025811336953186E-3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-1.0988914888450357E-3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7.1657626133314362E-4</v>
      </c>
      <c r="AE97" s="198">
        <f t="shared" si="2"/>
        <v>-0.88912794743666013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Durban!C$68/100</f>
        <v>1.1149431650140712E-2</v>
      </c>
      <c r="L98" s="215">
        <f>Durban!D$68/100</f>
        <v>1.8534683875006995E-3</v>
      </c>
      <c r="M98" s="215">
        <f>Durban!E$68/100</f>
        <v>0.23701958727656447</v>
      </c>
      <c r="N98" s="215">
        <f>Durban!F$68/100</f>
        <v>2.6386819185814637E-2</v>
      </c>
      <c r="O98" s="215">
        <f>Durban!G$68/100</f>
        <v>2.7462557953004056E-2</v>
      </c>
      <c r="P98" s="215">
        <f>Durban!H$68/100</f>
        <v>0.16489699829021828</v>
      </c>
      <c r="Q98" s="215">
        <f>Durban!I$68/100</f>
        <v>0.15170560563903041</v>
      </c>
      <c r="R98" s="215">
        <f>Durban!J$68/100</f>
        <v>0.21094110162377827</v>
      </c>
      <c r="S98" s="215">
        <f>Durban!K$68/100</f>
        <v>0.16858442999394846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2.4639748947894368E-4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2.9404980616171806E-5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-5.5264607941610455E-3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-7.1679874283816613E-4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-4.6127318476216705E-4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-1.9508559125730011E-3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-5.6702567349089785E-3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-2.2279033442588274E-3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2.4367903437718955E-4</v>
      </c>
      <c r="AE98" s="198">
        <f t="shared" si="2"/>
        <v>-1.6034067209029883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Durban!C$68/100</f>
        <v>1.1149431650140712E-2</v>
      </c>
      <c r="L99" s="215">
        <f>Durban!D$68/100</f>
        <v>1.8534683875006995E-3</v>
      </c>
      <c r="M99" s="215">
        <f>Durban!E$68/100</f>
        <v>0.23701958727656447</v>
      </c>
      <c r="N99" s="215">
        <f>Durban!F$68/100</f>
        <v>2.6386819185814637E-2</v>
      </c>
      <c r="O99" s="215">
        <f>Durban!G$68/100</f>
        <v>2.7462557953004056E-2</v>
      </c>
      <c r="P99" s="215">
        <f>Durban!H$68/100</f>
        <v>0.16489699829021828</v>
      </c>
      <c r="Q99" s="215">
        <f>Durban!I$68/100</f>
        <v>0.15170560563903041</v>
      </c>
      <c r="R99" s="215">
        <f>Durban!J$68/100</f>
        <v>0.21094110162377827</v>
      </c>
      <c r="S99" s="215">
        <f>Durban!K$68/100</f>
        <v>0.16858442999394846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6.0232111441919423E-4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7.1452298985953359E-6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3.588889978004297E-3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5.2546573540861261E-4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6.0182675734255116E-4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2.7320424197870919E-3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4.8744729527505802E-3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3.7198683972728594E-3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1.5342810986081949E-3</v>
      </c>
      <c r="AE99" s="198">
        <f t="shared" si="2"/>
        <v>1.8186313683491977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Durban!C$68/100</f>
        <v>1.1149431650140712E-2</v>
      </c>
      <c r="L100" s="215">
        <f>Durban!D$68/100</f>
        <v>1.8534683875006995E-3</v>
      </c>
      <c r="M100" s="215">
        <f>Durban!E$68/100</f>
        <v>0.23701958727656447</v>
      </c>
      <c r="N100" s="215">
        <f>Durban!F$68/100</f>
        <v>2.6386819185814637E-2</v>
      </c>
      <c r="O100" s="215">
        <f>Durban!G$68/100</f>
        <v>2.7462557953004056E-2</v>
      </c>
      <c r="P100" s="215">
        <f>Durban!H$68/100</f>
        <v>0.16489699829021828</v>
      </c>
      <c r="Q100" s="215">
        <f>Durban!I$68/100</f>
        <v>0.15170560563903041</v>
      </c>
      <c r="R100" s="215">
        <f>Durban!J$68/100</f>
        <v>0.21094110162377827</v>
      </c>
      <c r="S100" s="215">
        <f>Durban!K$68/100</f>
        <v>0.16858442999394846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-3.2687612837664951E-4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2.3694823520875286E-5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-1.7502476920299814E-3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-3.8725612188152602E-4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-1.6612169397658063E-4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-4.1376656096898013E-4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-3.3145233612454864E-3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-3.4612714724230591E-4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1.3264586153001179E-3</v>
      </c>
      <c r="AE100" s="198">
        <f t="shared" si="2"/>
        <v>-0.53547652669005164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Durban!C$68/100</f>
        <v>1.1149431650140712E-2</v>
      </c>
      <c r="L101" s="215">
        <f>Durban!D$68/100</f>
        <v>1.8534683875006995E-3</v>
      </c>
      <c r="M101" s="215">
        <f>Durban!E$68/100</f>
        <v>0.23701958727656447</v>
      </c>
      <c r="N101" s="215">
        <f>Durban!F$68/100</f>
        <v>2.6386819185814637E-2</v>
      </c>
      <c r="O101" s="215">
        <f>Durban!G$68/100</f>
        <v>2.7462557953004056E-2</v>
      </c>
      <c r="P101" s="215">
        <f>Durban!H$68/100</f>
        <v>0.16489699829021828</v>
      </c>
      <c r="Q101" s="215">
        <f>Durban!I$68/100</f>
        <v>0.15170560563903041</v>
      </c>
      <c r="R101" s="215">
        <f>Durban!J$68/100</f>
        <v>0.21094110162377827</v>
      </c>
      <c r="S101" s="215">
        <f>Durban!K$68/100</f>
        <v>0.16858442999394846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-1.5748310148370388E-4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3.1743390830925658E-5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-3.627769113461703E-3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-5.1683360299551557E-4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-3.9035072200525222E-4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-1.5608180232187458E-3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-4.7899494234165153E-3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-1.8325170359648831E-3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3.9495759089833171E-4</v>
      </c>
      <c r="AE101" s="198">
        <f t="shared" si="2"/>
        <v>-1.244902004081706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Durban!C$68/100</f>
        <v>1.1149431650140712E-2</v>
      </c>
      <c r="L102" s="215">
        <f>Durban!D$68/100</f>
        <v>1.8534683875006995E-3</v>
      </c>
      <c r="M102" s="215">
        <f>Durban!E$68/100</f>
        <v>0.23701958727656447</v>
      </c>
      <c r="N102" s="215">
        <f>Durban!F$68/100</f>
        <v>2.6386819185814637E-2</v>
      </c>
      <c r="O102" s="215">
        <f>Durban!G$68/100</f>
        <v>2.7462557953004056E-2</v>
      </c>
      <c r="P102" s="215">
        <f>Durban!H$68/100</f>
        <v>0.16489699829021828</v>
      </c>
      <c r="Q102" s="215">
        <f>Durban!I$68/100</f>
        <v>0.15170560563903041</v>
      </c>
      <c r="R102" s="215">
        <f>Durban!J$68/100</f>
        <v>0.21094110162377827</v>
      </c>
      <c r="S102" s="215">
        <f>Durban!K$68/100</f>
        <v>0.16858442999394846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2.7727423369578434E-4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1.0657525091920021E-4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1.1907249848374239E-2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9.3588874941640801E-4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5.9914376101518382E-4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2.7263056449477567E-3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4.7166729659413528E-3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3.9682093323290075E-3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2.1132618186768364E-3</v>
      </c>
      <c r="AE102" s="198">
        <f t="shared" si="2"/>
        <v>2.7350581605315769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Durban!C$68/100</f>
        <v>1.1149431650140712E-2</v>
      </c>
      <c r="L103" s="215">
        <f>Durban!D$68/100</f>
        <v>1.8534683875006995E-3</v>
      </c>
      <c r="M103" s="215">
        <f>Durban!E$68/100</f>
        <v>0.23701958727656447</v>
      </c>
      <c r="N103" s="215">
        <f>Durban!F$68/100</f>
        <v>2.6386819185814637E-2</v>
      </c>
      <c r="O103" s="215">
        <f>Durban!G$68/100</f>
        <v>2.7462557953004056E-2</v>
      </c>
      <c r="P103" s="215">
        <f>Durban!H$68/100</f>
        <v>0.16489699829021828</v>
      </c>
      <c r="Q103" s="215">
        <f>Durban!I$68/100</f>
        <v>0.15170560563903041</v>
      </c>
      <c r="R103" s="215">
        <f>Durban!J$68/100</f>
        <v>0.21094110162377827</v>
      </c>
      <c r="S103" s="215">
        <f>Durban!K$68/100</f>
        <v>0.16858442999394846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-2.3373727154599321E-4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-5.6190946723771395E-5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3.3776915063023355E-3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-2.9450569577700315E-4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-9.202161589253362E-5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-2.4278505413562895E-4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-2.4150522280549798E-3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-3.1360019327836909E-6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1.1150070890549959E-3</v>
      </c>
      <c r="AE103" s="198">
        <f t="shared" si="2"/>
        <v>0.11552697812946375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Durban!C$68/100</f>
        <v>1.1149431650140712E-2</v>
      </c>
      <c r="L104" s="215">
        <f>Durban!D$68/100</f>
        <v>1.8534683875006995E-3</v>
      </c>
      <c r="M104" s="215">
        <f>Durban!E$68/100</f>
        <v>0.23701958727656447</v>
      </c>
      <c r="N104" s="215">
        <f>Durban!F$68/100</f>
        <v>2.6386819185814637E-2</v>
      </c>
      <c r="O104" s="215">
        <f>Durban!G$68/100</f>
        <v>2.7462557953004056E-2</v>
      </c>
      <c r="P104" s="215">
        <f>Durban!H$68/100</f>
        <v>0.16489699829021828</v>
      </c>
      <c r="Q104" s="215">
        <f>Durban!I$68/100</f>
        <v>0.15170560563903041</v>
      </c>
      <c r="R104" s="215">
        <f>Durban!J$68/100</f>
        <v>0.21094110162377827</v>
      </c>
      <c r="S104" s="215">
        <f>Durban!K$68/100</f>
        <v>0.16858442999394846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-5.0008995248279182E-5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3.6537396359197151E-5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-3.1330230560159362E-3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-2.7650880139005226E-4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5.6575884194768E-5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3.283332465280459E-4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-5.9988214275668022E-4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6.0765353983005066E-4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7.4309215284281164E-4</v>
      </c>
      <c r="AE104" s="198">
        <f t="shared" si="2"/>
        <v>-0.22872307756560747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Durban!C$68/100</f>
        <v>1.1149431650140712E-2</v>
      </c>
      <c r="L105" s="215">
        <f>Durban!D$68/100</f>
        <v>1.8534683875006995E-3</v>
      </c>
      <c r="M105" s="215">
        <f>Durban!E$68/100</f>
        <v>0.23701958727656447</v>
      </c>
      <c r="N105" s="215">
        <f>Durban!F$68/100</f>
        <v>2.6386819185814637E-2</v>
      </c>
      <c r="O105" s="215">
        <f>Durban!G$68/100</f>
        <v>2.7462557953004056E-2</v>
      </c>
      <c r="P105" s="215">
        <f>Durban!H$68/100</f>
        <v>0.16489699829021828</v>
      </c>
      <c r="Q105" s="215">
        <f>Durban!I$68/100</f>
        <v>0.15170560563903041</v>
      </c>
      <c r="R105" s="215">
        <f>Durban!J$68/100</f>
        <v>0.21094110162377827</v>
      </c>
      <c r="S105" s="215">
        <f>Durban!K$68/100</f>
        <v>0.16858442999394846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-3.6238905868970909E-4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1.7125552841081239E-5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5.8754235124606601E-3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6.5221710933201064E-4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5.6091679192542872E-4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2.4670159287266849E-3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4.3236783022977537E-3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3.6140548205067253E-3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1.7243885944847742E-3</v>
      </c>
      <c r="AE105" s="198">
        <f t="shared" si="2"/>
        <v>1.8872431553885411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Durban!C$68/100</f>
        <v>1.1149431650140712E-2</v>
      </c>
      <c r="L106" s="215">
        <f>Durban!D$68/100</f>
        <v>1.8534683875006995E-3</v>
      </c>
      <c r="M106" s="215">
        <f>Durban!E$68/100</f>
        <v>0.23701958727656447</v>
      </c>
      <c r="N106" s="215">
        <f>Durban!F$68/100</f>
        <v>2.6386819185814637E-2</v>
      </c>
      <c r="O106" s="215">
        <f>Durban!G$68/100</f>
        <v>2.7462557953004056E-2</v>
      </c>
      <c r="P106" s="215">
        <f>Durban!H$68/100</f>
        <v>0.16489699829021828</v>
      </c>
      <c r="Q106" s="215">
        <f>Durban!I$68/100</f>
        <v>0.15170560563903041</v>
      </c>
      <c r="R106" s="215">
        <f>Durban!J$68/100</f>
        <v>0.21094110162377827</v>
      </c>
      <c r="S106" s="215">
        <f>Durban!K$68/100</f>
        <v>0.16858442999394846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2.7364883992596649E-4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4.9169967926840373E-5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9.6976011036210199E-3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8.4152288323913551E-4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9.6314251896512603E-4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4.6029522937929288E-3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7.9378875609135511E-3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5.987135011081654E-3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2.5350163377640686E-3</v>
      </c>
      <c r="AE106" s="198">
        <f t="shared" si="2"/>
        <v>3.2888076517230287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Durban!C$68/100</f>
        <v>1.1149431650140712E-2</v>
      </c>
      <c r="L107" s="215">
        <f>Durban!D$68/100</f>
        <v>1.8534683875006995E-3</v>
      </c>
      <c r="M107" s="215">
        <f>Durban!E$68/100</f>
        <v>0.23701958727656447</v>
      </c>
      <c r="N107" s="215">
        <f>Durban!F$68/100</f>
        <v>2.6386819185814637E-2</v>
      </c>
      <c r="O107" s="215">
        <f>Durban!G$68/100</f>
        <v>2.7462557953004056E-2</v>
      </c>
      <c r="P107" s="215">
        <f>Durban!H$68/100</f>
        <v>0.16489699829021828</v>
      </c>
      <c r="Q107" s="215">
        <f>Durban!I$68/100</f>
        <v>0.15170560563903041</v>
      </c>
      <c r="R107" s="215">
        <f>Durban!J$68/100</f>
        <v>0.21094110162377827</v>
      </c>
      <c r="S107" s="215">
        <f>Durban!K$68/100</f>
        <v>0.16858442999394846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-1.5932640203059341E-4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-1.1059478011275451E-5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-1.1842944817406251E-3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4.7890809013413649E-4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3.7314881490811881E-4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1.4045100082923216E-3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3.348968265952274E-3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2.195605174830141E-3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5.6568284987175562E-4</v>
      </c>
      <c r="AE107" s="198">
        <f t="shared" si="2"/>
        <v>0.70121428422062537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Durban!C$68/100</f>
        <v>1.1149431650140712E-2</v>
      </c>
      <c r="L108" s="215">
        <f>Durban!D$68/100</f>
        <v>1.8534683875006995E-3</v>
      </c>
      <c r="M108" s="215">
        <f>Durban!E$68/100</f>
        <v>0.23701958727656447</v>
      </c>
      <c r="N108" s="215">
        <f>Durban!F$68/100</f>
        <v>2.6386819185814637E-2</v>
      </c>
      <c r="O108" s="215">
        <f>Durban!G$68/100</f>
        <v>2.7462557953004056E-2</v>
      </c>
      <c r="P108" s="215">
        <f>Durban!H$68/100</f>
        <v>0.16489699829021828</v>
      </c>
      <c r="Q108" s="215">
        <f>Durban!I$68/100</f>
        <v>0.15170560563903041</v>
      </c>
      <c r="R108" s="215">
        <f>Durban!J$68/100</f>
        <v>0.21094110162377827</v>
      </c>
      <c r="S108" s="215">
        <f>Durban!K$68/100</f>
        <v>0.16858442999394846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-2.3564387984868651E-4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1.14247246773857E-5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-4.7972417269378353E-3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-6.8587623056450236E-4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-4.5536602358895936E-4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-1.7963655743759854E-3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-6.0886886043025898E-3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-1.9857126445546125E-3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8.1894030586617461E-4</v>
      </c>
      <c r="AE108" s="198">
        <f t="shared" si="2"/>
        <v>-1.5214529653629607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Durban!C$68/100</f>
        <v>1.1149431650140712E-2</v>
      </c>
      <c r="L109" s="215">
        <f>Durban!D$68/100</f>
        <v>1.8534683875006995E-3</v>
      </c>
      <c r="M109" s="215">
        <f>Durban!E$68/100</f>
        <v>0.23701958727656447</v>
      </c>
      <c r="N109" s="215">
        <f>Durban!F$68/100</f>
        <v>2.6386819185814637E-2</v>
      </c>
      <c r="O109" s="215">
        <f>Durban!G$68/100</f>
        <v>2.7462557953004056E-2</v>
      </c>
      <c r="P109" s="215">
        <f>Durban!H$68/100</f>
        <v>0.16489699829021828</v>
      </c>
      <c r="Q109" s="215">
        <f>Durban!I$68/100</f>
        <v>0.15170560563903041</v>
      </c>
      <c r="R109" s="215">
        <f>Durban!J$68/100</f>
        <v>0.21094110162377827</v>
      </c>
      <c r="S109" s="215">
        <f>Durban!K$68/100</f>
        <v>0.16858442999394846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1.1354676686837079E-4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-6.4995781597158882E-6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1.1719687514402475E-3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4.5220868890136808E-4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4.1573134933542134E-4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1.6712139407159704E-3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3.5412949678031028E-3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2.5026344811820271E-3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8.016335371419023E-4</v>
      </c>
      <c r="AE109" s="198">
        <f t="shared" si="2"/>
        <v>1.0663732905228693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Durban!C$69/100</f>
        <v>1.0899395233994857E-2</v>
      </c>
      <c r="L110" s="215">
        <f>Durban!D$69/100</f>
        <v>1.7842990925936995E-3</v>
      </c>
      <c r="M110" s="215">
        <f>Durban!E$69/100</f>
        <v>0.23460196240664247</v>
      </c>
      <c r="N110" s="215">
        <f>Durban!F$69/100</f>
        <v>2.5666019753297232E-2</v>
      </c>
      <c r="O110" s="215">
        <f>Durban!G$69/100</f>
        <v>2.9583808333898801E-2</v>
      </c>
      <c r="P110" s="215">
        <f>Durban!H$69/100</f>
        <v>0.16386368123308015</v>
      </c>
      <c r="Q110" s="215">
        <f>Durban!I$69/100</f>
        <v>0.15322084355556467</v>
      </c>
      <c r="R110" s="215">
        <f>Durban!J$69/100</f>
        <v>0.21465434928836974</v>
      </c>
      <c r="S110" s="215">
        <f>Durban!K$69/100</f>
        <v>0.16572564110255833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-2.9111238511594806E-5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4.1709897597629426E-5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4.7013935201735439E-3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5.8437886940181929E-4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4.8271410880663284E-4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1.9491992431406361E-3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3.6688468979672257E-3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2.9069864064027798E-3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1.2850629754270922E-3</v>
      </c>
      <c r="AE110" s="198">
        <f t="shared" si="2"/>
        <v>1.5591180680405765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Durban!C$69/100</f>
        <v>1.0899395233994857E-2</v>
      </c>
      <c r="L111" s="215">
        <f>Durban!D$69/100</f>
        <v>1.7842990925936995E-3</v>
      </c>
      <c r="M111" s="215">
        <f>Durban!E$69/100</f>
        <v>0.23460196240664247</v>
      </c>
      <c r="N111" s="215">
        <f>Durban!F$69/100</f>
        <v>2.5666019753297232E-2</v>
      </c>
      <c r="O111" s="215">
        <f>Durban!G$69/100</f>
        <v>2.9583808333898801E-2</v>
      </c>
      <c r="P111" s="215">
        <f>Durban!H$69/100</f>
        <v>0.16386368123308015</v>
      </c>
      <c r="Q111" s="215">
        <f>Durban!I$69/100</f>
        <v>0.15322084355556467</v>
      </c>
      <c r="R111" s="215">
        <f>Durban!J$69/100</f>
        <v>0.21465434928836974</v>
      </c>
      <c r="S111" s="215">
        <f>Durban!K$69/100</f>
        <v>0.16572564110255833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-1.7707649255198064E-4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3.1186164396231684E-5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-7.0859002498738102E-4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-2.4171064654960204E-4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2.2023342011846299E-5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4.2652814418035203E-4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-1.7769879987787204E-3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8.2596953395895308E-4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1.6770283794220612E-3</v>
      </c>
      <c r="AE111" s="198">
        <f t="shared" si="2"/>
        <v>7.8370401101760228E-3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Durban!C$69/100</f>
        <v>1.0899395233994857E-2</v>
      </c>
      <c r="L112" s="215">
        <f>Durban!D$69/100</f>
        <v>1.7842990925936995E-3</v>
      </c>
      <c r="M112" s="215">
        <f>Durban!E$69/100</f>
        <v>0.23460196240664247</v>
      </c>
      <c r="N112" s="215">
        <f>Durban!F$69/100</f>
        <v>2.5666019753297232E-2</v>
      </c>
      <c r="O112" s="215">
        <f>Durban!G$69/100</f>
        <v>2.9583808333898801E-2</v>
      </c>
      <c r="P112" s="215">
        <f>Durban!H$69/100</f>
        <v>0.16386368123308015</v>
      </c>
      <c r="Q112" s="215">
        <f>Durban!I$69/100</f>
        <v>0.15322084355556467</v>
      </c>
      <c r="R112" s="215">
        <f>Durban!J$69/100</f>
        <v>0.21465434928836974</v>
      </c>
      <c r="S112" s="215">
        <f>Durban!K$69/100</f>
        <v>0.16572564110255833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-3.1045909472342118E-4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-4.3189715966481837E-5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-2.4425858067202502E-3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-6.0325120204085124E-4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-5.5067254131417219E-4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-2.0796271507285192E-3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-6.4105709100598634E-3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-2.3988584562421871E-3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5.9018062151201269E-4</v>
      </c>
      <c r="AE112" s="198">
        <f t="shared" si="2"/>
        <v>-1.4249034256283732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Durban!C$69/100</f>
        <v>1.0899395233994857E-2</v>
      </c>
      <c r="L113" s="215">
        <f>Durban!D$69/100</f>
        <v>1.7842990925936995E-3</v>
      </c>
      <c r="M113" s="215">
        <f>Durban!E$69/100</f>
        <v>0.23460196240664247</v>
      </c>
      <c r="N113" s="215">
        <f>Durban!F$69/100</f>
        <v>2.5666019753297232E-2</v>
      </c>
      <c r="O113" s="215">
        <f>Durban!G$69/100</f>
        <v>2.9583808333898801E-2</v>
      </c>
      <c r="P113" s="215">
        <f>Durban!H$69/100</f>
        <v>0.16386368123308015</v>
      </c>
      <c r="Q113" s="215">
        <f>Durban!I$69/100</f>
        <v>0.15322084355556467</v>
      </c>
      <c r="R113" s="215">
        <f>Durban!J$69/100</f>
        <v>0.21465434928836974</v>
      </c>
      <c r="S113" s="215">
        <f>Durban!K$69/100</f>
        <v>0.16572564110255833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-2.6944019581384048E-4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1.1623986603866836E-6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-2.3406166124448659E-3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-4.5023292529404148E-5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1.5786870110241863E-4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4.6165911377843134E-4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9.2212442748088562E-4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9.2225071644182557E-4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1.8958717520431938E-4</v>
      </c>
      <c r="AE113" s="198">
        <f t="shared" si="2"/>
        <v>-4.2756811984365076E-5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Durban!C$69/100</f>
        <v>1.0899395233994857E-2</v>
      </c>
      <c r="L114" s="215">
        <f>Durban!D$69/100</f>
        <v>1.7842990925936995E-3</v>
      </c>
      <c r="M114" s="215">
        <f>Durban!E$69/100</f>
        <v>0.23460196240664247</v>
      </c>
      <c r="N114" s="215">
        <f>Durban!F$69/100</f>
        <v>2.5666019753297232E-2</v>
      </c>
      <c r="O114" s="215">
        <f>Durban!G$69/100</f>
        <v>2.9583808333898801E-2</v>
      </c>
      <c r="P114" s="215">
        <f>Durban!H$69/100</f>
        <v>0.16386368123308015</v>
      </c>
      <c r="Q114" s="215">
        <f>Durban!I$69/100</f>
        <v>0.15322084355556467</v>
      </c>
      <c r="R114" s="215">
        <f>Durban!J$69/100</f>
        <v>0.21465434928836974</v>
      </c>
      <c r="S114" s="215">
        <f>Durban!K$69/100</f>
        <v>0.16572564110255833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-1.2661529258199857E-4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-1.6238204369058161E-5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1.5920655953589654E-3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1.6633168632883025E-4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1.0221343017598546E-4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4.0166416483702205E-4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5.1899875850102881E-4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7.0355165125311476E-4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5.4769478104281153E-4</v>
      </c>
      <c r="AE114" s="198">
        <f t="shared" si="2"/>
        <v>0.38896665705467021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Durban!C$69/100</f>
        <v>1.0899395233994857E-2</v>
      </c>
      <c r="L115" s="215">
        <f>Durban!D$69/100</f>
        <v>1.7842990925936995E-3</v>
      </c>
      <c r="M115" s="215">
        <f>Durban!E$69/100</f>
        <v>0.23460196240664247</v>
      </c>
      <c r="N115" s="215">
        <f>Durban!F$69/100</f>
        <v>2.5666019753297232E-2</v>
      </c>
      <c r="O115" s="215">
        <f>Durban!G$69/100</f>
        <v>2.9583808333898801E-2</v>
      </c>
      <c r="P115" s="215">
        <f>Durban!H$69/100</f>
        <v>0.16386368123308015</v>
      </c>
      <c r="Q115" s="215">
        <f>Durban!I$69/100</f>
        <v>0.15322084355556467</v>
      </c>
      <c r="R115" s="215">
        <f>Durban!J$69/100</f>
        <v>0.21465434928836974</v>
      </c>
      <c r="S115" s="215">
        <f>Durban!K$69/100</f>
        <v>0.16572564110255833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-9.4756275458390891E-5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-2.4602650390960959E-5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-2.3394915031020166E-3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-3.5880548155054832E-4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-2.6244074061299532E-4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-1.0239931775422565E-3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-3.4673002062898684E-3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-1.0661528160366026E-3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5.3759961666798397E-4</v>
      </c>
      <c r="AE115" s="198">
        <f t="shared" si="2"/>
        <v>-0.80999432343156552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Durban!C$69/100</f>
        <v>1.0899395233994857E-2</v>
      </c>
      <c r="L116" s="215">
        <f>Durban!D$69/100</f>
        <v>1.7842990925936995E-3</v>
      </c>
      <c r="M116" s="215">
        <f>Durban!E$69/100</f>
        <v>0.23460196240664247</v>
      </c>
      <c r="N116" s="215">
        <f>Durban!F$69/100</f>
        <v>2.5666019753297232E-2</v>
      </c>
      <c r="O116" s="215">
        <f>Durban!G$69/100</f>
        <v>2.9583808333898801E-2</v>
      </c>
      <c r="P116" s="215">
        <f>Durban!H$69/100</f>
        <v>0.16386368123308015</v>
      </c>
      <c r="Q116" s="215">
        <f>Durban!I$69/100</f>
        <v>0.15322084355556467</v>
      </c>
      <c r="R116" s="215">
        <f>Durban!J$69/100</f>
        <v>0.21465434928836974</v>
      </c>
      <c r="S116" s="215">
        <f>Durban!K$69/100</f>
        <v>0.16572564110255833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1.245259037569042E-4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6.6511075834280513E-6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-1.0940494153417022E-3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-3.4872774320156568E-4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-1.5438593020261401E-4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-4.1176866721096342E-4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-2.5935914852658602E-3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-4.1558188497943396E-4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7.7853117718793908E-4</v>
      </c>
      <c r="AE116" s="198">
        <f t="shared" si="2"/>
        <v>-0.41083969376738677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Durban!C$69/100</f>
        <v>1.0899395233994857E-2</v>
      </c>
      <c r="L117" s="215">
        <f>Durban!D$69/100</f>
        <v>1.7842990925936995E-3</v>
      </c>
      <c r="M117" s="215">
        <f>Durban!E$69/100</f>
        <v>0.23460196240664247</v>
      </c>
      <c r="N117" s="215">
        <f>Durban!F$69/100</f>
        <v>2.5666019753297232E-2</v>
      </c>
      <c r="O117" s="215">
        <f>Durban!G$69/100</f>
        <v>2.9583808333898801E-2</v>
      </c>
      <c r="P117" s="215">
        <f>Durban!H$69/100</f>
        <v>0.16386368123308015</v>
      </c>
      <c r="Q117" s="215">
        <f>Durban!I$69/100</f>
        <v>0.15322084355556467</v>
      </c>
      <c r="R117" s="215">
        <f>Durban!J$69/100</f>
        <v>0.21465434928836974</v>
      </c>
      <c r="S117" s="215">
        <f>Durban!K$69/100</f>
        <v>0.16572564110255833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8.9153187168491784E-5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2.3749398593702108E-5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3.5402190759776906E-3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5.6491847651797111E-4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5.1210238194633313E-4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2.1026911174973255E-3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4.1008626807036343E-3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2.9581977089799373E-3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1.1798458197101508E-3</v>
      </c>
      <c r="AE117" s="198">
        <f t="shared" si="2"/>
        <v>1.5071739847095236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Durban!C$69/100</f>
        <v>1.0899395233994857E-2</v>
      </c>
      <c r="L118" s="215">
        <f>Durban!D$69/100</f>
        <v>1.7842990925936995E-3</v>
      </c>
      <c r="M118" s="215">
        <f>Durban!E$69/100</f>
        <v>0.23460196240664247</v>
      </c>
      <c r="N118" s="215">
        <f>Durban!F$69/100</f>
        <v>2.5666019753297232E-2</v>
      </c>
      <c r="O118" s="215">
        <f>Durban!G$69/100</f>
        <v>2.9583808333898801E-2</v>
      </c>
      <c r="P118" s="215">
        <f>Durban!H$69/100</f>
        <v>0.16386368123308015</v>
      </c>
      <c r="Q118" s="215">
        <f>Durban!I$69/100</f>
        <v>0.15322084355556467</v>
      </c>
      <c r="R118" s="215">
        <f>Durban!J$69/100</f>
        <v>0.21465434928836974</v>
      </c>
      <c r="S118" s="215">
        <f>Durban!K$69/100</f>
        <v>0.16572564110255833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-2.0624505258294188E-4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2.2593542359674924E-5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-6.3627114096970038E-3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-9.0047641033466326E-4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-4.2804043829017464E-4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-1.5217356354577253E-3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-5.3287131671672736E-3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-1.8808145739858974E-3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2.9871233972146615E-4</v>
      </c>
      <c r="AE118" s="198">
        <f t="shared" si="2"/>
        <v>-1.630743080543454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Durban!C$69/100</f>
        <v>1.0899395233994857E-2</v>
      </c>
      <c r="L119" s="215">
        <f>Durban!D$69/100</f>
        <v>1.7842990925936995E-3</v>
      </c>
      <c r="M119" s="215">
        <f>Durban!E$69/100</f>
        <v>0.23460196240664247</v>
      </c>
      <c r="N119" s="215">
        <f>Durban!F$69/100</f>
        <v>2.5666019753297232E-2</v>
      </c>
      <c r="O119" s="215">
        <f>Durban!G$69/100</f>
        <v>2.9583808333898801E-2</v>
      </c>
      <c r="P119" s="215">
        <f>Durban!H$69/100</f>
        <v>0.16386368123308015</v>
      </c>
      <c r="Q119" s="215">
        <f>Durban!I$69/100</f>
        <v>0.15322084355556467</v>
      </c>
      <c r="R119" s="215">
        <f>Durban!J$69/100</f>
        <v>0.21465434928836974</v>
      </c>
      <c r="S119" s="215">
        <f>Durban!K$69/100</f>
        <v>0.16572564110255833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-2.5786884006137465E-4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8.3011203866630617E-6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-5.7505201018732705E-3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-5.1840608365270424E-4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-5.3486602094840311E-4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-2.3095588915205251E-3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-5.7218887344303946E-3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-2.5435159673258619E-3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-5.3026951824071346E-5</v>
      </c>
      <c r="AE119" s="198">
        <f t="shared" si="2"/>
        <v>-1.7681350471249944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Durban!C$69/100</f>
        <v>1.0899395233994857E-2</v>
      </c>
      <c r="L120" s="215">
        <f>Durban!D$69/100</f>
        <v>1.7842990925936995E-3</v>
      </c>
      <c r="M120" s="215">
        <f>Durban!E$69/100</f>
        <v>0.23460196240664247</v>
      </c>
      <c r="N120" s="215">
        <f>Durban!F$69/100</f>
        <v>2.5666019753297232E-2</v>
      </c>
      <c r="O120" s="215">
        <f>Durban!G$69/100</f>
        <v>2.9583808333898801E-2</v>
      </c>
      <c r="P120" s="215">
        <f>Durban!H$69/100</f>
        <v>0.16386368123308015</v>
      </c>
      <c r="Q120" s="215">
        <f>Durban!I$69/100</f>
        <v>0.15322084355556467</v>
      </c>
      <c r="R120" s="215">
        <f>Durban!J$69/100</f>
        <v>0.21465434928836974</v>
      </c>
      <c r="S120" s="215">
        <f>Durban!K$69/100</f>
        <v>0.16572564110255833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8.1321997552230127E-5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3.1041635690803507E-5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3.3876045102845041E-3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1.3075649023053061E-4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2.2270091377727758E-4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9.4278992368638289E-4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1.247206957930995E-3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1.4466087913399097E-3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8.4661527212803256E-4</v>
      </c>
      <c r="AE120" s="198">
        <f t="shared" si="2"/>
        <v>0.83366464926206663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Durban!C$69/100</f>
        <v>1.0899395233994857E-2</v>
      </c>
      <c r="L121" s="215">
        <f>Durban!D$69/100</f>
        <v>1.7842990925936995E-3</v>
      </c>
      <c r="M121" s="215">
        <f>Durban!E$69/100</f>
        <v>0.23460196240664247</v>
      </c>
      <c r="N121" s="215">
        <f>Durban!F$69/100</f>
        <v>2.5666019753297232E-2</v>
      </c>
      <c r="O121" s="215">
        <f>Durban!G$69/100</f>
        <v>2.9583808333898801E-2</v>
      </c>
      <c r="P121" s="215">
        <f>Durban!H$69/100</f>
        <v>0.16386368123308015</v>
      </c>
      <c r="Q121" s="215">
        <f>Durban!I$69/100</f>
        <v>0.15322084355556467</v>
      </c>
      <c r="R121" s="215">
        <f>Durban!J$69/100</f>
        <v>0.21465434928836974</v>
      </c>
      <c r="S121" s="215">
        <f>Durban!K$69/100</f>
        <v>0.16572564110255833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8.1748417734481464E-5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2.7962817094022581E-5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-1.2234782482095368E-3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-3.625749502469999E-4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-1.7928453662356027E-4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-6.3007298133727183E-4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-2.5410699094450644E-3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-6.5403097487087391E-4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4.004838733068565E-4</v>
      </c>
      <c r="AE121" s="198">
        <f t="shared" si="2"/>
        <v>-0.5080316492597946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Durban!C$70/100</f>
        <v>1.2127467242703629E-2</v>
      </c>
      <c r="L122" s="215">
        <f>Durban!D$70/100</f>
        <v>1.5355215801416151E-3</v>
      </c>
      <c r="M122" s="215">
        <f>Durban!E$70/100</f>
        <v>0.23060420461867431</v>
      </c>
      <c r="N122" s="215">
        <f>Durban!F$70/100</f>
        <v>2.35818917965302E-2</v>
      </c>
      <c r="O122" s="215">
        <f>Durban!G$70/100</f>
        <v>3.1176104695094253E-2</v>
      </c>
      <c r="P122" s="215">
        <f>Durban!H$70/100</f>
        <v>0.1588902811776623</v>
      </c>
      <c r="Q122" s="215">
        <f>Durban!I$70/100</f>
        <v>0.15306779672133936</v>
      </c>
      <c r="R122" s="215">
        <f>Durban!J$70/100</f>
        <v>0.22215527865745399</v>
      </c>
      <c r="S122" s="215">
        <f>Durban!K$70/100</f>
        <v>0.16686145351040024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7.3094001109276822E-4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1.0372733261382417E-4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8.0939254785904746E-3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2.799633061762721E-4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6.5747115239711486E-4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2.8996931677208451E-3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3.5123889514732522E-3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4.2812406508593286E-3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2.600108313352762E-3</v>
      </c>
      <c r="AE122" s="198">
        <f t="shared" si="2"/>
        <v>2.3159458364276642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Durban!C$70/100</f>
        <v>1.2127467242703629E-2</v>
      </c>
      <c r="L123" s="215">
        <f>Durban!D$70/100</f>
        <v>1.5355215801416151E-3</v>
      </c>
      <c r="M123" s="215">
        <f>Durban!E$70/100</f>
        <v>0.23060420461867431</v>
      </c>
      <c r="N123" s="215">
        <f>Durban!F$70/100</f>
        <v>2.35818917965302E-2</v>
      </c>
      <c r="O123" s="215">
        <f>Durban!G$70/100</f>
        <v>3.1176104695094253E-2</v>
      </c>
      <c r="P123" s="215">
        <f>Durban!H$70/100</f>
        <v>0.1588902811776623</v>
      </c>
      <c r="Q123" s="215">
        <f>Durban!I$70/100</f>
        <v>0.15306779672133936</v>
      </c>
      <c r="R123" s="215">
        <f>Durban!J$70/100</f>
        <v>0.22215527865745399</v>
      </c>
      <c r="S123" s="215">
        <f>Durban!K$70/100</f>
        <v>0.16686145351040024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5.3822384928534171E-4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4.5591181580366233E-5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2.5736240679049612E-3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7.2131269550213331E-5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-2.1436722634935146E-4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-7.9140757716122576E-4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-3.2425322934440787E-3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-4.3606372016978046E-4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1.267766197558814E-3</v>
      </c>
      <c r="AE123" s="198">
        <f t="shared" si="2"/>
        <v>-1.8703425124474028E-2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Durban!C$70/100</f>
        <v>1.2127467242703629E-2</v>
      </c>
      <c r="L124" s="215">
        <f>Durban!D$70/100</f>
        <v>1.5355215801416151E-3</v>
      </c>
      <c r="M124" s="215">
        <f>Durban!E$70/100</f>
        <v>0.23060420461867431</v>
      </c>
      <c r="N124" s="215">
        <f>Durban!F$70/100</f>
        <v>2.35818917965302E-2</v>
      </c>
      <c r="O124" s="215">
        <f>Durban!G$70/100</f>
        <v>3.1176104695094253E-2</v>
      </c>
      <c r="P124" s="215">
        <f>Durban!H$70/100</f>
        <v>0.1588902811776623</v>
      </c>
      <c r="Q124" s="215">
        <f>Durban!I$70/100</f>
        <v>0.15306779672133936</v>
      </c>
      <c r="R124" s="215">
        <f>Durban!J$70/100</f>
        <v>0.22215527865745399</v>
      </c>
      <c r="S124" s="215">
        <f>Durban!K$70/100</f>
        <v>0.16686145351040024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-9.6286050630897891E-5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-1.4492332197244803E-5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2.4658056409714042E-3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-3.4622392629154932E-4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2.6890329314434617E-4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1.3868782472038358E-3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5.67608685162644E-4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1.9255100274071231E-3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1.3714142479162395E-3</v>
      </c>
      <c r="AE124" s="198">
        <f t="shared" si="2"/>
        <v>0.7529117832685901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Durban!C$70/100</f>
        <v>1.2127467242703629E-2</v>
      </c>
      <c r="L125" s="215">
        <f>Durban!D$70/100</f>
        <v>1.5355215801416151E-3</v>
      </c>
      <c r="M125" s="215">
        <f>Durban!E$70/100</f>
        <v>0.23060420461867431</v>
      </c>
      <c r="N125" s="215">
        <f>Durban!F$70/100</f>
        <v>2.35818917965302E-2</v>
      </c>
      <c r="O125" s="215">
        <f>Durban!G$70/100</f>
        <v>3.1176104695094253E-2</v>
      </c>
      <c r="P125" s="215">
        <f>Durban!H$70/100</f>
        <v>0.1588902811776623</v>
      </c>
      <c r="Q125" s="215">
        <f>Durban!I$70/100</f>
        <v>0.15306779672133936</v>
      </c>
      <c r="R125" s="215">
        <f>Durban!J$70/100</f>
        <v>0.22215527865745399</v>
      </c>
      <c r="S125" s="215">
        <f>Durban!K$70/100</f>
        <v>0.16686145351040024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-4.7583479789171197E-4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-8.1008849511479114E-5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-7.0192913301455736E-3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-3.6779751777631044E-4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-6.7433052324450491E-4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-2.9174482629625862E-3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-5.7788758426817717E-3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-3.5771445151663132E-3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-8.8103531222440568E-4</v>
      </c>
      <c r="AE125" s="198">
        <f t="shared" si="2"/>
        <v>-2.1772766951604656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Durban!C$70/100</f>
        <v>1.2127467242703629E-2</v>
      </c>
      <c r="L126" s="215">
        <f>Durban!D$70/100</f>
        <v>1.5355215801416151E-3</v>
      </c>
      <c r="M126" s="215">
        <f>Durban!E$70/100</f>
        <v>0.23060420461867431</v>
      </c>
      <c r="N126" s="215">
        <f>Durban!F$70/100</f>
        <v>2.35818917965302E-2</v>
      </c>
      <c r="O126" s="215">
        <f>Durban!G$70/100</f>
        <v>3.1176104695094253E-2</v>
      </c>
      <c r="P126" s="215">
        <f>Durban!H$70/100</f>
        <v>0.1588902811776623</v>
      </c>
      <c r="Q126" s="215">
        <f>Durban!I$70/100</f>
        <v>0.15306779672133936</v>
      </c>
      <c r="R126" s="215">
        <f>Durban!J$70/100</f>
        <v>0.22215527865745399</v>
      </c>
      <c r="S126" s="215">
        <f>Durban!K$70/100</f>
        <v>0.16686145351040024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-7.6841141879866869E-4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-2.2410848157005045E-5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-4.2130103059465889E-3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-8.9992367705266346E-4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-6.9456769010172175E-4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-2.4689568297648003E-3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-6.7900937961616128E-3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-3.4656842447047913E-3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-3.7642936526966527E-4</v>
      </c>
      <c r="AE126" s="198">
        <f t="shared" si="2"/>
        <v>-1.9699488175957518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Durban!C$70/100</f>
        <v>1.2127467242703629E-2</v>
      </c>
      <c r="L127" s="215">
        <f>Durban!D$70/100</f>
        <v>1.5355215801416151E-3</v>
      </c>
      <c r="M127" s="215">
        <f>Durban!E$70/100</f>
        <v>0.23060420461867431</v>
      </c>
      <c r="N127" s="215">
        <f>Durban!F$70/100</f>
        <v>2.35818917965302E-2</v>
      </c>
      <c r="O127" s="215">
        <f>Durban!G$70/100</f>
        <v>3.1176104695094253E-2</v>
      </c>
      <c r="P127" s="215">
        <f>Durban!H$70/100</f>
        <v>0.1588902811776623</v>
      </c>
      <c r="Q127" s="215">
        <f>Durban!I$70/100</f>
        <v>0.15306779672133936</v>
      </c>
      <c r="R127" s="215">
        <f>Durban!J$70/100</f>
        <v>0.22215527865745399</v>
      </c>
      <c r="S127" s="215">
        <f>Durban!K$70/100</f>
        <v>0.16686145351040024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2.8174653398236417E-4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3.1625245366662707E-5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1.351268990490631E-3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-3.3967238318663608E-4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-2.2723602931225707E-4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-6.1140188162094923E-4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-3.8450103127454721E-3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-4.7700895554779596E-4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1.3782442747022861E-3</v>
      </c>
      <c r="AE127" s="198">
        <f t="shared" si="2"/>
        <v>-0.24574445178711665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Durban!C$70/100</f>
        <v>1.2127467242703629E-2</v>
      </c>
      <c r="L128" s="215">
        <f>Durban!D$70/100</f>
        <v>1.5355215801416151E-3</v>
      </c>
      <c r="M128" s="215">
        <f>Durban!E$70/100</f>
        <v>0.23060420461867431</v>
      </c>
      <c r="N128" s="215">
        <f>Durban!F$70/100</f>
        <v>2.35818917965302E-2</v>
      </c>
      <c r="O128" s="215">
        <f>Durban!G$70/100</f>
        <v>3.1176104695094253E-2</v>
      </c>
      <c r="P128" s="215">
        <f>Durban!H$70/100</f>
        <v>0.1588902811776623</v>
      </c>
      <c r="Q128" s="215">
        <f>Durban!I$70/100</f>
        <v>0.15306779672133936</v>
      </c>
      <c r="R128" s="215">
        <f>Durban!J$70/100</f>
        <v>0.22215527865745399</v>
      </c>
      <c r="S128" s="215">
        <f>Durban!K$70/100</f>
        <v>0.16686145351040024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4.3183188298964606E-4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-2.055473542140353E-5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-2.2948584545632342E-3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5.0899284355291133E-4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4.802214116374319E-4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1.3024512050291762E-3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4.8955486188937813E-3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2.251865817381619E-3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-5.2723877596164452E-4</v>
      </c>
      <c r="AE128" s="198">
        <f t="shared" si="2"/>
        <v>0.70282598135382834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Durban!C$70/100</f>
        <v>1.2127467242703629E-2</v>
      </c>
      <c r="L129" s="215">
        <f>Durban!D$70/100</f>
        <v>1.5355215801416151E-3</v>
      </c>
      <c r="M129" s="215">
        <f>Durban!E$70/100</f>
        <v>0.23060420461867431</v>
      </c>
      <c r="N129" s="215">
        <f>Durban!F$70/100</f>
        <v>2.35818917965302E-2</v>
      </c>
      <c r="O129" s="215">
        <f>Durban!G$70/100</f>
        <v>3.1176104695094253E-2</v>
      </c>
      <c r="P129" s="215">
        <f>Durban!H$70/100</f>
        <v>0.1588902811776623</v>
      </c>
      <c r="Q129" s="215">
        <f>Durban!I$70/100</f>
        <v>0.15306779672133936</v>
      </c>
      <c r="R129" s="215">
        <f>Durban!J$70/100</f>
        <v>0.22215527865745399</v>
      </c>
      <c r="S129" s="215">
        <f>Durban!K$70/100</f>
        <v>0.16686145351040024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4.449670522501377E-4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-1.3857080158020619E-5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6.0931283594634891E-3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4.4483245585810196E-4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6.681896906354178E-4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2.6499352510890532E-3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5.0847688723542773E-3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3.769462344327533E-3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1.2844656654134019E-3</v>
      </c>
      <c r="AE129" s="198">
        <f t="shared" si="2"/>
        <v>2.0425892611233389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Durban!C$70/100</f>
        <v>1.2127467242703629E-2</v>
      </c>
      <c r="L130" s="215">
        <f>Durban!D$70/100</f>
        <v>1.5355215801416151E-3</v>
      </c>
      <c r="M130" s="215">
        <f>Durban!E$70/100</f>
        <v>0.23060420461867431</v>
      </c>
      <c r="N130" s="215">
        <f>Durban!F$70/100</f>
        <v>2.35818917965302E-2</v>
      </c>
      <c r="O130" s="215">
        <f>Durban!G$70/100</f>
        <v>3.1176104695094253E-2</v>
      </c>
      <c r="P130" s="215">
        <f>Durban!H$70/100</f>
        <v>0.1588902811776623</v>
      </c>
      <c r="Q130" s="215">
        <f>Durban!I$70/100</f>
        <v>0.15306779672133936</v>
      </c>
      <c r="R130" s="215">
        <f>Durban!J$70/100</f>
        <v>0.22215527865745399</v>
      </c>
      <c r="S130" s="215">
        <f>Durban!K$70/100</f>
        <v>0.16686145351040024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6.5080588927215782E-4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1.1779056158838026E-4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1.1201761020791384E-2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1.0715919331611892E-3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1.1322647639169315E-3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4.4930680283299185E-3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9.2191969808874674E-3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6.293487614973628E-3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2.106454901147815E-3</v>
      </c>
      <c r="AE130" s="198">
        <f t="shared" si="2"/>
        <v>3.6286421694068869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Durban!C$70/100</f>
        <v>1.2127467242703629E-2</v>
      </c>
      <c r="L131" s="215">
        <f>Durban!D$70/100</f>
        <v>1.5355215801416151E-3</v>
      </c>
      <c r="M131" s="215">
        <f>Durban!E$70/100</f>
        <v>0.23060420461867431</v>
      </c>
      <c r="N131" s="215">
        <f>Durban!F$70/100</f>
        <v>2.35818917965302E-2</v>
      </c>
      <c r="O131" s="215">
        <f>Durban!G$70/100</f>
        <v>3.1176104695094253E-2</v>
      </c>
      <c r="P131" s="215">
        <f>Durban!H$70/100</f>
        <v>0.1588902811776623</v>
      </c>
      <c r="Q131" s="215">
        <f>Durban!I$70/100</f>
        <v>0.15306779672133936</v>
      </c>
      <c r="R131" s="215">
        <f>Durban!J$70/100</f>
        <v>0.22215527865745399</v>
      </c>
      <c r="S131" s="215">
        <f>Durban!K$70/100</f>
        <v>0.16686145351040024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5.6557437050516106E-4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1.8215969990470206E-5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2.2061741534936317E-2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2.1471597351420089E-3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2.3199008912448338E-3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8.9939765794781849E-3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1.9614958226261907E-2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1.2473722300463657E-2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3.4779391283047655E-3</v>
      </c>
      <c r="AE131" s="198">
        <f t="shared" ref="AE131:AE161" si="3">SUM(U131:AD131)*100</f>
        <v>7.1673188736327305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Durban!C$70/100</f>
        <v>1.2127467242703629E-2</v>
      </c>
      <c r="L132" s="215">
        <f>Durban!D$70/100</f>
        <v>1.5355215801416151E-3</v>
      </c>
      <c r="M132" s="215">
        <f>Durban!E$70/100</f>
        <v>0.23060420461867431</v>
      </c>
      <c r="N132" s="215">
        <f>Durban!F$70/100</f>
        <v>2.35818917965302E-2</v>
      </c>
      <c r="O132" s="215">
        <f>Durban!G$70/100</f>
        <v>3.1176104695094253E-2</v>
      </c>
      <c r="P132" s="215">
        <f>Durban!H$70/100</f>
        <v>0.1588902811776623</v>
      </c>
      <c r="Q132" s="215">
        <f>Durban!I$70/100</f>
        <v>0.15306779672133936</v>
      </c>
      <c r="R132" s="215">
        <f>Durban!J$70/100</f>
        <v>0.22215527865745399</v>
      </c>
      <c r="S132" s="215">
        <f>Durban!K$70/100</f>
        <v>0.16686145351040024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5.1341192119562637E-4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9.1977530045578775E-5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5.8012810324268504E-3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5.307047332754355E-4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1.1423973331714005E-3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4.6342311079152427E-3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9.632338649456812E-3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5.9916451097413812E-3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1.2033924680265504E-3</v>
      </c>
      <c r="AE132" s="198">
        <f t="shared" si="3"/>
        <v>2.9541379885254879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Durban!C$70/100</f>
        <v>1.2127467242703629E-2</v>
      </c>
      <c r="L133" s="215">
        <f>Durban!D$70/100</f>
        <v>1.5355215801416151E-3</v>
      </c>
      <c r="M133" s="215">
        <f>Durban!E$70/100</f>
        <v>0.23060420461867431</v>
      </c>
      <c r="N133" s="215">
        <f>Durban!F$70/100</f>
        <v>2.35818917965302E-2</v>
      </c>
      <c r="O133" s="215">
        <f>Durban!G$70/100</f>
        <v>3.1176104695094253E-2</v>
      </c>
      <c r="P133" s="215">
        <f>Durban!H$70/100</f>
        <v>0.1588902811776623</v>
      </c>
      <c r="Q133" s="215">
        <f>Durban!I$70/100</f>
        <v>0.15306779672133936</v>
      </c>
      <c r="R133" s="215">
        <f>Durban!J$70/100</f>
        <v>0.22215527865745399</v>
      </c>
      <c r="S133" s="215">
        <f>Durban!K$70/100</f>
        <v>0.16686145351040024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1.2914490777946424E-4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4.2055868946629606E-5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-1.503462530888967E-3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5.2333625238535557E-4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8.7938397333161113E-4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3.4461167657618519E-3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9.3822403328071759E-3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3.8045198691322177E-3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-6.4521539659917655E-4</v>
      </c>
      <c r="AE133" s="198">
        <f t="shared" si="3"/>
        <v>1.6058120042656161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Durban!C$71/100</f>
        <v>1.1810350736458752E-2</v>
      </c>
      <c r="L134" s="215">
        <f>Durban!D$71/100</f>
        <v>1.6978922014959494E-3</v>
      </c>
      <c r="M134" s="215">
        <f>Durban!E$71/100</f>
        <v>0.21171535831142121</v>
      </c>
      <c r="N134" s="215">
        <f>Durban!F$71/100</f>
        <v>2.3889525488266485E-2</v>
      </c>
      <c r="O134" s="215">
        <f>Durban!G$71/100</f>
        <v>3.291235015350092E-2</v>
      </c>
      <c r="P134" s="215">
        <f>Durban!H$71/100</f>
        <v>0.15954421038844846</v>
      </c>
      <c r="Q134" s="215">
        <f>Durban!I$71/100</f>
        <v>0.15734418826469784</v>
      </c>
      <c r="R134" s="215">
        <f>Durban!J$71/100</f>
        <v>0.22750185290091596</v>
      </c>
      <c r="S134" s="215">
        <f>Durban!K$71/100</f>
        <v>0.17358427155479439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9.5805544305790891E-5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4.0024840131966005E-5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2.8165032921576285E-3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-7.230134920128661E-4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-6.595488929127827E-4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-1.2853347916391325E-3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-8.2588488328026351E-3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-2.1285088023450952E-3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2.4287145773349847E-3</v>
      </c>
      <c r="AE134" s="198">
        <f t="shared" si="3"/>
        <v>-0.76742065577821417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Durban!C$71/100</f>
        <v>1.1810350736458752E-2</v>
      </c>
      <c r="L135" s="215">
        <f>Durban!D$71/100</f>
        <v>1.6978922014959494E-3</v>
      </c>
      <c r="M135" s="215">
        <f>Durban!E$71/100</f>
        <v>0.21171535831142121</v>
      </c>
      <c r="N135" s="215">
        <f>Durban!F$71/100</f>
        <v>2.3889525488266485E-2</v>
      </c>
      <c r="O135" s="215">
        <f>Durban!G$71/100</f>
        <v>3.291235015350092E-2</v>
      </c>
      <c r="P135" s="215">
        <f>Durban!H$71/100</f>
        <v>0.15954421038844846</v>
      </c>
      <c r="Q135" s="215">
        <f>Durban!I$71/100</f>
        <v>0.15734418826469784</v>
      </c>
      <c r="R135" s="215">
        <f>Durban!J$71/100</f>
        <v>0.22750185290091596</v>
      </c>
      <c r="S135" s="215">
        <f>Durban!K$71/100</f>
        <v>0.17358427155479439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2.8345766414335607E-4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2.1715653015783894E-5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-1.2393368234000929E-3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2.633096926868603E-6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-7.7493634003000556E-5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-5.8971498459184433E-4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-3.4912440837167796E-5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-7.2330201480140153E-4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-8.0871126597466508E-4</v>
      </c>
      <c r="AE135" s="198">
        <f t="shared" si="3"/>
        <v>-0.31656647495221635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Durban!C$71/100</f>
        <v>1.1810350736458752E-2</v>
      </c>
      <c r="L136" s="215">
        <f>Durban!D$71/100</f>
        <v>1.6978922014959494E-3</v>
      </c>
      <c r="M136" s="215">
        <f>Durban!E$71/100</f>
        <v>0.21171535831142121</v>
      </c>
      <c r="N136" s="215">
        <f>Durban!F$71/100</f>
        <v>2.3889525488266485E-2</v>
      </c>
      <c r="O136" s="215">
        <f>Durban!G$71/100</f>
        <v>3.291235015350092E-2</v>
      </c>
      <c r="P136" s="215">
        <f>Durban!H$71/100</f>
        <v>0.15954421038844846</v>
      </c>
      <c r="Q136" s="215">
        <f>Durban!I$71/100</f>
        <v>0.15734418826469784</v>
      </c>
      <c r="R136" s="215">
        <f>Durban!J$71/100</f>
        <v>0.22750185290091596</v>
      </c>
      <c r="S136" s="215">
        <f>Durban!K$71/100</f>
        <v>0.17358427155479439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-3.1212403331237076E-4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-5.1584854854641331E-5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-4.3875153543591261E-3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-1.9186274967712398E-4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-4.0578957296889183E-4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-1.7110076011070297E-3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-2.9636136641618639E-3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-2.2599602043975736E-3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-8.9043809520990237E-4</v>
      </c>
      <c r="AE136" s="198">
        <f t="shared" si="3"/>
        <v>-1.3173896130048526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Durban!C$71/100</f>
        <v>1.1810350736458752E-2</v>
      </c>
      <c r="L137" s="215">
        <f>Durban!D$71/100</f>
        <v>1.6978922014959494E-3</v>
      </c>
      <c r="M137" s="215">
        <f>Durban!E$71/100</f>
        <v>0.21171535831142121</v>
      </c>
      <c r="N137" s="215">
        <f>Durban!F$71/100</f>
        <v>2.3889525488266485E-2</v>
      </c>
      <c r="O137" s="215">
        <f>Durban!G$71/100</f>
        <v>3.291235015350092E-2</v>
      </c>
      <c r="P137" s="215">
        <f>Durban!H$71/100</f>
        <v>0.15954421038844846</v>
      </c>
      <c r="Q137" s="215">
        <f>Durban!I$71/100</f>
        <v>0.15734418826469784</v>
      </c>
      <c r="R137" s="215">
        <f>Durban!J$71/100</f>
        <v>0.22750185290091596</v>
      </c>
      <c r="S137" s="215">
        <f>Durban!K$71/100</f>
        <v>0.17358427155479439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-2.0477121602752773E-4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-7.5648634065038746E-5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-8.9951671737421492E-3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-3.9309653323044754E-4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-5.9037202196002931E-4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-2.4977436247891147E-3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-3.8466270357254543E-3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-3.5423082343211966E-3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-1.8439997876266978E-3</v>
      </c>
      <c r="AE137" s="198">
        <f t="shared" si="3"/>
        <v>-2.1989734261487657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Durban!C$71/100</f>
        <v>1.1810350736458752E-2</v>
      </c>
      <c r="L138" s="215">
        <f>Durban!D$71/100</f>
        <v>1.6978922014959494E-3</v>
      </c>
      <c r="M138" s="215">
        <f>Durban!E$71/100</f>
        <v>0.21171535831142121</v>
      </c>
      <c r="N138" s="215">
        <f>Durban!F$71/100</f>
        <v>2.3889525488266485E-2</v>
      </c>
      <c r="O138" s="215">
        <f>Durban!G$71/100</f>
        <v>3.291235015350092E-2</v>
      </c>
      <c r="P138" s="215">
        <f>Durban!H$71/100</f>
        <v>0.15954421038844846</v>
      </c>
      <c r="Q138" s="215">
        <f>Durban!I$71/100</f>
        <v>0.15734418826469784</v>
      </c>
      <c r="R138" s="215">
        <f>Durban!J$71/100</f>
        <v>0.22750185290091596</v>
      </c>
      <c r="S138" s="215">
        <f>Durban!K$71/100</f>
        <v>0.17358427155479439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-2.4740839837339678E-4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-3.3137702920446911E-5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-1.0770204229519712E-2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-1.5827512427454417E-3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-1.877857427213184E-3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-6.478413596157028E-3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-1.6103769563248427E-2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-9.4064958232810449E-3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-1.6396012595301396E-3</v>
      </c>
      <c r="AE138" s="198">
        <f t="shared" si="3"/>
        <v>-4.8139639242988821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Durban!C$71/100</f>
        <v>1.1810350736458752E-2</v>
      </c>
      <c r="L139" s="215">
        <f>Durban!D$71/100</f>
        <v>1.6978922014959494E-3</v>
      </c>
      <c r="M139" s="215">
        <f>Durban!E$71/100</f>
        <v>0.21171535831142121</v>
      </c>
      <c r="N139" s="215">
        <f>Durban!F$71/100</f>
        <v>2.3889525488266485E-2</v>
      </c>
      <c r="O139" s="215">
        <f>Durban!G$71/100</f>
        <v>3.291235015350092E-2</v>
      </c>
      <c r="P139" s="215">
        <f>Durban!H$71/100</f>
        <v>0.15954421038844846</v>
      </c>
      <c r="Q139" s="215">
        <f>Durban!I$71/100</f>
        <v>0.15734418826469784</v>
      </c>
      <c r="R139" s="215">
        <f>Durban!J$71/100</f>
        <v>0.22750185290091596</v>
      </c>
      <c r="S139" s="215">
        <f>Durban!K$71/100</f>
        <v>0.17358427155479439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9.5095161974903186E-5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-3.6921899403167768E-5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-2.9257727421078948E-3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-2.0754885990903363E-4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-2.8707857152573962E-4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-9.9740888766540014E-4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-2.5540195189148237E-3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-1.4334154557802965E-3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-9.6983607079313024E-5</v>
      </c>
      <c r="AE139" s="198">
        <f t="shared" si="3"/>
        <v>-0.84440543804107648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Durban!C$71/100</f>
        <v>1.1810350736458752E-2</v>
      </c>
      <c r="L140" s="215">
        <f>Durban!D$71/100</f>
        <v>1.6978922014959494E-3</v>
      </c>
      <c r="M140" s="215">
        <f>Durban!E$71/100</f>
        <v>0.21171535831142121</v>
      </c>
      <c r="N140" s="215">
        <f>Durban!F$71/100</f>
        <v>2.3889525488266485E-2</v>
      </c>
      <c r="O140" s="215">
        <f>Durban!G$71/100</f>
        <v>3.291235015350092E-2</v>
      </c>
      <c r="P140" s="215">
        <f>Durban!H$71/100</f>
        <v>0.15954421038844846</v>
      </c>
      <c r="Q140" s="215">
        <f>Durban!I$71/100</f>
        <v>0.15734418826469784</v>
      </c>
      <c r="R140" s="215">
        <f>Durban!J$71/100</f>
        <v>0.22750185290091596</v>
      </c>
      <c r="S140" s="215">
        <f>Durban!K$71/100</f>
        <v>0.17358427155479439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2.356486861421273E-4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9.6297616882291949E-7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6.2479314059942664E-4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9.3534242037354286E-5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-5.4917119243852385E-5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-1.5595083502677743E-4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-8.8660938079145805E-4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-3.0207644690910415E-5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5.2677287219854289E-4</v>
      </c>
      <c r="AE140" s="198">
        <f t="shared" si="3"/>
        <v>3.5402693739327577E-2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Durban!C$71/100</f>
        <v>1.1810350736458752E-2</v>
      </c>
      <c r="L141" s="215">
        <f>Durban!D$71/100</f>
        <v>1.6978922014959494E-3</v>
      </c>
      <c r="M141" s="215">
        <f>Durban!E$71/100</f>
        <v>0.21171535831142121</v>
      </c>
      <c r="N141" s="215">
        <f>Durban!F$71/100</f>
        <v>2.3889525488266485E-2</v>
      </c>
      <c r="O141" s="215">
        <f>Durban!G$71/100</f>
        <v>3.291235015350092E-2</v>
      </c>
      <c r="P141" s="215">
        <f>Durban!H$71/100</f>
        <v>0.15954421038844846</v>
      </c>
      <c r="Q141" s="215">
        <f>Durban!I$71/100</f>
        <v>0.15734418826469784</v>
      </c>
      <c r="R141" s="215">
        <f>Durban!J$71/100</f>
        <v>0.22750185290091596</v>
      </c>
      <c r="S141" s="215">
        <f>Durban!K$71/100</f>
        <v>0.17358427155479439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8.1230633311364349E-4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1.8174116127933169E-5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3.4141784812238504E-4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7.1665774798340638E-5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8.5725695484141466E-5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3.5563938837367896E-4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7.8788344390205451E-4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4.2962988645609218E-4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8.614081613438914E-5</v>
      </c>
      <c r="AE141" s="198">
        <f t="shared" si="3"/>
        <v>0.29885833025126585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Durban!C$71/100</f>
        <v>1.1810350736458752E-2</v>
      </c>
      <c r="L142" s="215">
        <f>Durban!D$71/100</f>
        <v>1.6978922014959494E-3</v>
      </c>
      <c r="M142" s="215">
        <f>Durban!E$71/100</f>
        <v>0.21171535831142121</v>
      </c>
      <c r="N142" s="215">
        <f>Durban!F$71/100</f>
        <v>2.3889525488266485E-2</v>
      </c>
      <c r="O142" s="215">
        <f>Durban!G$71/100</f>
        <v>3.291235015350092E-2</v>
      </c>
      <c r="P142" s="215">
        <f>Durban!H$71/100</f>
        <v>0.15954421038844846</v>
      </c>
      <c r="Q142" s="215">
        <f>Durban!I$71/100</f>
        <v>0.15734418826469784</v>
      </c>
      <c r="R142" s="215">
        <f>Durban!J$71/100</f>
        <v>0.22750185290091596</v>
      </c>
      <c r="S142" s="215">
        <f>Durban!K$71/100</f>
        <v>0.17358427155479439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2.5002698634338835E-4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1.3386408742194132E-5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-1.9288582870844251E-3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8.4812758650459484E-5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-1.4391673987326414E-6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-1.9456455911277918E-4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6.0145591756527016E-4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-2.8475845447385739E-4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-5.747428851330137E-4</v>
      </c>
      <c r="AE142" s="198">
        <f t="shared" si="3"/>
        <v>-0.20346812819014962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Durban!C$71/100</f>
        <v>1.1810350736458752E-2</v>
      </c>
      <c r="L143" s="215">
        <f>Durban!D$71/100</f>
        <v>1.6978922014959494E-3</v>
      </c>
      <c r="M143" s="215">
        <f>Durban!E$71/100</f>
        <v>0.21171535831142121</v>
      </c>
      <c r="N143" s="215">
        <f>Durban!F$71/100</f>
        <v>2.3889525488266485E-2</v>
      </c>
      <c r="O143" s="215">
        <f>Durban!G$71/100</f>
        <v>3.291235015350092E-2</v>
      </c>
      <c r="P143" s="215">
        <f>Durban!H$71/100</f>
        <v>0.15954421038844846</v>
      </c>
      <c r="Q143" s="215">
        <f>Durban!I$71/100</f>
        <v>0.15734418826469784</v>
      </c>
      <c r="R143" s="215">
        <f>Durban!J$71/100</f>
        <v>0.22750185290091596</v>
      </c>
      <c r="S143" s="215">
        <f>Durban!K$71/100</f>
        <v>0.17358427155479439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-1.9325022566143855E-4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3.9357767097939968E-5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7.3941181938128584E-4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-4.3575681858175141E-4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-4.8211036924082504E-4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-1.3191901681471967E-3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-5.2803460835850382E-3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-1.881374377884731E-3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8.5467505506351218E-4</v>
      </c>
      <c r="AE143" s="198">
        <f t="shared" si="3"/>
        <v>-0.79585834015582435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Durban!C$71/100</f>
        <v>1.1810350736458752E-2</v>
      </c>
      <c r="L144" s="215">
        <f>Durban!D$71/100</f>
        <v>1.6978922014959494E-3</v>
      </c>
      <c r="M144" s="215">
        <f>Durban!E$71/100</f>
        <v>0.21171535831142121</v>
      </c>
      <c r="N144" s="215">
        <f>Durban!F$71/100</f>
        <v>2.3889525488266485E-2</v>
      </c>
      <c r="O144" s="215">
        <f>Durban!G$71/100</f>
        <v>3.291235015350092E-2</v>
      </c>
      <c r="P144" s="215">
        <f>Durban!H$71/100</f>
        <v>0.15954421038844846</v>
      </c>
      <c r="Q144" s="215">
        <f>Durban!I$71/100</f>
        <v>0.15734418826469784</v>
      </c>
      <c r="R144" s="215">
        <f>Durban!J$71/100</f>
        <v>0.22750185290091596</v>
      </c>
      <c r="S144" s="215">
        <f>Durban!K$71/100</f>
        <v>0.17358427155479439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-2.0163401089731361E-4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5.5421539467282881E-5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-4.2452965440408462E-3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-1.8492589013771105E-4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-2.0851886244906264E-4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-9.3003671690728676E-4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-1.156377492971277E-3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-1.3747492122745011E-3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-9.2768887149483135E-4</v>
      </c>
      <c r="AE144" s="198">
        <f t="shared" si="3"/>
        <v>-0.9173806061705545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Durban!C$71/100</f>
        <v>1.1810350736458752E-2</v>
      </c>
      <c r="L145" s="215">
        <f>Durban!D$71/100</f>
        <v>1.6978922014959494E-3</v>
      </c>
      <c r="M145" s="215">
        <f>Durban!E$71/100</f>
        <v>0.21171535831142121</v>
      </c>
      <c r="N145" s="215">
        <f>Durban!F$71/100</f>
        <v>2.3889525488266485E-2</v>
      </c>
      <c r="O145" s="215">
        <f>Durban!G$71/100</f>
        <v>3.291235015350092E-2</v>
      </c>
      <c r="P145" s="215">
        <f>Durban!H$71/100</f>
        <v>0.15954421038844846</v>
      </c>
      <c r="Q145" s="215">
        <f>Durban!I$71/100</f>
        <v>0.15734418826469784</v>
      </c>
      <c r="R145" s="215">
        <f>Durban!J$71/100</f>
        <v>0.22750185290091596</v>
      </c>
      <c r="S145" s="215">
        <f>Durban!K$71/100</f>
        <v>0.17358427155479439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2.7864203632298233E-4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-5.2613350523804914E-5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-5.9457438261287568E-4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-5.2434349290946745E-5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-1.3657364043373813E-4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-6.4171973055434739E-4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-1.1293254678000314E-3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-6.9113264498173632E-4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-2.6047306290879942E-4</v>
      </c>
      <c r="AE145" s="198">
        <f t="shared" si="3"/>
        <v>-0.32802045927832973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Durban!C$72/100</f>
        <v>1.1589691747321157E-2</v>
      </c>
      <c r="L146" s="215">
        <f>Durban!D$72/100</f>
        <v>1.6667259318801173E-3</v>
      </c>
      <c r="M146" s="215">
        <f>Durban!E$72/100</f>
        <v>0.21696539706295181</v>
      </c>
      <c r="N146" s="215">
        <f>Durban!F$72/100</f>
        <v>2.3777351674642237E-2</v>
      </c>
      <c r="O146" s="215">
        <f>Durban!G$72/100</f>
        <v>3.2494682134451933E-2</v>
      </c>
      <c r="P146" s="215">
        <f>Durban!H$72/100</f>
        <v>0.15854809870353193</v>
      </c>
      <c r="Q146" s="215">
        <f>Durban!I$72/100</f>
        <v>0.157571825005861</v>
      </c>
      <c r="R146" s="215">
        <f>Durban!J$72/100</f>
        <v>0.22503053719269805</v>
      </c>
      <c r="S146" s="215">
        <f>Durban!K$72/100</f>
        <v>0.17235569054666183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-2.046451736722491E-4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2.4701835055503813E-5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4.0924607748340242E-3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5.418112510215241E-4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4.7249903064620078E-4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1.606169588724077E-3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3.990507509307047E-3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2.4874273554929952E-3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6.6388250629761491E-4</v>
      </c>
      <c r="AE146" s="198">
        <f t="shared" si="3"/>
        <v>1.3674814677706739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Durban!C$72/100</f>
        <v>1.1589691747321157E-2</v>
      </c>
      <c r="L147" s="215">
        <f>Durban!D$72/100</f>
        <v>1.6667259318801173E-3</v>
      </c>
      <c r="M147" s="215">
        <f>Durban!E$72/100</f>
        <v>0.21696539706295181</v>
      </c>
      <c r="N147" s="215">
        <f>Durban!F$72/100</f>
        <v>2.3777351674642237E-2</v>
      </c>
      <c r="O147" s="215">
        <f>Durban!G$72/100</f>
        <v>3.2494682134451933E-2</v>
      </c>
      <c r="P147" s="215">
        <f>Durban!H$72/100</f>
        <v>0.15854809870353193</v>
      </c>
      <c r="Q147" s="215">
        <f>Durban!I$72/100</f>
        <v>0.157571825005861</v>
      </c>
      <c r="R147" s="215">
        <f>Durban!J$72/100</f>
        <v>0.22503053719269805</v>
      </c>
      <c r="S147" s="215">
        <f>Durban!K$72/100</f>
        <v>0.17235569054666183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-7.1832758088840535E-5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8.3993215547903955E-6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-2.3008915605713577E-4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-2.1585991934265354E-4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-1.6974217505906684E-4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-2.8923133835509382E-4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-2.3399694192680941E-3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-4.7443419212619167E-4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7.8503213989161269E-4</v>
      </c>
      <c r="AE147" s="198">
        <f t="shared" si="3"/>
        <v>-0.29977274968506729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Durban!C$72/100</f>
        <v>1.1589691747321157E-2</v>
      </c>
      <c r="L148" s="215">
        <f>Durban!D$72/100</f>
        <v>1.6667259318801173E-3</v>
      </c>
      <c r="M148" s="215">
        <f>Durban!E$72/100</f>
        <v>0.21696539706295181</v>
      </c>
      <c r="N148" s="215">
        <f>Durban!F$72/100</f>
        <v>2.3777351674642237E-2</v>
      </c>
      <c r="O148" s="215">
        <f>Durban!G$72/100</f>
        <v>3.2494682134451933E-2</v>
      </c>
      <c r="P148" s="215">
        <f>Durban!H$72/100</f>
        <v>0.15854809870353193</v>
      </c>
      <c r="Q148" s="215">
        <f>Durban!I$72/100</f>
        <v>0.157571825005861</v>
      </c>
      <c r="R148" s="215">
        <f>Durban!J$72/100</f>
        <v>0.22503053719269805</v>
      </c>
      <c r="S148" s="215">
        <f>Durban!K$72/100</f>
        <v>0.17235569054666183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-8.2736555922505314E-4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-3.4550211358557595E-5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-4.6278022127370939E-3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-3.2263722020531201E-4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-4.0731807858461889E-4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-1.4650159824786122E-3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-3.3789922577787085E-3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-2.119743562542973E-3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-5.0716594942227459E-4</v>
      </c>
      <c r="AE148" s="198">
        <f t="shared" si="3"/>
        <v>-1.3690591034333204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Durban!C$72/100</f>
        <v>1.1589691747321157E-2</v>
      </c>
      <c r="L149" s="215">
        <f>Durban!D$72/100</f>
        <v>1.6667259318801173E-3</v>
      </c>
      <c r="M149" s="215">
        <f>Durban!E$72/100</f>
        <v>0.21696539706295181</v>
      </c>
      <c r="N149" s="215">
        <f>Durban!F$72/100</f>
        <v>2.3777351674642237E-2</v>
      </c>
      <c r="O149" s="215">
        <f>Durban!G$72/100</f>
        <v>3.2494682134451933E-2</v>
      </c>
      <c r="P149" s="215">
        <f>Durban!H$72/100</f>
        <v>0.15854809870353193</v>
      </c>
      <c r="Q149" s="215">
        <f>Durban!I$72/100</f>
        <v>0.157571825005861</v>
      </c>
      <c r="R149" s="215">
        <f>Durban!J$72/100</f>
        <v>0.22503053719269805</v>
      </c>
      <c r="S149" s="215">
        <f>Durban!K$72/100</f>
        <v>0.17235569054666183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-3.175022878215788E-4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3.4675581607952814E-5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-2.8421015414878387E-4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-3.0056083997202949E-4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-2.1371353458591647E-4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-5.0797177216654399E-4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-2.3601606133231705E-3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-8.6118363497285984E-4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2.9871677343919293E-4</v>
      </c>
      <c r="AE149" s="198">
        <f t="shared" si="3"/>
        <v>-0.45119104819437378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Durban!C$72/100</f>
        <v>1.1589691747321157E-2</v>
      </c>
      <c r="L150" s="215">
        <f>Durban!D$72/100</f>
        <v>1.6667259318801173E-3</v>
      </c>
      <c r="M150" s="215">
        <f>Durban!E$72/100</f>
        <v>0.21696539706295181</v>
      </c>
      <c r="N150" s="215">
        <f>Durban!F$72/100</f>
        <v>2.3777351674642237E-2</v>
      </c>
      <c r="O150" s="215">
        <f>Durban!G$72/100</f>
        <v>3.2494682134451933E-2</v>
      </c>
      <c r="P150" s="215">
        <f>Durban!H$72/100</f>
        <v>0.15854809870353193</v>
      </c>
      <c r="Q150" s="215">
        <f>Durban!I$72/100</f>
        <v>0.157571825005861</v>
      </c>
      <c r="R150" s="215">
        <f>Durban!J$72/100</f>
        <v>0.22503053719269805</v>
      </c>
      <c r="S150" s="215">
        <f>Durban!K$72/100</f>
        <v>0.17235569054666183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-2.8838137201001503E-5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6.2160925961724086E-5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4.9024893770878916E-3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6.6244567831413121E-4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7.8330592237990735E-4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2.7482061994842017E-3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7.0189588635790161E-3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3.8271661789936124E-3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5.6257082027343975E-4</v>
      </c>
      <c r="AE150" s="198">
        <f t="shared" si="3"/>
        <v>2.0538465828872923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Durban!C$72/100</f>
        <v>1.1589691747321157E-2</v>
      </c>
      <c r="L151" s="215">
        <f>Durban!D$72/100</f>
        <v>1.6667259318801173E-3</v>
      </c>
      <c r="M151" s="215">
        <f>Durban!E$72/100</f>
        <v>0.21696539706295181</v>
      </c>
      <c r="N151" s="215">
        <f>Durban!F$72/100</f>
        <v>2.3777351674642237E-2</v>
      </c>
      <c r="O151" s="215">
        <f>Durban!G$72/100</f>
        <v>3.2494682134451933E-2</v>
      </c>
      <c r="P151" s="215">
        <f>Durban!H$72/100</f>
        <v>0.15854809870353193</v>
      </c>
      <c r="Q151" s="215">
        <f>Durban!I$72/100</f>
        <v>0.157571825005861</v>
      </c>
      <c r="R151" s="215">
        <f>Durban!J$72/100</f>
        <v>0.22503053719269805</v>
      </c>
      <c r="S151" s="215">
        <f>Durban!K$72/100</f>
        <v>0.17235569054666183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3.2102398602522315E-4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2.4197042077494872E-5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1.5325460747539989E-3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1.7612408505937133E-4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1.1815311828365622E-4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5.2856464655412819E-4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6.1627375350436662E-4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8.0712492148085656E-4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6.8355080867217848E-4</v>
      </c>
      <c r="AE151" s="198">
        <f t="shared" si="3"/>
        <v>0.48075584364112744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Durban!C$72/100</f>
        <v>1.1589691747321157E-2</v>
      </c>
      <c r="L152" s="215">
        <f>Durban!D$72/100</f>
        <v>1.6667259318801173E-3</v>
      </c>
      <c r="M152" s="215">
        <f>Durban!E$72/100</f>
        <v>0.21696539706295181</v>
      </c>
      <c r="N152" s="215">
        <f>Durban!F$72/100</f>
        <v>2.3777351674642237E-2</v>
      </c>
      <c r="O152" s="215">
        <f>Durban!G$72/100</f>
        <v>3.2494682134451933E-2</v>
      </c>
      <c r="P152" s="215">
        <f>Durban!H$72/100</f>
        <v>0.15854809870353193</v>
      </c>
      <c r="Q152" s="215">
        <f>Durban!I$72/100</f>
        <v>0.157571825005861</v>
      </c>
      <c r="R152" s="215">
        <f>Durban!J$72/100</f>
        <v>0.22503053719269805</v>
      </c>
      <c r="S152" s="215">
        <f>Durban!K$72/100</f>
        <v>0.17235569054666183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8.1631292207022527E-5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-8.0191039391920734E-5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-5.2995501777216118E-3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-6.2049133596345967E-4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-2.9922045732472377E-4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-7.504920882618134E-4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-3.0730922122402487E-3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-1.4354497372641201E-3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-6.4231789143448682E-5</v>
      </c>
      <c r="AE152" s="198">
        <f t="shared" si="3"/>
        <v>-1.1541087545104325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Durban!C$72/100</f>
        <v>1.1589691747321157E-2</v>
      </c>
      <c r="L153" s="215">
        <f>Durban!D$72/100</f>
        <v>1.6667259318801173E-3</v>
      </c>
      <c r="M153" s="215">
        <f>Durban!E$72/100</f>
        <v>0.21696539706295181</v>
      </c>
      <c r="N153" s="215">
        <f>Durban!F$72/100</f>
        <v>2.3777351674642237E-2</v>
      </c>
      <c r="O153" s="215">
        <f>Durban!G$72/100</f>
        <v>3.2494682134451933E-2</v>
      </c>
      <c r="P153" s="215">
        <f>Durban!H$72/100</f>
        <v>0.15854809870353193</v>
      </c>
      <c r="Q153" s="215">
        <f>Durban!I$72/100</f>
        <v>0.157571825005861</v>
      </c>
      <c r="R153" s="215">
        <f>Durban!J$72/100</f>
        <v>0.22503053719269805</v>
      </c>
      <c r="S153" s="215">
        <f>Durban!K$72/100</f>
        <v>0.17235569054666183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2.6679214733396807E-4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4.764024412846973E-5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1.3933803968560581E-3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1.8700262929357861E-4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2.8464793236369169E-4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1.135605733311259E-3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1.9615638773960152E-3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1.6513638681670503E-3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7.4820380493919474E-4</v>
      </c>
      <c r="AE153" s="198">
        <f t="shared" si="3"/>
        <v>0.76762006337892841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Durban!C$72/100</f>
        <v>1.1589691747321157E-2</v>
      </c>
      <c r="L154" s="215">
        <f>Durban!D$72/100</f>
        <v>1.6667259318801173E-3</v>
      </c>
      <c r="M154" s="215">
        <f>Durban!E$72/100</f>
        <v>0.21696539706295181</v>
      </c>
      <c r="N154" s="215">
        <f>Durban!F$72/100</f>
        <v>2.3777351674642237E-2</v>
      </c>
      <c r="O154" s="215">
        <f>Durban!G$72/100</f>
        <v>3.2494682134451933E-2</v>
      </c>
      <c r="P154" s="215">
        <f>Durban!H$72/100</f>
        <v>0.15854809870353193</v>
      </c>
      <c r="Q154" s="215">
        <f>Durban!I$72/100</f>
        <v>0.157571825005861</v>
      </c>
      <c r="R154" s="215">
        <f>Durban!J$72/100</f>
        <v>0.22503053719269805</v>
      </c>
      <c r="S154" s="215">
        <f>Durban!K$72/100</f>
        <v>0.17235569054666183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5.2499102014669057E-4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-2.3750674413288397E-7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-5.5235703026922725E-3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-5.0122752898336886E-4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-3.7203158537818445E-4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-1.272760352437504E-3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-3.4322424826034171E-3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-1.91718172113921E-3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-3.6391532208969912E-4</v>
      </c>
      <c r="AE154" s="198">
        <f t="shared" si="3"/>
        <v>-1.28581757819211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Durban!C$72/100</f>
        <v>1.1589691747321157E-2</v>
      </c>
      <c r="L155" s="215">
        <f>Durban!D$72/100</f>
        <v>1.6667259318801173E-3</v>
      </c>
      <c r="M155" s="215">
        <f>Durban!E$72/100</f>
        <v>0.21696539706295181</v>
      </c>
      <c r="N155" s="215">
        <f>Durban!F$72/100</f>
        <v>2.3777351674642237E-2</v>
      </c>
      <c r="O155" s="215">
        <f>Durban!G$72/100</f>
        <v>3.2494682134451933E-2</v>
      </c>
      <c r="P155" s="215">
        <f>Durban!H$72/100</f>
        <v>0.15854809870353193</v>
      </c>
      <c r="Q155" s="215">
        <f>Durban!I$72/100</f>
        <v>0.157571825005861</v>
      </c>
      <c r="R155" s="215">
        <f>Durban!J$72/100</f>
        <v>0.22503053719269805</v>
      </c>
      <c r="S155" s="215">
        <f>Durban!K$72/100</f>
        <v>0.17235569054666183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6.3443097851688108E-4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2.6511149486999552E-5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1.3106146943004206E-3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2.9860721261387453E-4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-7.6952436511547006E-5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-4.0983150868938498E-4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-9.0293874937097147E-4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-1.2354360289388303E-4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4.5656923351654804E-4</v>
      </c>
      <c r="AE155" s="198">
        <f t="shared" si="3"/>
        <v>0.12134669709689377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Durban!C$72/100</f>
        <v>1.1589691747321157E-2</v>
      </c>
      <c r="L156" s="215">
        <f>Durban!D$72/100</f>
        <v>1.6667259318801173E-3</v>
      </c>
      <c r="M156" s="215">
        <f>Durban!E$72/100</f>
        <v>0.21696539706295181</v>
      </c>
      <c r="N156" s="215">
        <f>Durban!F$72/100</f>
        <v>2.3777351674642237E-2</v>
      </c>
      <c r="O156" s="215">
        <f>Durban!G$72/100</f>
        <v>3.2494682134451933E-2</v>
      </c>
      <c r="P156" s="215">
        <f>Durban!H$72/100</f>
        <v>0.15854809870353193</v>
      </c>
      <c r="Q156" s="215">
        <f>Durban!I$72/100</f>
        <v>0.157571825005861</v>
      </c>
      <c r="R156" s="215">
        <f>Durban!J$72/100</f>
        <v>0.22503053719269805</v>
      </c>
      <c r="S156" s="215">
        <f>Durban!K$72/100</f>
        <v>0.17235569054666183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-1.3899298033221802E-4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1.0126869133676922E-5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-1.0856721363061169E-4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-2.3089795406413226E-4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-2.2045733534408507E-4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-7.1336099370985281E-4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-2.3654987555079112E-3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-9.5931384686146783E-4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1.9097887854281368E-4</v>
      </c>
      <c r="AE156" s="198">
        <f t="shared" si="3"/>
        <v>-0.45359833317737885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Durban!C$72/100</f>
        <v>1.1589691747321157E-2</v>
      </c>
      <c r="L157" s="215">
        <f>Durban!D$72/100</f>
        <v>1.6667259318801173E-3</v>
      </c>
      <c r="M157" s="215">
        <f>Durban!E$72/100</f>
        <v>0.21696539706295181</v>
      </c>
      <c r="N157" s="215">
        <f>Durban!F$72/100</f>
        <v>2.3777351674642237E-2</v>
      </c>
      <c r="O157" s="215">
        <f>Durban!G$72/100</f>
        <v>3.2494682134451933E-2</v>
      </c>
      <c r="P157" s="215">
        <f>Durban!H$72/100</f>
        <v>0.15854809870353193</v>
      </c>
      <c r="Q157" s="215">
        <f>Durban!I$72/100</f>
        <v>0.157571825005861</v>
      </c>
      <c r="R157" s="215">
        <f>Durban!J$72/100</f>
        <v>0.22503053719269805</v>
      </c>
      <c r="S157" s="215">
        <f>Durban!K$72/100</f>
        <v>0.17235569054666183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-1.0847242429801317E-4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-3.2448296427003872E-5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-7.2423661022816199E-3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-6.4603459399697138E-4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-6.1361171396046E-4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-2.2638101150475876E-3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-4.9328662595184381E-3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-3.3400548753751372E-3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-1.1782957151577679E-3</v>
      </c>
      <c r="AE157" s="198">
        <f t="shared" si="3"/>
        <v>-2.0357960096063001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1.1273725490678876E-2</v>
      </c>
      <c r="L158" s="215">
        <f t="shared" ref="L158:S158" si="4">L146+((L134-L20)/9)</f>
        <v>1.4125388882904148E-3</v>
      </c>
      <c r="M158" s="215">
        <f t="shared" si="4"/>
        <v>0.21355027171914745</v>
      </c>
      <c r="N158" s="215">
        <f t="shared" si="4"/>
        <v>2.3118563587393975E-2</v>
      </c>
      <c r="O158" s="215">
        <f t="shared" si="4"/>
        <v>3.3446215353614007E-2</v>
      </c>
      <c r="P158" s="215">
        <f t="shared" si="4"/>
        <v>0.159313529181866</v>
      </c>
      <c r="Q158" s="215">
        <f t="shared" si="4"/>
        <v>0.15987025475403435</v>
      </c>
      <c r="R158" s="215">
        <f t="shared" si="4"/>
        <v>0.22876813536653334</v>
      </c>
      <c r="S158" s="215">
        <f t="shared" si="4"/>
        <v>0.16924676565844166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2.7261482981450158E-4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3.377712777618899E-6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5.3073106091180485E-3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6.4425631509533882E-5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-3.909572601353948E-5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1.4773916645638717E-4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-1.7759593043288886E-3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4.7978129039615209E-4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1.5569926340355637E-3</v>
      </c>
      <c r="AE158" s="198">
        <f t="shared" si="3"/>
        <v>0.60171868437653775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1" si="5">K147+((K135-K21)/9)</f>
        <v>1.1273725490678876E-2</v>
      </c>
      <c r="L159" s="215">
        <f t="shared" si="5"/>
        <v>1.4125388882904148E-3</v>
      </c>
      <c r="M159" s="215">
        <f t="shared" si="5"/>
        <v>0.21355027171914745</v>
      </c>
      <c r="N159" s="215">
        <f t="shared" si="5"/>
        <v>2.3118563587393975E-2</v>
      </c>
      <c r="O159" s="215">
        <f t="shared" si="5"/>
        <v>3.3446215353614007E-2</v>
      </c>
      <c r="P159" s="215">
        <f t="shared" si="5"/>
        <v>0.159313529181866</v>
      </c>
      <c r="Q159" s="215">
        <f t="shared" si="5"/>
        <v>0.15987025475403435</v>
      </c>
      <c r="R159" s="215">
        <f t="shared" si="5"/>
        <v>0.22876813536653334</v>
      </c>
      <c r="S159" s="215">
        <f t="shared" si="5"/>
        <v>0.16924676565844166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-3.1501811081669374E-4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5.4236813039291264E-6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-3.7749123258320866E-3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-5.0568646518860832E-4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-5.7851962015176902E-4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-1.9476391225779818E-3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-5.7402102073514111E-3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-2.5703956945238486E-3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9.7586122794736968E-5</v>
      </c>
      <c r="AE159" s="198">
        <f t="shared" si="3"/>
        <v>-1.5329371742343734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1.1273725490678876E-2</v>
      </c>
      <c r="L160" s="215">
        <f t="shared" si="5"/>
        <v>1.4125388882904148E-3</v>
      </c>
      <c r="M160" s="215">
        <f t="shared" si="5"/>
        <v>0.21355027171914745</v>
      </c>
      <c r="N160" s="215">
        <f t="shared" si="5"/>
        <v>2.3118563587393975E-2</v>
      </c>
      <c r="O160" s="215">
        <f t="shared" si="5"/>
        <v>3.3446215353614007E-2</v>
      </c>
      <c r="P160" s="215">
        <f t="shared" si="5"/>
        <v>0.159313529181866</v>
      </c>
      <c r="Q160" s="215">
        <f t="shared" si="5"/>
        <v>0.15987025475403435</v>
      </c>
      <c r="R160" s="215">
        <f t="shared" si="5"/>
        <v>0.22876813536653334</v>
      </c>
      <c r="S160" s="215">
        <f t="shared" si="5"/>
        <v>0.16924676565844166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-5.392539284514628E-4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-1.1380201554720616E-5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-2.8554010746196725E-3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-2.2898391263972127E-4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-3.0472670256334009E-4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-1.1315177416516818E-3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-2.5599128097791302E-3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-1.5588973019671779E-3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-3.6744143583631499E-4</v>
      </c>
      <c r="AE160" s="198">
        <f t="shared" si="3"/>
        <v>-0.95575151090632227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1.1273725490678876E-2</v>
      </c>
      <c r="L161" s="215">
        <f t="shared" si="5"/>
        <v>1.4125388882904148E-3</v>
      </c>
      <c r="M161" s="215">
        <f t="shared" si="5"/>
        <v>0.21355027171914745</v>
      </c>
      <c r="N161" s="215">
        <f t="shared" si="5"/>
        <v>2.3118563587393975E-2</v>
      </c>
      <c r="O161" s="215">
        <f t="shared" si="5"/>
        <v>3.3446215353614007E-2</v>
      </c>
      <c r="P161" s="215">
        <f t="shared" si="5"/>
        <v>0.159313529181866</v>
      </c>
      <c r="Q161" s="215">
        <f t="shared" si="5"/>
        <v>0.15987025475403435</v>
      </c>
      <c r="R161" s="215">
        <f t="shared" si="5"/>
        <v>0.22876813536653334</v>
      </c>
      <c r="S161" s="215">
        <f t="shared" si="5"/>
        <v>0.16924676565844166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-4.5743639873822405E-4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2.1778118704206479E-5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-3.5979015135204455E-3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-3.6957227561364679E-4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-3.9408116099260982E-4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-1.4210006763838226E-3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-3.6842380275563234E-3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-1.866704314625456E-3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-2.5291556927169775E-4</v>
      </c>
      <c r="AE161" s="198">
        <f t="shared" si="3"/>
        <v>-1.2022071817998019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ref="K162:S162" si="6">K150+((K138-K24)/9)</f>
        <v>1.1273725490678876E-2</v>
      </c>
      <c r="L162" s="215">
        <f t="shared" si="6"/>
        <v>1.4125388882904148E-3</v>
      </c>
      <c r="M162" s="215">
        <f t="shared" si="6"/>
        <v>0.21355027171914745</v>
      </c>
      <c r="N162" s="215">
        <f t="shared" si="6"/>
        <v>2.3118563587393975E-2</v>
      </c>
      <c r="O162" s="215">
        <f t="shared" si="6"/>
        <v>3.3446215353614007E-2</v>
      </c>
      <c r="P162" s="215">
        <f t="shared" si="6"/>
        <v>0.159313529181866</v>
      </c>
      <c r="Q162" s="215">
        <f t="shared" si="6"/>
        <v>0.15987025475403435</v>
      </c>
      <c r="R162" s="215">
        <f t="shared" si="6"/>
        <v>0.22876813536653334</v>
      </c>
      <c r="S162" s="215">
        <f t="shared" si="6"/>
        <v>0.16924676565844166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-4.7731565363918646E-5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3.0558289635508903E-5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4.9829221374452946E-3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3.7572214067475417E-4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5.1678290085786934E-4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1.9339649467019569E-3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4.1455505732505091E-3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2.7222773247164655E-3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7.7630832780047477E-4</v>
      </c>
      <c r="AE162" s="198">
        <f t="shared" ref="AE162:AE165" si="7">SUM(U162:AD162)*100</f>
        <v>1.5436355075718915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ref="K163:S163" si="8">K151+((K139-K25)/9)</f>
        <v>1.1273725490678876E-2</v>
      </c>
      <c r="L163" s="215">
        <f t="shared" si="8"/>
        <v>1.4125388882904148E-3</v>
      </c>
      <c r="M163" s="215">
        <f t="shared" si="8"/>
        <v>0.21355027171914745</v>
      </c>
      <c r="N163" s="215">
        <f t="shared" si="8"/>
        <v>2.3118563587393975E-2</v>
      </c>
      <c r="O163" s="215">
        <f t="shared" si="8"/>
        <v>3.3446215353614007E-2</v>
      </c>
      <c r="P163" s="215">
        <f t="shared" si="8"/>
        <v>0.159313529181866</v>
      </c>
      <c r="Q163" s="215">
        <f t="shared" si="8"/>
        <v>0.15987025475403435</v>
      </c>
      <c r="R163" s="215">
        <f t="shared" si="8"/>
        <v>0.22876813536653334</v>
      </c>
      <c r="S163" s="215">
        <f t="shared" si="8"/>
        <v>0.16924676565844166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5.0075162019383814E-4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-1.9007461521513101E-5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-9.4772446041020665E-4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3.3528719058640316E-5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1.5258698434903028E-4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3.9227770121191401E-4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1.4982588165703152E-3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6.0497786849960994E-4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-2.7431734130029087E-4</v>
      </c>
      <c r="AE163" s="198">
        <f t="shared" si="7"/>
        <v>0.19413324466513374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ref="K164:S164" si="9">K152+((K140-K26)/9)</f>
        <v>1.1300893131808237E-2</v>
      </c>
      <c r="L164" s="215">
        <f t="shared" si="9"/>
        <v>1.5097694309118828E-3</v>
      </c>
      <c r="M164" s="215">
        <f t="shared" si="9"/>
        <v>0.21252235809350706</v>
      </c>
      <c r="N164" s="215">
        <f t="shared" si="9"/>
        <v>2.3075980308354234E-2</v>
      </c>
      <c r="O164" s="215">
        <f t="shared" si="9"/>
        <v>3.3465397088419356E-2</v>
      </c>
      <c r="P164" s="215">
        <f t="shared" si="9"/>
        <v>0.1587291354695492</v>
      </c>
      <c r="Q164" s="215">
        <f t="shared" si="9"/>
        <v>0.15962103293097454</v>
      </c>
      <c r="R164" s="215">
        <f t="shared" si="9"/>
        <v>0.22958857500067148</v>
      </c>
      <c r="S164" s="215">
        <f t="shared" si="9"/>
        <v>0.17018685854580409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5.0450829853445635E-4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2.5102151480822353E-5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-2.7763000363438301E-3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-6.054664448919329E-4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-1.5614817870842037E-4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-2.8558588213728876E-4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-2.2043845574221577E-3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-6.0556439666683204E-4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1.4450531192408212E-4</v>
      </c>
      <c r="AE164" s="198">
        <f t="shared" si="7"/>
        <v>-0.59593337342311015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ref="K165:S165" si="10">K153+((K141-K27)/9)</f>
        <v>1.1300893131808237E-2</v>
      </c>
      <c r="L165" s="215">
        <f t="shared" si="10"/>
        <v>1.5097694309118828E-3</v>
      </c>
      <c r="M165" s="215">
        <f t="shared" si="10"/>
        <v>0.21252235809350706</v>
      </c>
      <c r="N165" s="215">
        <f t="shared" si="10"/>
        <v>2.3075980308354234E-2</v>
      </c>
      <c r="O165" s="215">
        <f t="shared" si="10"/>
        <v>3.3465397088419356E-2</v>
      </c>
      <c r="P165" s="215">
        <f t="shared" si="10"/>
        <v>0.1587291354695492</v>
      </c>
      <c r="Q165" s="215">
        <f t="shared" si="10"/>
        <v>0.15962103293097454</v>
      </c>
      <c r="R165" s="215">
        <f t="shared" si="10"/>
        <v>0.22958857500067148</v>
      </c>
      <c r="S165" s="215">
        <f t="shared" si="10"/>
        <v>0.17018685854580409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7.7023721810238707E-5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1.1368338482121347E-4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5.193745573505497E-3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4.5563538190918572E-4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2.1003269792472658E-4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8.2754774115821378E-4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1.3637351118821305E-3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1.4865170124341875E-3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9.8059408066212064E-4</v>
      </c>
      <c r="AE165" s="198">
        <f t="shared" si="7"/>
        <v>1.0708514706107513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67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PMB!C$60/100</f>
        <v>4.9526109712097373E-2</v>
      </c>
      <c r="L2" s="215">
        <f>PMB!D$60/100</f>
        <v>9.3653759612781235E-3</v>
      </c>
      <c r="M2" s="215">
        <f>PMB!E$60/100</f>
        <v>0.15445610678282443</v>
      </c>
      <c r="N2" s="215">
        <f>PMB!F$60/100</f>
        <v>3.3902437974553154E-2</v>
      </c>
      <c r="O2" s="215">
        <f>PMB!G$60/100</f>
        <v>2.4852160247223042E-2</v>
      </c>
      <c r="P2" s="215">
        <f>PMB!H$60/100</f>
        <v>0.11649720706018388</v>
      </c>
      <c r="Q2" s="215">
        <f>PMB!I$60/100</f>
        <v>0.11117659205408033</v>
      </c>
      <c r="R2" s="215">
        <f>PMB!J$60/100</f>
        <v>0.19590505740364139</v>
      </c>
      <c r="S2" s="215">
        <f>PMB!K$60/100</f>
        <v>0.30431895280411836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-7.8626909364610197E-4</v>
      </c>
      <c r="V2" s="215">
        <f>L2*$B2*Indicators!$B$217+L2*$C2*Indicators!$C$217+L2*$D2*Indicators!$D$217+L2*$E2*Indicators!$E$217+L2*$F2*Indicators!$F$217+L2*$G2*Indicators!$G$217+L2*$H2*Indicators!$H$217+L2*$I2*Indicators!$I$217</f>
        <v>2.2143812647640529E-4</v>
      </c>
      <c r="W2" s="215">
        <f>M2*$B2*Indicators!$B$218+M2*$C2*Indicators!$C$218+M2*$D2*Indicators!$D$218+M2*$E2*Indicators!$E$218+M2*$F2*Indicators!$F$218+M2*$G2*Indicators!$G$218+M2*$H2*Indicators!$H$218+M2*$I2*Indicators!$I$218</f>
        <v>7.2614159820705586E-4</v>
      </c>
      <c r="X2" s="215">
        <f>N2*$B2*Indicators!$B$219+N2*$C2*Indicators!$C$219+N2*$D2*Indicators!$D$219+N2*$E2*Indicators!$E$219+N2*$F2*Indicators!$F$219+N2*$G2*Indicators!$G$219+N2*$H2*Indicators!$H$219+N2*$I2*Indicators!$I$219</f>
        <v>-8.1556483031906455E-5</v>
      </c>
      <c r="Y2" s="215">
        <f>O2*$B2*Indicators!$B$220+O2*$C2*Indicators!$C$220+O2*$D2*Indicators!$D$220+O2*$E2*Indicators!$E$220+O2*$F2*Indicators!$F$220+O2*$G2*Indicators!$G$220+O2*$H2*Indicators!$H$220+O2*$I2*Indicators!$I$220</f>
        <v>1.0579027044439457E-4</v>
      </c>
      <c r="Z2" s="215">
        <f>P2*$B2*Indicators!$B$221+P2*$C2*Indicators!$C$221+P2*$D2*Indicators!$D$221+P2*$E2*Indicators!$E$221+P2*$F2*Indicators!$F$221+P2*$G2*Indicators!$G$221+P2*$H2*Indicators!$H$221+P2*$I2*Indicators!$I$221</f>
        <v>5.7089321963764634E-4</v>
      </c>
      <c r="AA2" s="215">
        <f>Q2*$B2*Indicators!$B$222+Q2*$C2*Indicators!$C$222+Q2*$D2*Indicators!$D$222+Q2*$E2*Indicators!$E$222+Q2*$F2*Indicators!$F$222+Q2*$G2*Indicators!$G$222+Q2*$H2*Indicators!$H$222+Q2*$I2*Indicators!$I$222</f>
        <v>3.9854998828709495E-4</v>
      </c>
      <c r="AB2" s="215">
        <f>R2*$B2*Indicators!$B$223+R2*$C2*Indicators!$C$223+R2*$D2*Indicators!$D$223+R2*$E2*Indicators!$E$223+R2*$F2*Indicators!$F$223+R2*$G2*Indicators!$G$223+R2*$H2*Indicators!$H$223+R2*$I2*Indicators!$I$223</f>
        <v>8.1431848513108815E-4</v>
      </c>
      <c r="AC2" s="215">
        <f>S2*$B2*Indicators!$B$224+S2*$C2*Indicators!$C$224+S2*$D2*Indicators!$D$224+S2*$E2*Indicators!$E$224+S2*$F2*Indicators!$F$224+S2*$G2*Indicators!$G$224+S2*$H2*Indicators!$H$224+S2*$I2*Indicators!$I$224</f>
        <v>1.2713422666910455E-3</v>
      </c>
      <c r="AD2" s="215"/>
      <c r="AE2" s="198">
        <f>SUM(U2:AD2)*100</f>
        <v>0.32406483781967221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PMB!C$60/100</f>
        <v>4.9526109712097373E-2</v>
      </c>
      <c r="L3" s="215">
        <f>PMB!D$60/100</f>
        <v>9.3653759612781235E-3</v>
      </c>
      <c r="M3" s="215">
        <f>PMB!E$60/100</f>
        <v>0.15445610678282443</v>
      </c>
      <c r="N3" s="215">
        <f>PMB!F$60/100</f>
        <v>3.3902437974553154E-2</v>
      </c>
      <c r="O3" s="215">
        <f>PMB!G$60/100</f>
        <v>2.4852160247223042E-2</v>
      </c>
      <c r="P3" s="215">
        <f>PMB!H$60/100</f>
        <v>0.11649720706018388</v>
      </c>
      <c r="Q3" s="215">
        <f>PMB!I$60/100</f>
        <v>0.11117659205408033</v>
      </c>
      <c r="R3" s="215">
        <f>PMB!J$60/100</f>
        <v>0.19590505740364139</v>
      </c>
      <c r="S3" s="215">
        <f>PMB!K$60/100</f>
        <v>0.30431895280411836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4.1297651600795301E-4</v>
      </c>
      <c r="V3" s="215">
        <f>L3*$B3*Indicators!$B$217+L3*$C3*Indicators!$C$217+L3*$D3*Indicators!$D$217+L3*$E3*Indicators!$E$217+L3*$F3*Indicators!$F$217+L3*$G3*Indicators!$G$217+L3*$H3*Indicators!$H$217+L3*$I3*Indicators!$I$217</f>
        <v>1.0009034783975926E-4</v>
      </c>
      <c r="W3" s="215">
        <f>M3*$B3*Indicators!$B$218+M3*$C3*Indicators!$C$218+M3*$D3*Indicators!$D$218+M3*$E3*Indicators!$E$218+M3*$F3*Indicators!$F$218+M3*$G3*Indicators!$G$218+M3*$H3*Indicators!$H$218+M3*$I3*Indicators!$I$218</f>
        <v>2.9026537093161226E-3</v>
      </c>
      <c r="X3" s="215">
        <f>N3*$B3*Indicators!$B$219+N3*$C3*Indicators!$C$219+N3*$D3*Indicators!$D$219+N3*$E3*Indicators!$E$219+N3*$F3*Indicators!$F$219+N3*$G3*Indicators!$G$219+N3*$H3*Indicators!$H$219+N3*$I3*Indicators!$I$219</f>
        <v>1.1989991712293853E-3</v>
      </c>
      <c r="Y3" s="215">
        <f>O3*$B3*Indicators!$B$220+O3*$C3*Indicators!$C$220+O3*$D3*Indicators!$D$220+O3*$E3*Indicators!$E$220+O3*$F3*Indicators!$F$220+O3*$G3*Indicators!$G$220+O3*$H3*Indicators!$H$220+O3*$I3*Indicators!$I$220</f>
        <v>7.7140489269053266E-4</v>
      </c>
      <c r="Z3" s="215">
        <f>P3*$B3*Indicators!$B$221+P3*$C3*Indicators!$C$221+P3*$D3*Indicators!$D$221+P3*$E3*Indicators!$E$221+P3*$F3*Indicators!$F$221+P3*$G3*Indicators!$G$221+P3*$H3*Indicators!$H$221+P3*$I3*Indicators!$I$221</f>
        <v>2.607020045635359E-3</v>
      </c>
      <c r="AA3" s="215">
        <f>Q3*$B3*Indicators!$B$222+Q3*$C3*Indicators!$C$222+Q3*$D3*Indicators!$D$222+Q3*$E3*Indicators!$E$222+Q3*$F3*Indicators!$F$222+Q3*$G3*Indicators!$G$222+Q3*$H3*Indicators!$H$222+Q3*$I3*Indicators!$I$222</f>
        <v>5.7857904266102886E-3</v>
      </c>
      <c r="AB3" s="215">
        <f>R3*$B3*Indicators!$B$223+R3*$C3*Indicators!$C$223+R3*$D3*Indicators!$D$223+R3*$E3*Indicators!$E$223+R3*$F3*Indicators!$F$223+R3*$G3*Indicators!$G$223+R3*$H3*Indicators!$H$223+R3*$I3*Indicators!$I$223</f>
        <v>4.5712725453392012E-3</v>
      </c>
      <c r="AC3" s="215">
        <f>S3*$B3*Indicators!$B$224+S3*$C3*Indicators!$C$224+S3*$D3*Indicators!$D$224+S3*$E3*Indicators!$E$224+S3*$F3*Indicators!$F$224+S3*$G3*Indicators!$G$224+S3*$H3*Indicators!$H$224+S3*$I3*Indicators!$I$224</f>
        <v>2.5079644218435992E-3</v>
      </c>
      <c r="AE3" s="198">
        <f t="shared" ref="AE3:AE66" si="1">SUM(U3:AD3)*100</f>
        <v>2.0858172076512203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PMB!C$60/100</f>
        <v>4.9526109712097373E-2</v>
      </c>
      <c r="L4" s="215">
        <f>PMB!D$60/100</f>
        <v>9.3653759612781235E-3</v>
      </c>
      <c r="M4" s="215">
        <f>PMB!E$60/100</f>
        <v>0.15445610678282443</v>
      </c>
      <c r="N4" s="215">
        <f>PMB!F$60/100</f>
        <v>3.3902437974553154E-2</v>
      </c>
      <c r="O4" s="215">
        <f>PMB!G$60/100</f>
        <v>2.4852160247223042E-2</v>
      </c>
      <c r="P4" s="215">
        <f>PMB!H$60/100</f>
        <v>0.11649720706018388</v>
      </c>
      <c r="Q4" s="215">
        <f>PMB!I$60/100</f>
        <v>0.11117659205408033</v>
      </c>
      <c r="R4" s="215">
        <f>PMB!J$60/100</f>
        <v>0.19590505740364139</v>
      </c>
      <c r="S4" s="215">
        <f>PMB!K$60/100</f>
        <v>0.30431895280411836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-1.4171658884531862E-3</v>
      </c>
      <c r="V4" s="215">
        <f>L4*$B4*Indicators!$B$217+L4*$C4*Indicators!$C$217+L4*$D4*Indicators!$D$217+L4*$E4*Indicators!$E$217+L4*$F4*Indicators!$F$217+L4*$G4*Indicators!$G$217+L4*$H4*Indicators!$H$217+L4*$I4*Indicators!$I$217</f>
        <v>3.9160447861389485E-5</v>
      </c>
      <c r="W4" s="215">
        <f>M4*$B4*Indicators!$B$218+M4*$C4*Indicators!$C$218+M4*$D4*Indicators!$D$218+M4*$E4*Indicators!$E$218+M4*$F4*Indicators!$F$218+M4*$G4*Indicators!$G$218+M4*$H4*Indicators!$H$218+M4*$I4*Indicators!$I$218</f>
        <v>3.2666669175877567E-4</v>
      </c>
      <c r="X4" s="215">
        <f>N4*$B4*Indicators!$B$219+N4*$C4*Indicators!$C$219+N4*$D4*Indicators!$D$219+N4*$E4*Indicators!$E$219+N4*$F4*Indicators!$F$219+N4*$G4*Indicators!$G$219+N4*$H4*Indicators!$H$219+N4*$I4*Indicators!$I$219</f>
        <v>-3.5657547295661802E-4</v>
      </c>
      <c r="Y4" s="215">
        <f>O4*$B4*Indicators!$B$220+O4*$C4*Indicators!$C$220+O4*$D4*Indicators!$D$220+O4*$E4*Indicators!$E$220+O4*$F4*Indicators!$F$220+O4*$G4*Indicators!$G$220+O4*$H4*Indicators!$H$220+O4*$I4*Indicators!$I$220</f>
        <v>-3.0903188754226528E-5</v>
      </c>
      <c r="Z4" s="215">
        <f>P4*$B4*Indicators!$B$221+P4*$C4*Indicators!$C$221+P4*$D4*Indicators!$D$221+P4*$E4*Indicators!$E$221+P4*$F4*Indicators!$F$221+P4*$G4*Indicators!$G$221+P4*$H4*Indicators!$H$221+P4*$I4*Indicators!$I$221</f>
        <v>1.1876048097775592E-4</v>
      </c>
      <c r="AA4" s="215">
        <f>Q4*$B4*Indicators!$B$222+Q4*$C4*Indicators!$C$222+Q4*$D4*Indicators!$D$222+Q4*$E4*Indicators!$E$222+Q4*$F4*Indicators!$F$222+Q4*$G4*Indicators!$G$222+Q4*$H4*Indicators!$H$222+Q4*$I4*Indicators!$I$222</f>
        <v>-1.2619849153156523E-3</v>
      </c>
      <c r="AB4" s="215">
        <f>R4*$B4*Indicators!$B$223+R4*$C4*Indicators!$C$223+R4*$D4*Indicators!$D$223+R4*$E4*Indicators!$E$223+R4*$F4*Indicators!$F$223+R4*$G4*Indicators!$G$223+R4*$H4*Indicators!$H$223+R4*$I4*Indicators!$I$223</f>
        <v>3.009629390381723E-4</v>
      </c>
      <c r="AC4" s="215">
        <f>S4*$B4*Indicators!$B$224+S4*$C4*Indicators!$C$224+S4*$D4*Indicators!$D$224+S4*$E4*Indicators!$E$224+S4*$F4*Indicators!$F$224+S4*$G4*Indicators!$G$224+S4*$H4*Indicators!$H$224+S4*$I4*Indicators!$I$224</f>
        <v>2.0685827225467011E-3</v>
      </c>
      <c r="AE4" s="198">
        <f t="shared" si="1"/>
        <v>-2.1249618329688847E-2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PMB!C$60/100</f>
        <v>4.9526109712097373E-2</v>
      </c>
      <c r="L5" s="215">
        <f>PMB!D$60/100</f>
        <v>9.3653759612781235E-3</v>
      </c>
      <c r="M5" s="215">
        <f>PMB!E$60/100</f>
        <v>0.15445610678282443</v>
      </c>
      <c r="N5" s="215">
        <f>PMB!F$60/100</f>
        <v>3.3902437974553154E-2</v>
      </c>
      <c r="O5" s="215">
        <f>PMB!G$60/100</f>
        <v>2.4852160247223042E-2</v>
      </c>
      <c r="P5" s="215">
        <f>PMB!H$60/100</f>
        <v>0.11649720706018388</v>
      </c>
      <c r="Q5" s="215">
        <f>PMB!I$60/100</f>
        <v>0.11117659205408033</v>
      </c>
      <c r="R5" s="215">
        <f>PMB!J$60/100</f>
        <v>0.19590505740364139</v>
      </c>
      <c r="S5" s="215">
        <f>PMB!K$60/100</f>
        <v>0.30431895280411836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1.9526391889579674E-4</v>
      </c>
      <c r="V5" s="215">
        <f>L5*$B5*Indicators!$B$217+L5*$C5*Indicators!$C$217+L5*$D5*Indicators!$D$217+L5*$E5*Indicators!$E$217+L5*$F5*Indicators!$F$217+L5*$G5*Indicators!$G$217+L5*$H5*Indicators!$H$217+L5*$I5*Indicators!$I$217</f>
        <v>1.3759470733358612E-4</v>
      </c>
      <c r="W5" s="215">
        <f>M5*$B5*Indicators!$B$218+M5*$C5*Indicators!$C$218+M5*$D5*Indicators!$D$218+M5*$E5*Indicators!$E$218+M5*$F5*Indicators!$F$218+M5*$G5*Indicators!$G$218+M5*$H5*Indicators!$H$218+M5*$I5*Indicators!$I$218</f>
        <v>1.0628963036990633E-3</v>
      </c>
      <c r="X5" s="215">
        <f>N5*$B5*Indicators!$B$219+N5*$C5*Indicators!$C$219+N5*$D5*Indicators!$D$219+N5*$E5*Indicators!$E$219+N5*$F5*Indicators!$F$219+N5*$G5*Indicators!$G$219+N5*$H5*Indicators!$H$219+N5*$I5*Indicators!$I$219</f>
        <v>2.8530986191724241E-4</v>
      </c>
      <c r="Y5" s="215">
        <f>O5*$B5*Indicators!$B$220+O5*$C5*Indicators!$C$220+O5*$D5*Indicators!$D$220+O5*$E5*Indicators!$E$220+O5*$F5*Indicators!$F$220+O5*$G5*Indicators!$G$220+O5*$H5*Indicators!$H$220+O5*$I5*Indicators!$I$220</f>
        <v>3.0036655330906219E-4</v>
      </c>
      <c r="Z5" s="215">
        <f>P5*$B5*Indicators!$B$221+P5*$C5*Indicators!$C$221+P5*$D5*Indicators!$D$221+P5*$E5*Indicators!$E$221+P5*$F5*Indicators!$F$221+P5*$G5*Indicators!$G$221+P5*$H5*Indicators!$H$221+P5*$I5*Indicators!$I$221</f>
        <v>1.1699639869964967E-3</v>
      </c>
      <c r="AA5" s="215">
        <f>Q5*$B5*Indicators!$B$222+Q5*$C5*Indicators!$C$222+Q5*$D5*Indicators!$D$222+Q5*$E5*Indicators!$E$222+Q5*$F5*Indicators!$F$222+Q5*$G5*Indicators!$G$222+Q5*$H5*Indicators!$H$222+Q5*$I5*Indicators!$I$222</f>
        <v>1.6909223050810738E-3</v>
      </c>
      <c r="AB5" s="215">
        <f>R5*$B5*Indicators!$B$223+R5*$C5*Indicators!$C$223+R5*$D5*Indicators!$D$223+R5*$E5*Indicators!$E$223+R5*$F5*Indicators!$F$223+R5*$G5*Indicators!$G$223+R5*$H5*Indicators!$H$223+R5*$I5*Indicators!$I$223</f>
        <v>2.0444278778034793E-3</v>
      </c>
      <c r="AC5" s="215">
        <f>S5*$B5*Indicators!$B$224+S5*$C5*Indicators!$C$224+S5*$D5*Indicators!$D$224+S5*$E5*Indicators!$E$224+S5*$F5*Indicators!$F$224+S5*$G5*Indicators!$G$224+S5*$H5*Indicators!$H$224+S5*$I5*Indicators!$I$224</f>
        <v>2.2272876613710353E-3</v>
      </c>
      <c r="AE5" s="198">
        <f t="shared" si="1"/>
        <v>0.91140331764068361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PMB!C$60/100</f>
        <v>4.9526109712097373E-2</v>
      </c>
      <c r="L6" s="215">
        <f>PMB!D$60/100</f>
        <v>9.3653759612781235E-3</v>
      </c>
      <c r="M6" s="215">
        <f>PMB!E$60/100</f>
        <v>0.15445610678282443</v>
      </c>
      <c r="N6" s="215">
        <f>PMB!F$60/100</f>
        <v>3.3902437974553154E-2</v>
      </c>
      <c r="O6" s="215">
        <f>PMB!G$60/100</f>
        <v>2.4852160247223042E-2</v>
      </c>
      <c r="P6" s="215">
        <f>PMB!H$60/100</f>
        <v>0.11649720706018388</v>
      </c>
      <c r="Q6" s="215">
        <f>PMB!I$60/100</f>
        <v>0.11117659205408033</v>
      </c>
      <c r="R6" s="215">
        <f>PMB!J$60/100</f>
        <v>0.19590505740364139</v>
      </c>
      <c r="S6" s="215">
        <f>PMB!K$60/100</f>
        <v>0.30431895280411836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-4.9983723187137577E-4</v>
      </c>
      <c r="V6" s="215">
        <f>L6*$B6*Indicators!$B$217+L6*$C6*Indicators!$C$217+L6*$D6*Indicators!$D$217+L6*$E6*Indicators!$E$217+L6*$F6*Indicators!$F$217+L6*$G6*Indicators!$G$217+L6*$H6*Indicators!$H$217+L6*$I6*Indicators!$I$217</f>
        <v>-1.398377698396918E-4</v>
      </c>
      <c r="W6" s="215">
        <f>M6*$B6*Indicators!$B$218+M6*$C6*Indicators!$C$218+M6*$D6*Indicators!$D$218+M6*$E6*Indicators!$E$218+M6*$F6*Indicators!$F$218+M6*$G6*Indicators!$G$218+M6*$H6*Indicators!$H$218+M6*$I6*Indicators!$I$218</f>
        <v>5.2886782193189595E-4</v>
      </c>
      <c r="X6" s="215">
        <f>N6*$B6*Indicators!$B$219+N6*$C6*Indicators!$C$219+N6*$D6*Indicators!$D$219+N6*$E6*Indicators!$E$219+N6*$F6*Indicators!$F$219+N6*$G6*Indicators!$G$219+N6*$H6*Indicators!$H$219+N6*$I6*Indicators!$I$219</f>
        <v>7.1742511054133099E-5</v>
      </c>
      <c r="Y6" s="215">
        <f>O6*$B6*Indicators!$B$220+O6*$C6*Indicators!$C$220+O6*$D6*Indicators!$D$220+O6*$E6*Indicators!$E$220+O6*$F6*Indicators!$F$220+O6*$G6*Indicators!$G$220+O6*$H6*Indicators!$H$220+O6*$I6*Indicators!$I$220</f>
        <v>-2.1097679960931085E-5</v>
      </c>
      <c r="Z6" s="215">
        <f>P6*$B6*Indicators!$B$221+P6*$C6*Indicators!$C$221+P6*$D6*Indicators!$D$221+P6*$E6*Indicators!$E$221+P6*$F6*Indicators!$F$221+P6*$G6*Indicators!$G$221+P6*$H6*Indicators!$H$221+P6*$I6*Indicators!$I$221</f>
        <v>-3.5700740905639851E-4</v>
      </c>
      <c r="AA6" s="215">
        <f>Q6*$B6*Indicators!$B$222+Q6*$C6*Indicators!$C$222+Q6*$D6*Indicators!$D$222+Q6*$E6*Indicators!$E$222+Q6*$F6*Indicators!$F$222+Q6*$G6*Indicators!$G$222+Q6*$H6*Indicators!$H$222+Q6*$I6*Indicators!$I$222</f>
        <v>1.7281677621884664E-4</v>
      </c>
      <c r="AB6" s="215">
        <f>R6*$B6*Indicators!$B$223+R6*$C6*Indicators!$C$223+R6*$D6*Indicators!$D$223+R6*$E6*Indicators!$E$223+R6*$F6*Indicators!$F$223+R6*$G6*Indicators!$G$223+R6*$H6*Indicators!$H$223+R6*$I6*Indicators!$I$223</f>
        <v>-4.9210959368541215E-4</v>
      </c>
      <c r="AC6" s="215">
        <f>S6*$B6*Indicators!$B$224+S6*$C6*Indicators!$C$224+S6*$D6*Indicators!$D$224+S6*$E6*Indicators!$E$224+S6*$F6*Indicators!$F$224+S6*$G6*Indicators!$G$224+S6*$H6*Indicators!$H$224+S6*$I6*Indicators!$I$224</f>
        <v>-1.051486428776571E-3</v>
      </c>
      <c r="AE6" s="198">
        <f t="shared" si="1"/>
        <v>-0.17879490039855048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PMB!C$60/100</f>
        <v>4.9526109712097373E-2</v>
      </c>
      <c r="L7" s="215">
        <f>PMB!D$60/100</f>
        <v>9.3653759612781235E-3</v>
      </c>
      <c r="M7" s="215">
        <f>PMB!E$60/100</f>
        <v>0.15445610678282443</v>
      </c>
      <c r="N7" s="215">
        <f>PMB!F$60/100</f>
        <v>3.3902437974553154E-2</v>
      </c>
      <c r="O7" s="215">
        <f>PMB!G$60/100</f>
        <v>2.4852160247223042E-2</v>
      </c>
      <c r="P7" s="215">
        <f>PMB!H$60/100</f>
        <v>0.11649720706018388</v>
      </c>
      <c r="Q7" s="215">
        <f>PMB!I$60/100</f>
        <v>0.11117659205408033</v>
      </c>
      <c r="R7" s="215">
        <f>PMB!J$60/100</f>
        <v>0.19590505740364139</v>
      </c>
      <c r="S7" s="215">
        <f>PMB!K$60/100</f>
        <v>0.30431895280411836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2.3195932195757096E-4</v>
      </c>
      <c r="V7" s="215">
        <f>L7*$B7*Indicators!$B$217+L7*$C7*Indicators!$C$217+L7*$D7*Indicators!$D$217+L7*$E7*Indicators!$E$217+L7*$F7*Indicators!$F$217+L7*$G7*Indicators!$G$217+L7*$H7*Indicators!$H$217+L7*$I7*Indicators!$I$217</f>
        <v>5.1171866442398857E-4</v>
      </c>
      <c r="W7" s="215">
        <f>M7*$B7*Indicators!$B$218+M7*$C7*Indicators!$C$218+M7*$D7*Indicators!$D$218+M7*$E7*Indicators!$E$218+M7*$F7*Indicators!$F$218+M7*$G7*Indicators!$G$218+M7*$H7*Indicators!$H$218+M7*$I7*Indicators!$I$218</f>
        <v>8.9996004827734254E-3</v>
      </c>
      <c r="X7" s="215">
        <f>N7*$B7*Indicators!$B$219+N7*$C7*Indicators!$C$219+N7*$D7*Indicators!$D$219+N7*$E7*Indicators!$E$219+N7*$F7*Indicators!$F$219+N7*$G7*Indicators!$G$219+N7*$H7*Indicators!$H$219+N7*$I7*Indicators!$I$219</f>
        <v>9.6560569479920669E-4</v>
      </c>
      <c r="Y7" s="215">
        <f>O7*$B7*Indicators!$B$220+O7*$C7*Indicators!$C$220+O7*$D7*Indicators!$D$220+O7*$E7*Indicators!$E$220+O7*$F7*Indicators!$F$220+O7*$G7*Indicators!$G$220+O7*$H7*Indicators!$H$220+O7*$I7*Indicators!$I$220</f>
        <v>7.3301203062863429E-4</v>
      </c>
      <c r="Z7" s="215">
        <f>P7*$B7*Indicators!$B$221+P7*$C7*Indicators!$C$221+P7*$D7*Indicators!$D$221+P7*$E7*Indicators!$E$221+P7*$F7*Indicators!$F$221+P7*$G7*Indicators!$G$221+P7*$H7*Indicators!$H$221+P7*$I7*Indicators!$I$221</f>
        <v>2.9769223093783787E-3</v>
      </c>
      <c r="AA7" s="215">
        <f>Q7*$B7*Indicators!$B$222+Q7*$C7*Indicators!$C$222+Q7*$D7*Indicators!$D$222+Q7*$E7*Indicators!$E$222+Q7*$F7*Indicators!$F$222+Q7*$G7*Indicators!$G$222+Q7*$H7*Indicators!$H$222+Q7*$I7*Indicators!$I$222</f>
        <v>4.1787370215285533E-3</v>
      </c>
      <c r="AB7" s="215">
        <f>R7*$B7*Indicators!$B$223+R7*$C7*Indicators!$C$223+R7*$D7*Indicators!$D$223+R7*$E7*Indicators!$E$223+R7*$F7*Indicators!$F$223+R7*$G7*Indicators!$G$223+R7*$H7*Indicators!$H$223+R7*$I7*Indicators!$I$223</f>
        <v>5.1597759635532599E-3</v>
      </c>
      <c r="AC7" s="215">
        <f>S7*$B7*Indicators!$B$224+S7*$C7*Indicators!$C$224+S7*$D7*Indicators!$D$224+S7*$E7*Indicators!$E$224+S7*$F7*Indicators!$F$224+S7*$G7*Indicators!$G$224+S7*$H7*Indicators!$H$224+S7*$I7*Indicators!$I$224</f>
        <v>5.9582692433358484E-3</v>
      </c>
      <c r="AE7" s="198">
        <f t="shared" si="1"/>
        <v>2.9715600732378866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PMB!C$60/100</f>
        <v>4.9526109712097373E-2</v>
      </c>
      <c r="L8" s="215">
        <f>PMB!D$60/100</f>
        <v>9.3653759612781235E-3</v>
      </c>
      <c r="M8" s="215">
        <f>PMB!E$60/100</f>
        <v>0.15445610678282443</v>
      </c>
      <c r="N8" s="215">
        <f>PMB!F$60/100</f>
        <v>3.3902437974553154E-2</v>
      </c>
      <c r="O8" s="215">
        <f>PMB!G$60/100</f>
        <v>2.4852160247223042E-2</v>
      </c>
      <c r="P8" s="215">
        <f>PMB!H$60/100</f>
        <v>0.11649720706018388</v>
      </c>
      <c r="Q8" s="215">
        <f>PMB!I$60/100</f>
        <v>0.11117659205408033</v>
      </c>
      <c r="R8" s="215">
        <f>PMB!J$60/100</f>
        <v>0.19590505740364139</v>
      </c>
      <c r="S8" s="215">
        <f>PMB!K$60/100</f>
        <v>0.30431895280411836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1.4929789703106036E-3</v>
      </c>
      <c r="V8" s="215">
        <f>L8*$B8*Indicators!$B$217+L8*$C8*Indicators!$C$217+L8*$D8*Indicators!$D$217+L8*$E8*Indicators!$E$217+L8*$F8*Indicators!$F$217+L8*$G8*Indicators!$G$217+L8*$H8*Indicators!$H$217+L8*$I8*Indicators!$I$217</f>
        <v>1.4147105882176921E-5</v>
      </c>
      <c r="W8" s="215">
        <f>M8*$B8*Indicators!$B$218+M8*$C8*Indicators!$C$218+M8*$D8*Indicators!$D$218+M8*$E8*Indicators!$E$218+M8*$F8*Indicators!$F$218+M8*$G8*Indicators!$G$218+M8*$H8*Indicators!$H$218+M8*$I8*Indicators!$I$218</f>
        <v>2.5099768590044346E-3</v>
      </c>
      <c r="X8" s="215">
        <f>N8*$B8*Indicators!$B$219+N8*$C8*Indicators!$C$219+N8*$D8*Indicators!$D$219+N8*$E8*Indicators!$E$219+N8*$F8*Indicators!$F$219+N8*$G8*Indicators!$G$219+N8*$H8*Indicators!$H$219+N8*$I8*Indicators!$I$219</f>
        <v>2.1681797650695655E-4</v>
      </c>
      <c r="Y8" s="215">
        <f>O8*$B8*Indicators!$B$220+O8*$C8*Indicators!$C$220+O8*$D8*Indicators!$D$220+O8*$E8*Indicators!$E$220+O8*$F8*Indicators!$F$220+O8*$G8*Indicators!$G$220+O8*$H8*Indicators!$H$220+O8*$I8*Indicators!$I$220</f>
        <v>2.0941673941125551E-4</v>
      </c>
      <c r="Z8" s="215">
        <f>P8*$B8*Indicators!$B$221+P8*$C8*Indicators!$C$221+P8*$D8*Indicators!$D$221+P8*$E8*Indicators!$E$221+P8*$F8*Indicators!$F$221+P8*$G8*Indicators!$G$221+P8*$H8*Indicators!$H$221+P8*$I8*Indicators!$I$221</f>
        <v>6.6518061801569463E-4</v>
      </c>
      <c r="AA8" s="215">
        <f>Q8*$B8*Indicators!$B$222+Q8*$C8*Indicators!$C$222+Q8*$D8*Indicators!$D$222+Q8*$E8*Indicators!$E$222+Q8*$F8*Indicators!$F$222+Q8*$G8*Indicators!$G$222+Q8*$H8*Indicators!$H$222+Q8*$I8*Indicators!$I$222</f>
        <v>9.4333951932947229E-4</v>
      </c>
      <c r="AB8" s="215">
        <f>R8*$B8*Indicators!$B$223+R8*$C8*Indicators!$C$223+R8*$D8*Indicators!$D$223+R8*$E8*Indicators!$E$223+R8*$F8*Indicators!$F$223+R8*$G8*Indicators!$G$223+R8*$H8*Indicators!$H$223+R8*$I8*Indicators!$I$223</f>
        <v>1.5282950965036283E-3</v>
      </c>
      <c r="AC8" s="215">
        <f>S8*$B8*Indicators!$B$224+S8*$C8*Indicators!$C$224+S8*$D8*Indicators!$D$224+S8*$E8*Indicators!$E$224+S8*$F8*Indicators!$F$224+S8*$G8*Indicators!$G$224+S8*$H8*Indicators!$H$224+S8*$I8*Indicators!$I$224</f>
        <v>1.6618150148599905E-3</v>
      </c>
      <c r="AE8" s="198">
        <f t="shared" si="1"/>
        <v>0.92419678998242116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PMB!C$60/100</f>
        <v>4.9526109712097373E-2</v>
      </c>
      <c r="L9" s="215">
        <f>PMB!D$60/100</f>
        <v>9.3653759612781235E-3</v>
      </c>
      <c r="M9" s="215">
        <f>PMB!E$60/100</f>
        <v>0.15445610678282443</v>
      </c>
      <c r="N9" s="215">
        <f>PMB!F$60/100</f>
        <v>3.3902437974553154E-2</v>
      </c>
      <c r="O9" s="215">
        <f>PMB!G$60/100</f>
        <v>2.4852160247223042E-2</v>
      </c>
      <c r="P9" s="215">
        <f>PMB!H$60/100</f>
        <v>0.11649720706018388</v>
      </c>
      <c r="Q9" s="215">
        <f>PMB!I$60/100</f>
        <v>0.11117659205408033</v>
      </c>
      <c r="R9" s="215">
        <f>PMB!J$60/100</f>
        <v>0.19590505740364139</v>
      </c>
      <c r="S9" s="215">
        <f>PMB!K$60/100</f>
        <v>0.30431895280411836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3.4473939884178576E-4</v>
      </c>
      <c r="V9" s="215">
        <f>L9*$B9*Indicators!$B$217+L9*$C9*Indicators!$C$217+L9*$D9*Indicators!$D$217+L9*$E9*Indicators!$E$217+L9*$F9*Indicators!$F$217+L9*$G9*Indicators!$G$217+L9*$H9*Indicators!$H$217+L9*$I9*Indicators!$I$217</f>
        <v>-3.0148924948892383E-6</v>
      </c>
      <c r="W9" s="215">
        <f>M9*$B9*Indicators!$B$218+M9*$C9*Indicators!$C$218+M9*$D9*Indicators!$D$218+M9*$E9*Indicators!$E$218+M9*$F9*Indicators!$F$218+M9*$G9*Indicators!$G$218+M9*$H9*Indicators!$H$218+M9*$I9*Indicators!$I$218</f>
        <v>1.8154417354125474E-3</v>
      </c>
      <c r="X9" s="215">
        <f>N9*$B9*Indicators!$B$219+N9*$C9*Indicators!$C$219+N9*$D9*Indicators!$D$219+N9*$E9*Indicators!$E$219+N9*$F9*Indicators!$F$219+N9*$G9*Indicators!$G$219+N9*$H9*Indicators!$H$219+N9*$I9*Indicators!$I$219</f>
        <v>3.607420856900314E-4</v>
      </c>
      <c r="Y9" s="215">
        <f>O9*$B9*Indicators!$B$220+O9*$C9*Indicators!$C$220+O9*$D9*Indicators!$D$220+O9*$E9*Indicators!$E$220+O9*$F9*Indicators!$F$220+O9*$G9*Indicators!$G$220+O9*$H9*Indicators!$H$220+O9*$I9*Indicators!$I$220</f>
        <v>4.1340560825219939E-6</v>
      </c>
      <c r="Z9" s="215">
        <f>P9*$B9*Indicators!$B$221+P9*$C9*Indicators!$C$221+P9*$D9*Indicators!$D$221+P9*$E9*Indicators!$E$221+P9*$F9*Indicators!$F$221+P9*$G9*Indicators!$G$221+P9*$H9*Indicators!$H$221+P9*$I9*Indicators!$I$221</f>
        <v>-6.2235416583064575E-4</v>
      </c>
      <c r="AA9" s="215">
        <f>Q9*$B9*Indicators!$B$222+Q9*$C9*Indicators!$C$222+Q9*$D9*Indicators!$D$222+Q9*$E9*Indicators!$E$222+Q9*$F9*Indicators!$F$222+Q9*$G9*Indicators!$G$222+Q9*$H9*Indicators!$H$222+Q9*$I9*Indicators!$I$222</f>
        <v>9.8912995189878749E-4</v>
      </c>
      <c r="AB9" s="215">
        <f>R9*$B9*Indicators!$B$223+R9*$C9*Indicators!$C$223+R9*$D9*Indicators!$D$223+R9*$E9*Indicators!$E$223+R9*$F9*Indicators!$F$223+R9*$G9*Indicators!$G$223+R9*$H9*Indicators!$H$223+R9*$I9*Indicators!$I$223</f>
        <v>-7.3717035985136571E-4</v>
      </c>
      <c r="AC9" s="215">
        <f>S9*$B9*Indicators!$B$224+S9*$C9*Indicators!$C$224+S9*$D9*Indicators!$D$224+S9*$E9*Indicators!$E$224+S9*$F9*Indicators!$F$224+S9*$G9*Indicators!$G$224+S9*$H9*Indicators!$H$224+S9*$I9*Indicators!$I$224</f>
        <v>-2.6293140418699201E-3</v>
      </c>
      <c r="AE9" s="198">
        <f t="shared" si="1"/>
        <v>-4.7766623212114681E-2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PMB!C$60/100</f>
        <v>4.9526109712097373E-2</v>
      </c>
      <c r="L10" s="215">
        <f>PMB!D$60/100</f>
        <v>9.3653759612781235E-3</v>
      </c>
      <c r="M10" s="215">
        <f>PMB!E$60/100</f>
        <v>0.15445610678282443</v>
      </c>
      <c r="N10" s="215">
        <f>PMB!F$60/100</f>
        <v>3.3902437974553154E-2</v>
      </c>
      <c r="O10" s="215">
        <f>PMB!G$60/100</f>
        <v>2.4852160247223042E-2</v>
      </c>
      <c r="P10" s="215">
        <f>PMB!H$60/100</f>
        <v>0.11649720706018388</v>
      </c>
      <c r="Q10" s="215">
        <f>PMB!I$60/100</f>
        <v>0.11117659205408033</v>
      </c>
      <c r="R10" s="215">
        <f>PMB!J$60/100</f>
        <v>0.19590505740364139</v>
      </c>
      <c r="S10" s="215">
        <f>PMB!K$60/100</f>
        <v>0.30431895280411836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-4.2905425944071334E-3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-1.1665747656793112E-4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-6.2712090619895366E-3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-1.2626884065189228E-3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-6.6828489545061296E-4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-2.2554007464136877E-3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-5.9366426013467942E-3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-3.4498070899973013E-3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-8.0770807362448821E-4</v>
      </c>
      <c r="AE10" s="198">
        <f t="shared" si="1"/>
        <v>-2.5058940946316404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PMB!C$60/100</f>
        <v>4.9526109712097373E-2</v>
      </c>
      <c r="L11" s="215">
        <f>PMB!D$60/100</f>
        <v>9.3653759612781235E-3</v>
      </c>
      <c r="M11" s="215">
        <f>PMB!E$60/100</f>
        <v>0.15445610678282443</v>
      </c>
      <c r="N11" s="215">
        <f>PMB!F$60/100</f>
        <v>3.3902437974553154E-2</v>
      </c>
      <c r="O11" s="215">
        <f>PMB!G$60/100</f>
        <v>2.4852160247223042E-2</v>
      </c>
      <c r="P11" s="215">
        <f>PMB!H$60/100</f>
        <v>0.11649720706018388</v>
      </c>
      <c r="Q11" s="215">
        <f>PMB!I$60/100</f>
        <v>0.11117659205408033</v>
      </c>
      <c r="R11" s="215">
        <f>PMB!J$60/100</f>
        <v>0.19590505740364139</v>
      </c>
      <c r="S11" s="215">
        <f>PMB!K$60/100</f>
        <v>0.30431895280411836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1.1564470819866112E-3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-3.8171229580009725E-5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3.8478189602903976E-4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6.898648932727998E-4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5.7415689859035982E-4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2.0705576800603507E-3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3.9039776369457226E-3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3.6745436305496934E-3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2.5338560234214437E-3</v>
      </c>
      <c r="AE11" s="198">
        <f t="shared" si="1"/>
        <v>1.4950014511276013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PMB!C$60/100</f>
        <v>4.9526109712097373E-2</v>
      </c>
      <c r="L12" s="215">
        <f>PMB!D$60/100</f>
        <v>9.3653759612781235E-3</v>
      </c>
      <c r="M12" s="215">
        <f>PMB!E$60/100</f>
        <v>0.15445610678282443</v>
      </c>
      <c r="N12" s="215">
        <f>PMB!F$60/100</f>
        <v>3.3902437974553154E-2</v>
      </c>
      <c r="O12" s="215">
        <f>PMB!G$60/100</f>
        <v>2.4852160247223042E-2</v>
      </c>
      <c r="P12" s="215">
        <f>PMB!H$60/100</f>
        <v>0.11649720706018388</v>
      </c>
      <c r="Q12" s="215">
        <f>PMB!I$60/100</f>
        <v>0.11117659205408033</v>
      </c>
      <c r="R12" s="215">
        <f>PMB!J$60/100</f>
        <v>0.19590505740364139</v>
      </c>
      <c r="S12" s="215">
        <f>PMB!K$60/100</f>
        <v>0.30431895280411836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2.6568144903942742E-3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1.6978636581483668E-4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2.6587415492689954E-3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9.7622307218399665E-4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6.6139076647579525E-4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2.0629881632355991E-3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5.6072430231775662E-3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3.5311251380848101E-3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2.9720041828810138E-4</v>
      </c>
      <c r="AE12" s="198">
        <f t="shared" si="1"/>
        <v>1.8621512986923976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PMB!C$60/100</f>
        <v>4.9526109712097373E-2</v>
      </c>
      <c r="L13" s="215">
        <f>PMB!D$60/100</f>
        <v>9.3653759612781235E-3</v>
      </c>
      <c r="M13" s="215">
        <f>PMB!E$60/100</f>
        <v>0.15445610678282443</v>
      </c>
      <c r="N13" s="215">
        <f>PMB!F$60/100</f>
        <v>3.3902437974553154E-2</v>
      </c>
      <c r="O13" s="215">
        <f>PMB!G$60/100</f>
        <v>2.4852160247223042E-2</v>
      </c>
      <c r="P13" s="215">
        <f>PMB!H$60/100</f>
        <v>0.11649720706018388</v>
      </c>
      <c r="Q13" s="215">
        <f>PMB!I$60/100</f>
        <v>0.11117659205408033</v>
      </c>
      <c r="R13" s="215">
        <f>PMB!J$60/100</f>
        <v>0.19590505740364139</v>
      </c>
      <c r="S13" s="215">
        <f>PMB!K$60/100</f>
        <v>0.30431895280411836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6.3318958588640649E-4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3.3465586754344844E-5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2.3722502854576946E-3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3.9993349229398752E-4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2.6188744686747161E-4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1.0477944905142138E-3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1.5326593815340676E-3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1.8170270397071034E-3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2.1289816985583911E-3</v>
      </c>
      <c r="AE13" s="198">
        <f t="shared" si="1"/>
        <v>1.0227189007573683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PMB!C$61/100</f>
        <v>4.7490866659310259E-2</v>
      </c>
      <c r="L14" s="215">
        <f>PMB!D$61/100</f>
        <v>5.7941743360281975E-3</v>
      </c>
      <c r="M14" s="215">
        <f>PMB!E$61/100</f>
        <v>0.15331018544447134</v>
      </c>
      <c r="N14" s="215">
        <f>PMB!F$61/100</f>
        <v>3.3501462700430383E-2</v>
      </c>
      <c r="O14" s="215">
        <f>PMB!G$61/100</f>
        <v>2.304568492622042E-2</v>
      </c>
      <c r="P14" s="215">
        <f>PMB!H$61/100</f>
        <v>0.12333424784496247</v>
      </c>
      <c r="Q14" s="215">
        <f>PMB!I$61/100</f>
        <v>0.11392475541054692</v>
      </c>
      <c r="R14" s="215">
        <f>PMB!J$61/100</f>
        <v>0.20211049219734839</v>
      </c>
      <c r="S14" s="215">
        <f>PMB!K$61/100</f>
        <v>0.29748813048068157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2.2479757611190888E-4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3.4763716922592634E-5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1.492814517235774E-3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-1.0446754737840766E-4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2.9498010177275477E-5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3.3750290939104564E-4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-2.4268531986873889E-4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4.7748337504575152E-4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1.2850861905513238E-3</v>
      </c>
      <c r="AE14" s="198">
        <f t="shared" si="1"/>
        <v>0.35347934281885257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PMB!C$61/100</f>
        <v>4.7490866659310259E-2</v>
      </c>
      <c r="L15" s="215">
        <f>PMB!D$61/100</f>
        <v>5.7941743360281975E-3</v>
      </c>
      <c r="M15" s="215">
        <f>PMB!E$61/100</f>
        <v>0.15331018544447134</v>
      </c>
      <c r="N15" s="215">
        <f>PMB!F$61/100</f>
        <v>3.3501462700430383E-2</v>
      </c>
      <c r="O15" s="215">
        <f>PMB!G$61/100</f>
        <v>2.304568492622042E-2</v>
      </c>
      <c r="P15" s="215">
        <f>PMB!H$61/100</f>
        <v>0.12333424784496247</v>
      </c>
      <c r="Q15" s="215">
        <f>PMB!I$61/100</f>
        <v>0.11392475541054692</v>
      </c>
      <c r="R15" s="215">
        <f>PMB!J$61/100</f>
        <v>0.20211049219734839</v>
      </c>
      <c r="S15" s="215">
        <f>PMB!K$61/100</f>
        <v>0.29748813048068157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-1.7351105847690077E-3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6.8354522807652696E-5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2.2467650553354801E-3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5.0895562725181685E-4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2.7054517551083277E-4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1.2757652378600991E-3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1.7219647127814208E-3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2.2081901089903871E-3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2.4716898091174315E-3</v>
      </c>
      <c r="AE15" s="198">
        <f t="shared" si="1"/>
        <v>0.9037119664886113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PMB!C$61/100</f>
        <v>4.7490866659310259E-2</v>
      </c>
      <c r="L16" s="215">
        <f>PMB!D$61/100</f>
        <v>5.7941743360281975E-3</v>
      </c>
      <c r="M16" s="215">
        <f>PMB!E$61/100</f>
        <v>0.15331018544447134</v>
      </c>
      <c r="N16" s="215">
        <f>PMB!F$61/100</f>
        <v>3.3501462700430383E-2</v>
      </c>
      <c r="O16" s="215">
        <f>PMB!G$61/100</f>
        <v>2.304568492622042E-2</v>
      </c>
      <c r="P16" s="215">
        <f>PMB!H$61/100</f>
        <v>0.12333424784496247</v>
      </c>
      <c r="Q16" s="215">
        <f>PMB!I$61/100</f>
        <v>0.11392475541054692</v>
      </c>
      <c r="R16" s="215">
        <f>PMB!J$61/100</f>
        <v>0.20211049219734839</v>
      </c>
      <c r="S16" s="215">
        <f>PMB!K$61/100</f>
        <v>0.29748813048068157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-2.5719190804163834E-3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-1.1392060401691341E-4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-1.6009666776970466E-3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-6.9550632623781544E-4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-3.681149507088857E-4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-1.2365533512614943E-3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-3.9393373025986243E-3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-2.0328097447611816E-3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8.8434204536555852E-4</v>
      </c>
      <c r="AE16" s="198">
        <f t="shared" si="1"/>
        <v>-1.1674785992332788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PMB!C$61/100</f>
        <v>4.7490866659310259E-2</v>
      </c>
      <c r="L17" s="215">
        <f>PMB!D$61/100</f>
        <v>5.7941743360281975E-3</v>
      </c>
      <c r="M17" s="215">
        <f>PMB!E$61/100</f>
        <v>0.15331018544447134</v>
      </c>
      <c r="N17" s="215">
        <f>PMB!F$61/100</f>
        <v>3.3501462700430383E-2</v>
      </c>
      <c r="O17" s="215">
        <f>PMB!G$61/100</f>
        <v>2.304568492622042E-2</v>
      </c>
      <c r="P17" s="215">
        <f>PMB!H$61/100</f>
        <v>0.12333424784496247</v>
      </c>
      <c r="Q17" s="215">
        <f>PMB!I$61/100</f>
        <v>0.11392475541054692</v>
      </c>
      <c r="R17" s="215">
        <f>PMB!J$61/100</f>
        <v>0.20211049219734839</v>
      </c>
      <c r="S17" s="215">
        <f>PMB!K$61/100</f>
        <v>0.29748813048068157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-5.9717849090745768E-3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-2.9052956597214831E-4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-9.0033650937455471E-3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-3.6955391180122522E-3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-1.9144488153870439E-3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-6.8165843867313307E-3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-1.880755431256571E-2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-1.1239002620815709E-2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-1.8962318449382203E-4</v>
      </c>
      <c r="AE17" s="198">
        <f t="shared" si="1"/>
        <v>-5.7928432006798136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PMB!C$61/100</f>
        <v>4.7490866659310259E-2</v>
      </c>
      <c r="L18" s="215">
        <f>PMB!D$61/100</f>
        <v>5.7941743360281975E-3</v>
      </c>
      <c r="M18" s="215">
        <f>PMB!E$61/100</f>
        <v>0.15331018544447134</v>
      </c>
      <c r="N18" s="215">
        <f>PMB!F$61/100</f>
        <v>3.3501462700430383E-2</v>
      </c>
      <c r="O18" s="215">
        <f>PMB!G$61/100</f>
        <v>2.304568492622042E-2</v>
      </c>
      <c r="P18" s="215">
        <f>PMB!H$61/100</f>
        <v>0.12333424784496247</v>
      </c>
      <c r="Q18" s="215">
        <f>PMB!I$61/100</f>
        <v>0.11392475541054692</v>
      </c>
      <c r="R18" s="215">
        <f>PMB!J$61/100</f>
        <v>0.20211049219734839</v>
      </c>
      <c r="S18" s="215">
        <f>PMB!K$61/100</f>
        <v>0.29748813048068157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1.6206402027133747E-3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-6.2223203194415805E-5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1.8175951378532522E-3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4.8378205745796621E-4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2.8358163840639197E-4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1.1165365929211703E-3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2.7284396732662275E-3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1.6618485364480217E-3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3.414620071763852E-4</v>
      </c>
      <c r="AE18" s="198">
        <f t="shared" si="1"/>
        <v>0.99916626430483735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PMB!C$61/100</f>
        <v>4.7490866659310259E-2</v>
      </c>
      <c r="L19" s="215">
        <f>PMB!D$61/100</f>
        <v>5.7941743360281975E-3</v>
      </c>
      <c r="M19" s="215">
        <f>PMB!E$61/100</f>
        <v>0.15331018544447134</v>
      </c>
      <c r="N19" s="215">
        <f>PMB!F$61/100</f>
        <v>3.3501462700430383E-2</v>
      </c>
      <c r="O19" s="215">
        <f>PMB!G$61/100</f>
        <v>2.304568492622042E-2</v>
      </c>
      <c r="P19" s="215">
        <f>PMB!H$61/100</f>
        <v>0.12333424784496247</v>
      </c>
      <c r="Q19" s="215">
        <f>PMB!I$61/100</f>
        <v>0.11392475541054692</v>
      </c>
      <c r="R19" s="215">
        <f>PMB!J$61/100</f>
        <v>0.20211049219734839</v>
      </c>
      <c r="S19" s="215">
        <f>PMB!K$61/100</f>
        <v>0.29748813048068157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-3.5688067942675353E-4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-1.8819268024179971E-4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-2.7642568113933081E-3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-7.1427784153899195E-4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-2.9282653591902741E-4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-1.0646466552070482E-3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-3.7187133094814741E-3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-1.3884970650368937E-3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1.3939612389751986E-3</v>
      </c>
      <c r="AE19" s="198">
        <f t="shared" si="1"/>
        <v>-0.9094330339270098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PMB!C$61/100</f>
        <v>4.7490866659310259E-2</v>
      </c>
      <c r="L20" s="215">
        <f>PMB!D$61/100</f>
        <v>5.7941743360281975E-3</v>
      </c>
      <c r="M20" s="215">
        <f>PMB!E$61/100</f>
        <v>0.15331018544447134</v>
      </c>
      <c r="N20" s="215">
        <f>PMB!F$61/100</f>
        <v>3.3501462700430383E-2</v>
      </c>
      <c r="O20" s="215">
        <f>PMB!G$61/100</f>
        <v>2.304568492622042E-2</v>
      </c>
      <c r="P20" s="215">
        <f>PMB!H$61/100</f>
        <v>0.12333424784496247</v>
      </c>
      <c r="Q20" s="215">
        <f>PMB!I$61/100</f>
        <v>0.11392475541054692</v>
      </c>
      <c r="R20" s="215">
        <f>PMB!J$61/100</f>
        <v>0.20211049219734839</v>
      </c>
      <c r="S20" s="215">
        <f>PMB!K$61/100</f>
        <v>0.29748813048068157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-2.1940568819715641E-3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-7.881004786179989E-5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-3.8026014876825097E-4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-5.9181838981141755E-4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-2.7388107097792706E-4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-5.1400142208818248E-4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-3.2381862444924156E-3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-1.2870862586881352E-3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2.099123880204978E-3</v>
      </c>
      <c r="AE20" s="198">
        <f t="shared" si="1"/>
        <v>-0.64589765844547153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PMB!C$61/100</f>
        <v>4.7490866659310259E-2</v>
      </c>
      <c r="L21" s="215">
        <f>PMB!D$61/100</f>
        <v>5.7941743360281975E-3</v>
      </c>
      <c r="M21" s="215">
        <f>PMB!E$61/100</f>
        <v>0.15331018544447134</v>
      </c>
      <c r="N21" s="215">
        <f>PMB!F$61/100</f>
        <v>3.3501462700430383E-2</v>
      </c>
      <c r="O21" s="215">
        <f>PMB!G$61/100</f>
        <v>2.304568492622042E-2</v>
      </c>
      <c r="P21" s="215">
        <f>PMB!H$61/100</f>
        <v>0.12333424784496247</v>
      </c>
      <c r="Q21" s="215">
        <f>PMB!I$61/100</f>
        <v>0.11392475541054692</v>
      </c>
      <c r="R21" s="215">
        <f>PMB!J$61/100</f>
        <v>0.20211049219734839</v>
      </c>
      <c r="S21" s="215">
        <f>PMB!K$61/100</f>
        <v>0.29748813048068157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5.142803973743462E-4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-3.5621872073053944E-5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-9.1159465142467717E-4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-2.1156442415864053E-4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-9.0773253439735744E-5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-8.5145846585729266E-5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-1.3003106393918006E-3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-3.2908950303381357E-4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1.3662151484397484E-3</v>
      </c>
      <c r="AE21" s="198">
        <f t="shared" si="1"/>
        <v>-0.10836046442933563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PMB!C$61/100</f>
        <v>4.7490866659310259E-2</v>
      </c>
      <c r="L22" s="215">
        <f>PMB!D$61/100</f>
        <v>5.7941743360281975E-3</v>
      </c>
      <c r="M22" s="215">
        <f>PMB!E$61/100</f>
        <v>0.15331018544447134</v>
      </c>
      <c r="N22" s="215">
        <f>PMB!F$61/100</f>
        <v>3.3501462700430383E-2</v>
      </c>
      <c r="O22" s="215">
        <f>PMB!G$61/100</f>
        <v>2.304568492622042E-2</v>
      </c>
      <c r="P22" s="215">
        <f>PMB!H$61/100</f>
        <v>0.12333424784496247</v>
      </c>
      <c r="Q22" s="215">
        <f>PMB!I$61/100</f>
        <v>0.11392475541054692</v>
      </c>
      <c r="R22" s="215">
        <f>PMB!J$61/100</f>
        <v>0.20211049219734839</v>
      </c>
      <c r="S22" s="215">
        <f>PMB!K$61/100</f>
        <v>0.29748813048068157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1.396911060683282E-3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3.2999942874544359E-4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-1.8745328729007304E-3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-5.9577456092253377E-4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-2.8762267838795146E-4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-7.7350402269086823E-4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-3.6832268488651903E-3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-1.2500214304686284E-3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2.2456900228105363E-3</v>
      </c>
      <c r="AE22" s="198">
        <f t="shared" si="1"/>
        <v>-0.44920819019966407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PMB!C$61/100</f>
        <v>4.7490866659310259E-2</v>
      </c>
      <c r="L23" s="215">
        <f>PMB!D$61/100</f>
        <v>5.7941743360281975E-3</v>
      </c>
      <c r="M23" s="215">
        <f>PMB!E$61/100</f>
        <v>0.15331018544447134</v>
      </c>
      <c r="N23" s="215">
        <f>PMB!F$61/100</f>
        <v>3.3501462700430383E-2</v>
      </c>
      <c r="O23" s="215">
        <f>PMB!G$61/100</f>
        <v>2.304568492622042E-2</v>
      </c>
      <c r="P23" s="215">
        <f>PMB!H$61/100</f>
        <v>0.12333424784496247</v>
      </c>
      <c r="Q23" s="215">
        <f>PMB!I$61/100</f>
        <v>0.11392475541054692</v>
      </c>
      <c r="R23" s="215">
        <f>PMB!J$61/100</f>
        <v>0.20211049219734839</v>
      </c>
      <c r="S23" s="215">
        <f>PMB!K$61/100</f>
        <v>0.29748813048068157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1.2039095652260716E-3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9.8380921645306016E-5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2.6853722745803841E-3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7.3659225024787006E-4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3.7378796533070273E-4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1.443937806323985E-3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3.7387596579713939E-3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2.2176367155038183E-3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1.5915865971377727E-4</v>
      </c>
      <c r="AE23" s="198">
        <f t="shared" si="1"/>
        <v>1.2657535816543311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PMB!C$61/100</f>
        <v>4.7490866659310259E-2</v>
      </c>
      <c r="L24" s="215">
        <f>PMB!D$61/100</f>
        <v>5.7941743360281975E-3</v>
      </c>
      <c r="M24" s="215">
        <f>PMB!E$61/100</f>
        <v>0.15331018544447134</v>
      </c>
      <c r="N24" s="215">
        <f>PMB!F$61/100</f>
        <v>3.3501462700430383E-2</v>
      </c>
      <c r="O24" s="215">
        <f>PMB!G$61/100</f>
        <v>2.304568492622042E-2</v>
      </c>
      <c r="P24" s="215">
        <f>PMB!H$61/100</f>
        <v>0.12333424784496247</v>
      </c>
      <c r="Q24" s="215">
        <f>PMB!I$61/100</f>
        <v>0.11392475541054692</v>
      </c>
      <c r="R24" s="215">
        <f>PMB!J$61/100</f>
        <v>0.20211049219734839</v>
      </c>
      <c r="S24" s="215">
        <f>PMB!K$61/100</f>
        <v>0.29748813048068157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-1.541803830906826E-3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-1.5597396538521906E-4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-1.3863351903301369E-3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-8.1031266688120964E-4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-3.3030660265129214E-4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-9.9520808979924923E-4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-4.4903339689647409E-3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-1.306230353149081E-3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2.5384878968872028E-3</v>
      </c>
      <c r="AE24" s="198">
        <f t="shared" si="1"/>
        <v>-0.84780167711805532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PMB!C$61/100</f>
        <v>4.7490866659310259E-2</v>
      </c>
      <c r="L25" s="215">
        <f>PMB!D$61/100</f>
        <v>5.7941743360281975E-3</v>
      </c>
      <c r="M25" s="215">
        <f>PMB!E$61/100</f>
        <v>0.15331018544447134</v>
      </c>
      <c r="N25" s="215">
        <f>PMB!F$61/100</f>
        <v>3.3501462700430383E-2</v>
      </c>
      <c r="O25" s="215">
        <f>PMB!G$61/100</f>
        <v>2.304568492622042E-2</v>
      </c>
      <c r="P25" s="215">
        <f>PMB!H$61/100</f>
        <v>0.12333424784496247</v>
      </c>
      <c r="Q25" s="215">
        <f>PMB!I$61/100</f>
        <v>0.11392475541054692</v>
      </c>
      <c r="R25" s="215">
        <f>PMB!J$61/100</f>
        <v>0.20211049219734839</v>
      </c>
      <c r="S25" s="215">
        <f>PMB!K$61/100</f>
        <v>0.29748813048068157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-1.4888651266292258E-3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-3.8525411170829251E-5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-4.8422266676782636E-4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-2.6096470261803112E-4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-7.9143345357027696E-5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-1.8760076739813083E-4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-1.313308053629619E-3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-1.6354852861481841E-4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1.0280017463889133E-3</v>
      </c>
      <c r="AE25" s="198">
        <f t="shared" si="1"/>
        <v>-0.29881768557965954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PMB!C$62/100</f>
        <v>5.0289712773988242E-2</v>
      </c>
      <c r="L26" s="215">
        <f>PMB!D$62/100</f>
        <v>4.8611041314135855E-3</v>
      </c>
      <c r="M26" s="215">
        <f>PMB!E$62/100</f>
        <v>0.1513828619357995</v>
      </c>
      <c r="N26" s="215">
        <f>PMB!F$62/100</f>
        <v>3.3956120374312476E-2</v>
      </c>
      <c r="O26" s="215">
        <f>PMB!G$62/100</f>
        <v>2.1996699510420867E-2</v>
      </c>
      <c r="P26" s="215">
        <f>PMB!H$62/100</f>
        <v>0.12271716992278849</v>
      </c>
      <c r="Q26" s="215">
        <f>PMB!I$62/100</f>
        <v>0.11218046398644098</v>
      </c>
      <c r="R26" s="215">
        <f>PMB!J$62/100</f>
        <v>0.19546766338544136</v>
      </c>
      <c r="S26" s="215">
        <f>PMB!K$62/100</f>
        <v>0.30714820397939452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-8.9065287804978633E-4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-3.3076111930923182E-5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4.4790440485896813E-4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-4.1949309571261183E-4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-2.2074714751550032E-6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1.606628873256587E-4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-6.5897893380142633E-4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2.2275568412804552E-4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1.0143295567485915E-3</v>
      </c>
      <c r="AE26" s="198">
        <f t="shared" si="1"/>
        <v>-1.5875595790863891E-2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PMB!C$62/100</f>
        <v>5.0289712773988242E-2</v>
      </c>
      <c r="L27" s="215">
        <f>PMB!D$62/100</f>
        <v>4.8611041314135855E-3</v>
      </c>
      <c r="M27" s="215">
        <f>PMB!E$62/100</f>
        <v>0.1513828619357995</v>
      </c>
      <c r="N27" s="215">
        <f>PMB!F$62/100</f>
        <v>3.3956120374312476E-2</v>
      </c>
      <c r="O27" s="215">
        <f>PMB!G$62/100</f>
        <v>2.1996699510420867E-2</v>
      </c>
      <c r="P27" s="215">
        <f>PMB!H$62/100</f>
        <v>0.12271716992278849</v>
      </c>
      <c r="Q27" s="215">
        <f>PMB!I$62/100</f>
        <v>0.11218046398644098</v>
      </c>
      <c r="R27" s="215">
        <f>PMB!J$62/100</f>
        <v>0.19546766338544136</v>
      </c>
      <c r="S27" s="215">
        <f>PMB!K$62/100</f>
        <v>0.30714820397939452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-1.4879812575479552E-3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5.433896063250351E-5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6.7696060881862388E-5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6.7703935481042902E-5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-3.0330876927051292E-4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-1.236746128933906E-3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-3.2817475013633764E-3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-1.533942354278885E-3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1.3200636804992936E-3</v>
      </c>
      <c r="AE27" s="198">
        <f t="shared" si="1"/>
        <v>-0.63339233738999323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PMB!C$62/100</f>
        <v>5.0289712773988242E-2</v>
      </c>
      <c r="L28" s="215">
        <f>PMB!D$62/100</f>
        <v>4.8611041314135855E-3</v>
      </c>
      <c r="M28" s="215">
        <f>PMB!E$62/100</f>
        <v>0.1513828619357995</v>
      </c>
      <c r="N28" s="215">
        <f>PMB!F$62/100</f>
        <v>3.3956120374312476E-2</v>
      </c>
      <c r="O28" s="215">
        <f>PMB!G$62/100</f>
        <v>2.1996699510420867E-2</v>
      </c>
      <c r="P28" s="215">
        <f>PMB!H$62/100</f>
        <v>0.12271716992278849</v>
      </c>
      <c r="Q28" s="215">
        <f>PMB!I$62/100</f>
        <v>0.11218046398644098</v>
      </c>
      <c r="R28" s="215">
        <f>PMB!J$62/100</f>
        <v>0.19546766338544136</v>
      </c>
      <c r="S28" s="215">
        <f>PMB!K$62/100</f>
        <v>0.30714820397939452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5.8682882481782663E-4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-1.4980090762291053E-5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2.8911712329486687E-3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4.8283127296558148E-4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4.1145697853594513E-4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1.5584004489617978E-3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3.9795334661601421E-3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2.455193956404764E-3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-1.2079248587082306E-4</v>
      </c>
      <c r="AE28" s="198">
        <f t="shared" si="1"/>
        <v>1.2229643604161611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PMB!C$62/100</f>
        <v>5.0289712773988242E-2</v>
      </c>
      <c r="L29" s="215">
        <f>PMB!D$62/100</f>
        <v>4.8611041314135855E-3</v>
      </c>
      <c r="M29" s="215">
        <f>PMB!E$62/100</f>
        <v>0.1513828619357995</v>
      </c>
      <c r="N29" s="215">
        <f>PMB!F$62/100</f>
        <v>3.3956120374312476E-2</v>
      </c>
      <c r="O29" s="215">
        <f>PMB!G$62/100</f>
        <v>2.1996699510420867E-2</v>
      </c>
      <c r="P29" s="215">
        <f>PMB!H$62/100</f>
        <v>0.12271716992278849</v>
      </c>
      <c r="Q29" s="215">
        <f>PMB!I$62/100</f>
        <v>0.11218046398644098</v>
      </c>
      <c r="R29" s="215">
        <f>PMB!J$62/100</f>
        <v>0.19546766338544136</v>
      </c>
      <c r="S29" s="215">
        <f>PMB!K$62/100</f>
        <v>0.30714820397939452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3.215199394230611E-3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7.3176858473528801E-5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2.1840903178769401E-3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2.5060608663574839E-4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1.1480367876979519E-4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3.3250875593944984E-4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1.0809949735511189E-3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7.2329570709911016E-4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-4.5422630626704909E-5</v>
      </c>
      <c r="AE29" s="198">
        <f t="shared" si="1"/>
        <v>0.79292531419495971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PMB!C$62/100</f>
        <v>5.0289712773988242E-2</v>
      </c>
      <c r="L30" s="215">
        <f>PMB!D$62/100</f>
        <v>4.8611041314135855E-3</v>
      </c>
      <c r="M30" s="215">
        <f>PMB!E$62/100</f>
        <v>0.1513828619357995</v>
      </c>
      <c r="N30" s="215">
        <f>PMB!F$62/100</f>
        <v>3.3956120374312476E-2</v>
      </c>
      <c r="O30" s="215">
        <f>PMB!G$62/100</f>
        <v>2.1996699510420867E-2</v>
      </c>
      <c r="P30" s="215">
        <f>PMB!H$62/100</f>
        <v>0.12271716992278849</v>
      </c>
      <c r="Q30" s="215">
        <f>PMB!I$62/100</f>
        <v>0.11218046398644098</v>
      </c>
      <c r="R30" s="215">
        <f>PMB!J$62/100</f>
        <v>0.19546766338544136</v>
      </c>
      <c r="S30" s="215">
        <f>PMB!K$62/100</f>
        <v>0.30714820397939452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6.4146092090967399E-4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-8.3207701344410829E-5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-1.3752428673628869E-3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-9.1755853313777011E-4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-5.1620475497884434E-4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-1.9579305796577529E-3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-5.6051608696000808E-3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-2.8416836400432795E-3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8.3612598409689247E-4</v>
      </c>
      <c r="AE30" s="198">
        <f t="shared" si="1"/>
        <v>-1.1819402041118459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PMB!C$62/100</f>
        <v>5.0289712773988242E-2</v>
      </c>
      <c r="L31" s="215">
        <f>PMB!D$62/100</f>
        <v>4.8611041314135855E-3</v>
      </c>
      <c r="M31" s="215">
        <f>PMB!E$62/100</f>
        <v>0.1513828619357995</v>
      </c>
      <c r="N31" s="215">
        <f>PMB!F$62/100</f>
        <v>3.3956120374312476E-2</v>
      </c>
      <c r="O31" s="215">
        <f>PMB!G$62/100</f>
        <v>2.1996699510420867E-2</v>
      </c>
      <c r="P31" s="215">
        <f>PMB!H$62/100</f>
        <v>0.12271716992278849</v>
      </c>
      <c r="Q31" s="215">
        <f>PMB!I$62/100</f>
        <v>0.11218046398644098</v>
      </c>
      <c r="R31" s="215">
        <f>PMB!J$62/100</f>
        <v>0.19546766338544136</v>
      </c>
      <c r="S31" s="215">
        <f>PMB!K$62/100</f>
        <v>0.30714820397939452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2.6515798091021488E-3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3.8010078859883904E-5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-2.5303451158967009E-3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-7.0235980870806238E-4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-2.1482654638577418E-4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-7.7545973604151749E-4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-2.3181343788573352E-3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-1.2782212176577486E-3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-1.2863551925702051E-4</v>
      </c>
      <c r="AE31" s="198">
        <f t="shared" si="1"/>
        <v>-0.52583924348421252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PMB!C$62/100</f>
        <v>5.0289712773988242E-2</v>
      </c>
      <c r="L32" s="215">
        <f>PMB!D$62/100</f>
        <v>4.8611041314135855E-3</v>
      </c>
      <c r="M32" s="215">
        <f>PMB!E$62/100</f>
        <v>0.1513828619357995</v>
      </c>
      <c r="N32" s="215">
        <f>PMB!F$62/100</f>
        <v>3.3956120374312476E-2</v>
      </c>
      <c r="O32" s="215">
        <f>PMB!G$62/100</f>
        <v>2.1996699510420867E-2</v>
      </c>
      <c r="P32" s="215">
        <f>PMB!H$62/100</f>
        <v>0.12271716992278849</v>
      </c>
      <c r="Q32" s="215">
        <f>PMB!I$62/100</f>
        <v>0.11218046398644098</v>
      </c>
      <c r="R32" s="215">
        <f>PMB!J$62/100</f>
        <v>0.19546766338544136</v>
      </c>
      <c r="S32" s="215">
        <f>PMB!K$62/100</f>
        <v>0.30714820397939452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4.0354044276785265E-3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5.7463548400706223E-5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4.4806746461187701E-3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1.4532033343181978E-3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6.6543407122935196E-4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2.5376277804433646E-3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5.749512184849463E-3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4.5329097091393669E-3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2.3838830560745485E-3</v>
      </c>
      <c r="AE32" s="198">
        <f t="shared" si="1"/>
        <v>2.5896112758252299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PMB!C$62/100</f>
        <v>5.0289712773988242E-2</v>
      </c>
      <c r="L33" s="215">
        <f>PMB!D$62/100</f>
        <v>4.8611041314135855E-3</v>
      </c>
      <c r="M33" s="215">
        <f>PMB!E$62/100</f>
        <v>0.1513828619357995</v>
      </c>
      <c r="N33" s="215">
        <f>PMB!F$62/100</f>
        <v>3.3956120374312476E-2</v>
      </c>
      <c r="O33" s="215">
        <f>PMB!G$62/100</f>
        <v>2.1996699510420867E-2</v>
      </c>
      <c r="P33" s="215">
        <f>PMB!H$62/100</f>
        <v>0.12271716992278849</v>
      </c>
      <c r="Q33" s="215">
        <f>PMB!I$62/100</f>
        <v>0.11218046398644098</v>
      </c>
      <c r="R33" s="215">
        <f>PMB!J$62/100</f>
        <v>0.19546766338544136</v>
      </c>
      <c r="S33" s="215">
        <f>PMB!K$62/100</f>
        <v>0.30714820397939452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-2.407432529391052E-4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-1.3523023672559149E-4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-3.1500668850828278E-3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-1.4738043069499292E-3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-6.3954629420545596E-4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-2.415605543290815E-3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-6.8335757346172366E-3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-3.6667428317851487E-3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2.4656155066904157E-4</v>
      </c>
      <c r="AE33" s="198">
        <f t="shared" si="1"/>
        <v>-1.8308753534927069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PMB!C$62/100</f>
        <v>5.0289712773988242E-2</v>
      </c>
      <c r="L34" s="215">
        <f>PMB!D$62/100</f>
        <v>4.8611041314135855E-3</v>
      </c>
      <c r="M34" s="215">
        <f>PMB!E$62/100</f>
        <v>0.1513828619357995</v>
      </c>
      <c r="N34" s="215">
        <f>PMB!F$62/100</f>
        <v>3.3956120374312476E-2</v>
      </c>
      <c r="O34" s="215">
        <f>PMB!G$62/100</f>
        <v>2.1996699510420867E-2</v>
      </c>
      <c r="P34" s="215">
        <f>PMB!H$62/100</f>
        <v>0.12271716992278849</v>
      </c>
      <c r="Q34" s="215">
        <f>PMB!I$62/100</f>
        <v>0.11218046398644098</v>
      </c>
      <c r="R34" s="215">
        <f>PMB!J$62/100</f>
        <v>0.19546766338544136</v>
      </c>
      <c r="S34" s="215">
        <f>PMB!K$62/100</f>
        <v>0.30714820397939452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2.4302254077633378E-4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1.2759588149263037E-4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4.0200791553227861E-3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7.2448433479043296E-4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4.8943990111596054E-4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2.1227345809971421E-3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3.7536222975653251E-3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3.5002712061821531E-3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2.816239438915335E-3</v>
      </c>
      <c r="AE34" s="198">
        <f t="shared" si="1"/>
        <v>1.7797489337158099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PMB!C$62/100</f>
        <v>5.0289712773988242E-2</v>
      </c>
      <c r="L35" s="215">
        <f>PMB!D$62/100</f>
        <v>4.8611041314135855E-3</v>
      </c>
      <c r="M35" s="215">
        <f>PMB!E$62/100</f>
        <v>0.1513828619357995</v>
      </c>
      <c r="N35" s="215">
        <f>PMB!F$62/100</f>
        <v>3.3956120374312476E-2</v>
      </c>
      <c r="O35" s="215">
        <f>PMB!G$62/100</f>
        <v>2.1996699510420867E-2</v>
      </c>
      <c r="P35" s="215">
        <f>PMB!H$62/100</f>
        <v>0.12271716992278849</v>
      </c>
      <c r="Q35" s="215">
        <f>PMB!I$62/100</f>
        <v>0.11218046398644098</v>
      </c>
      <c r="R35" s="215">
        <f>PMB!J$62/100</f>
        <v>0.19546766338544136</v>
      </c>
      <c r="S35" s="215">
        <f>PMB!K$62/100</f>
        <v>0.30714820397939452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7.6877141789461921E-4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-5.2884140573447878E-5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1.1993064442958699E-3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-1.028662726657675E-4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-7.7802690628532551E-5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-2.2104419640150361E-4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-1.2730756832880111E-3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-2.0440571744898055E-4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1.2781930978647471E-3</v>
      </c>
      <c r="AE35" s="198">
        <f t="shared" si="1"/>
        <v>0.1314192259048993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PMB!C$62/100</f>
        <v>5.0289712773988242E-2</v>
      </c>
      <c r="L36" s="215">
        <f>PMB!D$62/100</f>
        <v>4.8611041314135855E-3</v>
      </c>
      <c r="M36" s="215">
        <f>PMB!E$62/100</f>
        <v>0.1513828619357995</v>
      </c>
      <c r="N36" s="215">
        <f>PMB!F$62/100</f>
        <v>3.3956120374312476E-2</v>
      </c>
      <c r="O36" s="215">
        <f>PMB!G$62/100</f>
        <v>2.1996699510420867E-2</v>
      </c>
      <c r="P36" s="215">
        <f>PMB!H$62/100</f>
        <v>0.12271716992278849</v>
      </c>
      <c r="Q36" s="215">
        <f>PMB!I$62/100</f>
        <v>0.11218046398644098</v>
      </c>
      <c r="R36" s="215">
        <f>PMB!J$62/100</f>
        <v>0.19546766338544136</v>
      </c>
      <c r="S36" s="215">
        <f>PMB!K$62/100</f>
        <v>0.30714820397939452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-9.656471035646108E-4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6.0872907783863226E-5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1.9703149389464218E-3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1.3783565306555253E-4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1.6975331058401776E-4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9.4229360138781311E-4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4.8381082677302888E-4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1.662870716630139E-3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2.9322541611837912E-3</v>
      </c>
      <c r="AE36" s="198">
        <f t="shared" si="1"/>
        <v>0.73943590127900172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PMB!C$62/100</f>
        <v>5.0289712773988242E-2</v>
      </c>
      <c r="L37" s="215">
        <f>PMB!D$62/100</f>
        <v>4.8611041314135855E-3</v>
      </c>
      <c r="M37" s="215">
        <f>PMB!E$62/100</f>
        <v>0.1513828619357995</v>
      </c>
      <c r="N37" s="215">
        <f>PMB!F$62/100</f>
        <v>3.3956120374312476E-2</v>
      </c>
      <c r="O37" s="215">
        <f>PMB!G$62/100</f>
        <v>2.1996699510420867E-2</v>
      </c>
      <c r="P37" s="215">
        <f>PMB!H$62/100</f>
        <v>0.12271716992278849</v>
      </c>
      <c r="Q37" s="215">
        <f>PMB!I$62/100</f>
        <v>0.11218046398644098</v>
      </c>
      <c r="R37" s="215">
        <f>PMB!J$62/100</f>
        <v>0.19546766338544136</v>
      </c>
      <c r="S37" s="215">
        <f>PMB!K$62/100</f>
        <v>0.30714820397939452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2.8241899137045577E-3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1.461598389949855E-4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3.4163661648670234E-3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2.0325138950020912E-3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1.0305715456429677E-3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3.8311506708832953E-3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1.0640449156015542E-2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6.0405155217769973E-3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-4.6279330089750019E-4</v>
      </c>
      <c r="AE37" s="198">
        <f t="shared" si="1"/>
        <v>2.949912340598996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PMB!C$63/100</f>
        <v>4.9023063414789722E-2</v>
      </c>
      <c r="L38" s="215">
        <f>PMB!D$63/100</f>
        <v>5.7636031010981845E-3</v>
      </c>
      <c r="M38" s="215">
        <f>PMB!E$63/100</f>
        <v>0.14789136769958083</v>
      </c>
      <c r="N38" s="215">
        <f>PMB!F$63/100</f>
        <v>3.2725090595855676E-2</v>
      </c>
      <c r="O38" s="215">
        <f>PMB!G$63/100</f>
        <v>2.8141301213298102E-2</v>
      </c>
      <c r="P38" s="215">
        <f>PMB!H$63/100</f>
        <v>0.12623394747594249</v>
      </c>
      <c r="Q38" s="215">
        <f>PMB!I$63/100</f>
        <v>0.11276474800555816</v>
      </c>
      <c r="R38" s="215">
        <f>PMB!J$63/100</f>
        <v>0.19545481648797172</v>
      </c>
      <c r="S38" s="215">
        <f>PMB!K$63/100</f>
        <v>0.30200206200590518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-1.0064236935281496E-3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-1.2272501295205722E-4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-1.6090458253394902E-3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-1.3255995062067517E-3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-7.8955246533947887E-4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-2.1743837013587998E-3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-6.978903963189325E-3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-3.295653151392056E-3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1.5332796182750412E-3</v>
      </c>
      <c r="AE38" s="198">
        <f t="shared" si="1"/>
        <v>-1.5769007701031068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PMB!C$63/100</f>
        <v>4.9023063414789722E-2</v>
      </c>
      <c r="L39" s="215">
        <f>PMB!D$63/100</f>
        <v>5.7636031010981845E-3</v>
      </c>
      <c r="M39" s="215">
        <f>PMB!E$63/100</f>
        <v>0.14789136769958083</v>
      </c>
      <c r="N39" s="215">
        <f>PMB!F$63/100</f>
        <v>3.2725090595855676E-2</v>
      </c>
      <c r="O39" s="215">
        <f>PMB!G$63/100</f>
        <v>2.8141301213298102E-2</v>
      </c>
      <c r="P39" s="215">
        <f>PMB!H$63/100</f>
        <v>0.12623394747594249</v>
      </c>
      <c r="Q39" s="215">
        <f>PMB!I$63/100</f>
        <v>0.11276474800555816</v>
      </c>
      <c r="R39" s="215">
        <f>PMB!J$63/100</f>
        <v>0.19545481648797172</v>
      </c>
      <c r="S39" s="215">
        <f>PMB!K$63/100</f>
        <v>0.30200206200590518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-6.5473004700972615E-4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1.8269443772966424E-5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2.3127335758957817E-4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1.4909917270759489E-4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3.0153936109865253E-4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9.9912215210747838E-4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1.8629731519303528E-3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1.6406723218463811E-3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7.1990265452819187E-4</v>
      </c>
      <c r="AE39" s="198">
        <f t="shared" si="1"/>
        <v>0.526812156857147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PMB!C$63/100</f>
        <v>4.9023063414789722E-2</v>
      </c>
      <c r="L40" s="215">
        <f>PMB!D$63/100</f>
        <v>5.7636031010981845E-3</v>
      </c>
      <c r="M40" s="215">
        <f>PMB!E$63/100</f>
        <v>0.14789136769958083</v>
      </c>
      <c r="N40" s="215">
        <f>PMB!F$63/100</f>
        <v>3.2725090595855676E-2</v>
      </c>
      <c r="O40" s="215">
        <f>PMB!G$63/100</f>
        <v>2.8141301213298102E-2</v>
      </c>
      <c r="P40" s="215">
        <f>PMB!H$63/100</f>
        <v>0.12623394747594249</v>
      </c>
      <c r="Q40" s="215">
        <f>PMB!I$63/100</f>
        <v>0.11276474800555816</v>
      </c>
      <c r="R40" s="215">
        <f>PMB!J$63/100</f>
        <v>0.19545481648797172</v>
      </c>
      <c r="S40" s="215">
        <f>PMB!K$63/100</f>
        <v>0.30200206200590518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-1.1093009754146572E-4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9.9669040255836429E-6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2.9975141058350705E-3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5.4942203515620167E-4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3.8709795606881893E-4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1.3346488746899673E-3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2.4527878830345184E-3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2.0959034449196732E-3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1.7019452244904998E-3</v>
      </c>
      <c r="AE40" s="198">
        <f t="shared" si="1"/>
        <v>1.1418356330678867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PMB!C$63/100</f>
        <v>4.9023063414789722E-2</v>
      </c>
      <c r="L41" s="215">
        <f>PMB!D$63/100</f>
        <v>5.7636031010981845E-3</v>
      </c>
      <c r="M41" s="215">
        <f>PMB!E$63/100</f>
        <v>0.14789136769958083</v>
      </c>
      <c r="N41" s="215">
        <f>PMB!F$63/100</f>
        <v>3.2725090595855676E-2</v>
      </c>
      <c r="O41" s="215">
        <f>PMB!G$63/100</f>
        <v>2.8141301213298102E-2</v>
      </c>
      <c r="P41" s="215">
        <f>PMB!H$63/100</f>
        <v>0.12623394747594249</v>
      </c>
      <c r="Q41" s="215">
        <f>PMB!I$63/100</f>
        <v>0.11276474800555816</v>
      </c>
      <c r="R41" s="215">
        <f>PMB!J$63/100</f>
        <v>0.19545481648797172</v>
      </c>
      <c r="S41" s="215">
        <f>PMB!K$63/100</f>
        <v>0.30200206200590518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-2.1911497761260609E-3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-1.8383819528807813E-5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-2.0049638317663279E-3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-8.6437560751799058E-4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-4.8821315123206776E-4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-1.2655090928547184E-3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-4.1636144963754498E-3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-2.1388232086762353E-3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7.9418436317303198E-4</v>
      </c>
      <c r="AE41" s="198">
        <f t="shared" si="1"/>
        <v>-1.2340848620904628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PMB!C$63/100</f>
        <v>4.9023063414789722E-2</v>
      </c>
      <c r="L42" s="215">
        <f>PMB!D$63/100</f>
        <v>5.7636031010981845E-3</v>
      </c>
      <c r="M42" s="215">
        <f>PMB!E$63/100</f>
        <v>0.14789136769958083</v>
      </c>
      <c r="N42" s="215">
        <f>PMB!F$63/100</f>
        <v>3.2725090595855676E-2</v>
      </c>
      <c r="O42" s="215">
        <f>PMB!G$63/100</f>
        <v>2.8141301213298102E-2</v>
      </c>
      <c r="P42" s="215">
        <f>PMB!H$63/100</f>
        <v>0.12623394747594249</v>
      </c>
      <c r="Q42" s="215">
        <f>PMB!I$63/100</f>
        <v>0.11276474800555816</v>
      </c>
      <c r="R42" s="215">
        <f>PMB!J$63/100</f>
        <v>0.19545481648797172</v>
      </c>
      <c r="S42" s="215">
        <f>PMB!K$63/100</f>
        <v>0.30200206200590518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1.1240909850172621E-3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-1.8712085759207542E-5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-7.3828482971705577E-4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-3.7665934339521743E-4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-2.0615414311102992E-4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-5.2549873581932724E-4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-2.1836833798840045E-3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-6.8554883307802509E-4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1.1823569854381422E-3</v>
      </c>
      <c r="AE42" s="198">
        <f t="shared" si="1"/>
        <v>-0.24280933803084637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PMB!C$63/100</f>
        <v>4.9023063414789722E-2</v>
      </c>
      <c r="L43" s="215">
        <f>PMB!D$63/100</f>
        <v>5.7636031010981845E-3</v>
      </c>
      <c r="M43" s="215">
        <f>PMB!E$63/100</f>
        <v>0.14789136769958083</v>
      </c>
      <c r="N43" s="215">
        <f>PMB!F$63/100</f>
        <v>3.2725090595855676E-2</v>
      </c>
      <c r="O43" s="215">
        <f>PMB!G$63/100</f>
        <v>2.8141301213298102E-2</v>
      </c>
      <c r="P43" s="215">
        <f>PMB!H$63/100</f>
        <v>0.12623394747594249</v>
      </c>
      <c r="Q43" s="215">
        <f>PMB!I$63/100</f>
        <v>0.11276474800555816</v>
      </c>
      <c r="R43" s="215">
        <f>PMB!J$63/100</f>
        <v>0.19545481648797172</v>
      </c>
      <c r="S43" s="215">
        <f>PMB!K$63/100</f>
        <v>0.30200206200590518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7.0688258602190661E-4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1.0060385318756237E-4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2.2556817490619256E-3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7.0142728668064213E-4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6.1943005514254388E-4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2.1484821845030792E-3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4.1905588308349439E-3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3.2927371939513702E-3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1.7185677066979899E-3</v>
      </c>
      <c r="AE43" s="198">
        <f t="shared" si="1"/>
        <v>1.5734371446081963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PMB!C$63/100</f>
        <v>4.9023063414789722E-2</v>
      </c>
      <c r="L44" s="215">
        <f>PMB!D$63/100</f>
        <v>5.7636031010981845E-3</v>
      </c>
      <c r="M44" s="215">
        <f>PMB!E$63/100</f>
        <v>0.14789136769958083</v>
      </c>
      <c r="N44" s="215">
        <f>PMB!F$63/100</f>
        <v>3.2725090595855676E-2</v>
      </c>
      <c r="O44" s="215">
        <f>PMB!G$63/100</f>
        <v>2.8141301213298102E-2</v>
      </c>
      <c r="P44" s="215">
        <f>PMB!H$63/100</f>
        <v>0.12623394747594249</v>
      </c>
      <c r="Q44" s="215">
        <f>PMB!I$63/100</f>
        <v>0.11276474800555816</v>
      </c>
      <c r="R44" s="215">
        <f>PMB!J$63/100</f>
        <v>0.19545481648797172</v>
      </c>
      <c r="S44" s="215">
        <f>PMB!K$63/100</f>
        <v>0.30200206200590518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4.8266558572418428E-4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8.1846639315856184E-5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3.0816846923102581E-3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1.0084304566305357E-3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4.3637557359470247E-4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1.5217069463421161E-3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2.6313997474697371E-3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2.5843536304985095E-3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2.856021799507349E-3</v>
      </c>
      <c r="AE44" s="198">
        <f t="shared" si="1"/>
        <v>1.468448507139325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PMB!C$63/100</f>
        <v>4.9023063414789722E-2</v>
      </c>
      <c r="L45" s="215">
        <f>PMB!D$63/100</f>
        <v>5.7636031010981845E-3</v>
      </c>
      <c r="M45" s="215">
        <f>PMB!E$63/100</f>
        <v>0.14789136769958083</v>
      </c>
      <c r="N45" s="215">
        <f>PMB!F$63/100</f>
        <v>3.2725090595855676E-2</v>
      </c>
      <c r="O45" s="215">
        <f>PMB!G$63/100</f>
        <v>2.8141301213298102E-2</v>
      </c>
      <c r="P45" s="215">
        <f>PMB!H$63/100</f>
        <v>0.12623394747594249</v>
      </c>
      <c r="Q45" s="215">
        <f>PMB!I$63/100</f>
        <v>0.11276474800555816</v>
      </c>
      <c r="R45" s="215">
        <f>PMB!J$63/100</f>
        <v>0.19545481648797172</v>
      </c>
      <c r="S45" s="215">
        <f>PMB!K$63/100</f>
        <v>0.30200206200590518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-1.5367785026911744E-3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4.2539966373665606E-5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-3.9608930014702786E-4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-6.0113876387773665E-4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-1.3645539078462654E-4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-9.6627200540642423E-5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-2.1340824606173444E-3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-2.0848325187429353E-4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2.215659345851299E-3</v>
      </c>
      <c r="AE45" s="198">
        <f t="shared" si="1"/>
        <v>-0.28514555583078816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PMB!C$63/100</f>
        <v>4.9023063414789722E-2</v>
      </c>
      <c r="L46" s="215">
        <f>PMB!D$63/100</f>
        <v>5.7636031010981845E-3</v>
      </c>
      <c r="M46" s="215">
        <f>PMB!E$63/100</f>
        <v>0.14789136769958083</v>
      </c>
      <c r="N46" s="215">
        <f>PMB!F$63/100</f>
        <v>3.2725090595855676E-2</v>
      </c>
      <c r="O46" s="215">
        <f>PMB!G$63/100</f>
        <v>2.8141301213298102E-2</v>
      </c>
      <c r="P46" s="215">
        <f>PMB!H$63/100</f>
        <v>0.12623394747594249</v>
      </c>
      <c r="Q46" s="215">
        <f>PMB!I$63/100</f>
        <v>0.11276474800555816</v>
      </c>
      <c r="R46" s="215">
        <f>PMB!J$63/100</f>
        <v>0.19545481648797172</v>
      </c>
      <c r="S46" s="215">
        <f>PMB!K$63/100</f>
        <v>0.30200206200590518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9.9254654905726511E-4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3.8093260947598845E-4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6.8188126394385902E-3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1.4722548368965875E-3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1.1584550168241936E-3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3.9628441426925913E-3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7.5711247850455722E-3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6.2311408617586909E-3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4.0494912297906983E-3</v>
      </c>
      <c r="AE46" s="198">
        <f t="shared" si="1"/>
        <v>3.2637602670980175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PMB!C$63/100</f>
        <v>4.9023063414789722E-2</v>
      </c>
      <c r="L47" s="215">
        <f>PMB!D$63/100</f>
        <v>5.7636031010981845E-3</v>
      </c>
      <c r="M47" s="215">
        <f>PMB!E$63/100</f>
        <v>0.14789136769958083</v>
      </c>
      <c r="N47" s="215">
        <f>PMB!F$63/100</f>
        <v>3.2725090595855676E-2</v>
      </c>
      <c r="O47" s="215">
        <f>PMB!G$63/100</f>
        <v>2.8141301213298102E-2</v>
      </c>
      <c r="P47" s="215">
        <f>PMB!H$63/100</f>
        <v>0.12623394747594249</v>
      </c>
      <c r="Q47" s="215">
        <f>PMB!I$63/100</f>
        <v>0.11276474800555816</v>
      </c>
      <c r="R47" s="215">
        <f>PMB!J$63/100</f>
        <v>0.19545481648797172</v>
      </c>
      <c r="S47" s="215">
        <f>PMB!K$63/100</f>
        <v>0.30200206200590518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-1.6780284472578535E-4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1.9196152804991696E-5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3.6476944240145808E-3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6.1509245837341748E-4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4.5748485093978914E-4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1.7123197948144438E-3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2.6044674745083611E-3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2.7032656688360272E-3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2.7674522880970554E-3</v>
      </c>
      <c r="AE47" s="198">
        <f t="shared" si="1"/>
        <v>1.435917026766288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PMB!C$63/100</f>
        <v>4.9023063414789722E-2</v>
      </c>
      <c r="L48" s="215">
        <f>PMB!D$63/100</f>
        <v>5.7636031010981845E-3</v>
      </c>
      <c r="M48" s="215">
        <f>PMB!E$63/100</f>
        <v>0.14789136769958083</v>
      </c>
      <c r="N48" s="215">
        <f>PMB!F$63/100</f>
        <v>3.2725090595855676E-2</v>
      </c>
      <c r="O48" s="215">
        <f>PMB!G$63/100</f>
        <v>2.8141301213298102E-2</v>
      </c>
      <c r="P48" s="215">
        <f>PMB!H$63/100</f>
        <v>0.12623394747594249</v>
      </c>
      <c r="Q48" s="215">
        <f>PMB!I$63/100</f>
        <v>0.11276474800555816</v>
      </c>
      <c r="R48" s="215">
        <f>PMB!J$63/100</f>
        <v>0.19545481648797172</v>
      </c>
      <c r="S48" s="215">
        <f>PMB!K$63/100</f>
        <v>0.30200206200590518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3.1239145578520798E-3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1.3787434903092793E-4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5.6466584434011731E-3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6.2595361046304172E-4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6.6581399537629237E-4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2.4666045176822099E-3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4.0357035891227851E-3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3.7533872222613807E-3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2.9596283266848239E-3</v>
      </c>
      <c r="AE48" s="198">
        <f t="shared" si="1"/>
        <v>2.3415538611874713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PMB!C$63/100</f>
        <v>4.9023063414789722E-2</v>
      </c>
      <c r="L49" s="215">
        <f>PMB!D$63/100</f>
        <v>5.7636031010981845E-3</v>
      </c>
      <c r="M49" s="215">
        <f>PMB!E$63/100</f>
        <v>0.14789136769958083</v>
      </c>
      <c r="N49" s="215">
        <f>PMB!F$63/100</f>
        <v>3.2725090595855676E-2</v>
      </c>
      <c r="O49" s="215">
        <f>PMB!G$63/100</f>
        <v>2.8141301213298102E-2</v>
      </c>
      <c r="P49" s="215">
        <f>PMB!H$63/100</f>
        <v>0.12623394747594249</v>
      </c>
      <c r="Q49" s="215">
        <f>PMB!I$63/100</f>
        <v>0.11276474800555816</v>
      </c>
      <c r="R49" s="215">
        <f>PMB!J$63/100</f>
        <v>0.19545481648797172</v>
      </c>
      <c r="S49" s="215">
        <f>PMB!K$63/100</f>
        <v>0.30200206200590518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1.5459884693945561E-3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2.6995069541515583E-4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7.6806629990506291E-3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2.050372718602119E-4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3.721903393650532E-4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1.7118845330796623E-3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5.6894471263298403E-4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2.8903339661394321E-3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5.7007674765184799E-3</v>
      </c>
      <c r="AE49" s="198">
        <f t="shared" si="1"/>
        <v>2.0945760463456162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PMB!C$64/100</f>
        <v>4.8951922654884426E-2</v>
      </c>
      <c r="L50" s="215">
        <f>PMB!D$64/100</f>
        <v>4.2879663935276556E-3</v>
      </c>
      <c r="M50" s="215">
        <f>PMB!E$64/100</f>
        <v>0.14751567449155475</v>
      </c>
      <c r="N50" s="215">
        <f>PMB!F$64/100</f>
        <v>3.4821433658915969E-2</v>
      </c>
      <c r="O50" s="215">
        <f>PMB!G$64/100</f>
        <v>2.1572479496251164E-2</v>
      </c>
      <c r="P50" s="215">
        <f>PMB!H$64/100</f>
        <v>0.12587972496072614</v>
      </c>
      <c r="Q50" s="215">
        <f>PMB!I$64/100</f>
        <v>0.12154252912808337</v>
      </c>
      <c r="R50" s="215">
        <f>PMB!J$64/100</f>
        <v>0.19801348326047066</v>
      </c>
      <c r="S50" s="215">
        <f>PMB!K$64/100</f>
        <v>0.29741478595558601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-5.4055889681387046E-4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-1.4462865585280452E-6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-1.8600183496754942E-3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3.0081986946445315E-4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-7.6165257433366616E-5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-7.6181509191118298E-4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-1.1807713694897979E-4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-8.3428320714908728E-4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-1.6098248921178298E-3</v>
      </c>
      <c r="AE50" s="198">
        <f t="shared" si="1"/>
        <v>-0.5501369249143887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PMB!C$64/100</f>
        <v>4.8951922654884426E-2</v>
      </c>
      <c r="L51" s="215">
        <f>PMB!D$64/100</f>
        <v>4.2879663935276556E-3</v>
      </c>
      <c r="M51" s="215">
        <f>PMB!E$64/100</f>
        <v>0.14751567449155475</v>
      </c>
      <c r="N51" s="215">
        <f>PMB!F$64/100</f>
        <v>3.4821433658915969E-2</v>
      </c>
      <c r="O51" s="215">
        <f>PMB!G$64/100</f>
        <v>2.1572479496251164E-2</v>
      </c>
      <c r="P51" s="215">
        <f>PMB!H$64/100</f>
        <v>0.12587972496072614</v>
      </c>
      <c r="Q51" s="215">
        <f>PMB!I$64/100</f>
        <v>0.12154252912808337</v>
      </c>
      <c r="R51" s="215">
        <f>PMB!J$64/100</f>
        <v>0.19801348326047066</v>
      </c>
      <c r="S51" s="215">
        <f>PMB!K$64/100</f>
        <v>0.29741478595558601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-3.9968740334131005E-3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5.2426216462172272E-5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-1.2590029016775583E-3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-5.6816245335635331E-4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-3.0716219450697214E-4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-1.4010986145651398E-3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-3.2504547329004828E-3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-2.0032505995423978E-3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-7.0579641952665947E-4</v>
      </c>
      <c r="AE51" s="198">
        <f t="shared" si="1"/>
        <v>-1.3439375733026493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PMB!C$64/100</f>
        <v>4.8951922654884426E-2</v>
      </c>
      <c r="L52" s="215">
        <f>PMB!D$64/100</f>
        <v>4.2879663935276556E-3</v>
      </c>
      <c r="M52" s="215">
        <f>PMB!E$64/100</f>
        <v>0.14751567449155475</v>
      </c>
      <c r="N52" s="215">
        <f>PMB!F$64/100</f>
        <v>3.4821433658915969E-2</v>
      </c>
      <c r="O52" s="215">
        <f>PMB!G$64/100</f>
        <v>2.1572479496251164E-2</v>
      </c>
      <c r="P52" s="215">
        <f>PMB!H$64/100</f>
        <v>0.12587972496072614</v>
      </c>
      <c r="Q52" s="215">
        <f>PMB!I$64/100</f>
        <v>0.12154252912808337</v>
      </c>
      <c r="R52" s="215">
        <f>PMB!J$64/100</f>
        <v>0.19801348326047066</v>
      </c>
      <c r="S52" s="215">
        <f>PMB!K$64/100</f>
        <v>0.29741478595558601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-1.1622331412695706E-3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-5.1129422519602908E-5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-3.1568310088360301E-3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-1.6024971130509454E-3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-6.9814965520374891E-4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-2.7904017471965911E-3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-7.9980048217263167E-3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-4.2998159492635378E-3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-2.7027993812105293E-5</v>
      </c>
      <c r="AE52" s="198">
        <f t="shared" si="1"/>
        <v>-2.178609085287845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PMB!C$64/100</f>
        <v>4.8951922654884426E-2</v>
      </c>
      <c r="L53" s="215">
        <f>PMB!D$64/100</f>
        <v>4.2879663935276556E-3</v>
      </c>
      <c r="M53" s="215">
        <f>PMB!E$64/100</f>
        <v>0.14751567449155475</v>
      </c>
      <c r="N53" s="215">
        <f>PMB!F$64/100</f>
        <v>3.4821433658915969E-2</v>
      </c>
      <c r="O53" s="215">
        <f>PMB!G$64/100</f>
        <v>2.1572479496251164E-2</v>
      </c>
      <c r="P53" s="215">
        <f>PMB!H$64/100</f>
        <v>0.12587972496072614</v>
      </c>
      <c r="Q53" s="215">
        <f>PMB!I$64/100</f>
        <v>0.12154252912808337</v>
      </c>
      <c r="R53" s="215">
        <f>PMB!J$64/100</f>
        <v>0.19801348326047066</v>
      </c>
      <c r="S53" s="215">
        <f>PMB!K$64/100</f>
        <v>0.29741478595558601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-2.8209607732272378E-3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-4.2477677065159966E-5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-3.1373833756887246E-3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1.8585365972410037E-5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-2.2448887726427111E-4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-1.2697122334115458E-3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-2.2405675056649684E-3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-1.3720916989266065E-3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-7.5854022131635547E-4</v>
      </c>
      <c r="AE53" s="198">
        <f t="shared" si="1"/>
        <v>-1.1847636996592459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PMB!C$64/100</f>
        <v>4.8951922654884426E-2</v>
      </c>
      <c r="L54" s="215">
        <f>PMB!D$64/100</f>
        <v>4.2879663935276556E-3</v>
      </c>
      <c r="M54" s="215">
        <f>PMB!E$64/100</f>
        <v>0.14751567449155475</v>
      </c>
      <c r="N54" s="215">
        <f>PMB!F$64/100</f>
        <v>3.4821433658915969E-2</v>
      </c>
      <c r="O54" s="215">
        <f>PMB!G$64/100</f>
        <v>2.1572479496251164E-2</v>
      </c>
      <c r="P54" s="215">
        <f>PMB!H$64/100</f>
        <v>0.12587972496072614</v>
      </c>
      <c r="Q54" s="215">
        <f>PMB!I$64/100</f>
        <v>0.12154252912808337</v>
      </c>
      <c r="R54" s="215">
        <f>PMB!J$64/100</f>
        <v>0.19801348326047066</v>
      </c>
      <c r="S54" s="215">
        <f>PMB!K$64/100</f>
        <v>0.29741478595558601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1.380562692426555E-3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2.6497713828716691E-5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-2.5785688461785767E-3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6.0248283869090134E-4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2.3826522992032918E-4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5.5496792526680682E-4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3.4177376452329423E-3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1.0416155060003903E-3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-2.0400153250948495E-3</v>
      </c>
      <c r="AE54" s="198">
        <f t="shared" si="1"/>
        <v>0.26435453800932152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PMB!C$64/100</f>
        <v>4.8951922654884426E-2</v>
      </c>
      <c r="L55" s="215">
        <f>PMB!D$64/100</f>
        <v>4.2879663935276556E-3</v>
      </c>
      <c r="M55" s="215">
        <f>PMB!E$64/100</f>
        <v>0.14751567449155475</v>
      </c>
      <c r="N55" s="215">
        <f>PMB!F$64/100</f>
        <v>3.4821433658915969E-2</v>
      </c>
      <c r="O55" s="215">
        <f>PMB!G$64/100</f>
        <v>2.1572479496251164E-2</v>
      </c>
      <c r="P55" s="215">
        <f>PMB!H$64/100</f>
        <v>0.12587972496072614</v>
      </c>
      <c r="Q55" s="215">
        <f>PMB!I$64/100</f>
        <v>0.12154252912808337</v>
      </c>
      <c r="R55" s="215">
        <f>PMB!J$64/100</f>
        <v>0.19801348326047066</v>
      </c>
      <c r="S55" s="215">
        <f>PMB!K$64/100</f>
        <v>0.29741478595558601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-7.2413626923385375E-4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3.1762819173165206E-5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2.9847638756485854E-3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-1.3475985888285197E-5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6.659275838362058E-7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2.4740566652742404E-4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-1.1919472293171192E-3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6.211211881956563E-4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2.7429335265024501E-3</v>
      </c>
      <c r="AE55" s="198">
        <f t="shared" si="1"/>
        <v>0.46990935191918592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PMB!C$64/100</f>
        <v>4.8951922654884426E-2</v>
      </c>
      <c r="L56" s="215">
        <f>PMB!D$64/100</f>
        <v>4.2879663935276556E-3</v>
      </c>
      <c r="M56" s="215">
        <f>PMB!E$64/100</f>
        <v>0.14751567449155475</v>
      </c>
      <c r="N56" s="215">
        <f>PMB!F$64/100</f>
        <v>3.4821433658915969E-2</v>
      </c>
      <c r="O56" s="215">
        <f>PMB!G$64/100</f>
        <v>2.1572479496251164E-2</v>
      </c>
      <c r="P56" s="215">
        <f>PMB!H$64/100</f>
        <v>0.12587972496072614</v>
      </c>
      <c r="Q56" s="215">
        <f>PMB!I$64/100</f>
        <v>0.12154252912808337</v>
      </c>
      <c r="R56" s="215">
        <f>PMB!J$64/100</f>
        <v>0.19801348326047066</v>
      </c>
      <c r="S56" s="215">
        <f>PMB!K$64/100</f>
        <v>0.29741478595558601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1.0446431578173612E-3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-1.0954415234971971E-4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-1.0740323806566229E-3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-6.8016939113381848E-5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-1.3885312236971818E-4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-8.2997560426233022E-4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-1.4743294910831478E-3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-8.2100725136578757E-4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-5.6666145570398755E-4</v>
      </c>
      <c r="AE56" s="198">
        <f t="shared" si="1"/>
        <v>-0.40377772390873345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PMB!C$64/100</f>
        <v>4.8951922654884426E-2</v>
      </c>
      <c r="L57" s="215">
        <f>PMB!D$64/100</f>
        <v>4.2879663935276556E-3</v>
      </c>
      <c r="M57" s="215">
        <f>PMB!E$64/100</f>
        <v>0.14751567449155475</v>
      </c>
      <c r="N57" s="215">
        <f>PMB!F$64/100</f>
        <v>3.4821433658915969E-2</v>
      </c>
      <c r="O57" s="215">
        <f>PMB!G$64/100</f>
        <v>2.1572479496251164E-2</v>
      </c>
      <c r="P57" s="215">
        <f>PMB!H$64/100</f>
        <v>0.12587972496072614</v>
      </c>
      <c r="Q57" s="215">
        <f>PMB!I$64/100</f>
        <v>0.12154252912808337</v>
      </c>
      <c r="R57" s="215">
        <f>PMB!J$64/100</f>
        <v>0.19801348326047066</v>
      </c>
      <c r="S57" s="215">
        <f>PMB!K$64/100</f>
        <v>0.29741478595558601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1.3254190667681703E-4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6.514775775769072E-5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9.0276335434811509E-4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-4.7810557033087426E-4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-4.6904992558982802E-5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-4.9329657233279926E-5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-1.3476459262971145E-3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1.3830455803692256E-5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1.2118307910053312E-3</v>
      </c>
      <c r="AE57" s="198">
        <f t="shared" si="1"/>
        <v>4.0412811917139496E-2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PMB!C$64/100</f>
        <v>4.8951922654884426E-2</v>
      </c>
      <c r="L58" s="215">
        <f>PMB!D$64/100</f>
        <v>4.2879663935276556E-3</v>
      </c>
      <c r="M58" s="215">
        <f>PMB!E$64/100</f>
        <v>0.14751567449155475</v>
      </c>
      <c r="N58" s="215">
        <f>PMB!F$64/100</f>
        <v>3.4821433658915969E-2</v>
      </c>
      <c r="O58" s="215">
        <f>PMB!G$64/100</f>
        <v>2.1572479496251164E-2</v>
      </c>
      <c r="P58" s="215">
        <f>PMB!H$64/100</f>
        <v>0.12587972496072614</v>
      </c>
      <c r="Q58" s="215">
        <f>PMB!I$64/100</f>
        <v>0.12154252912808337</v>
      </c>
      <c r="R58" s="215">
        <f>PMB!J$64/100</f>
        <v>0.19801348326047066</v>
      </c>
      <c r="S58" s="215">
        <f>PMB!K$64/100</f>
        <v>0.29741478595558601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9.3152646653018819E-4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1.3753493561360398E-5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-7.6221486435484507E-4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-3.6109676542710911E-4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-1.2350323036564124E-4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-5.4411273365459066E-4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-1.8965870990978592E-3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-5.6094776416970571E-4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6.2853487962047437E-4</v>
      </c>
      <c r="AE58" s="198">
        <f t="shared" si="1"/>
        <v>-0.26746476173577277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PMB!C$64/100</f>
        <v>4.8951922654884426E-2</v>
      </c>
      <c r="L59" s="215">
        <f>PMB!D$64/100</f>
        <v>4.2879663935276556E-3</v>
      </c>
      <c r="M59" s="215">
        <f>PMB!E$64/100</f>
        <v>0.14751567449155475</v>
      </c>
      <c r="N59" s="215">
        <f>PMB!F$64/100</f>
        <v>3.4821433658915969E-2</v>
      </c>
      <c r="O59" s="215">
        <f>PMB!G$64/100</f>
        <v>2.1572479496251164E-2</v>
      </c>
      <c r="P59" s="215">
        <f>PMB!H$64/100</f>
        <v>0.12587972496072614</v>
      </c>
      <c r="Q59" s="215">
        <f>PMB!I$64/100</f>
        <v>0.12154252912808337</v>
      </c>
      <c r="R59" s="215">
        <f>PMB!J$64/100</f>
        <v>0.19801348326047066</v>
      </c>
      <c r="S59" s="215">
        <f>PMB!K$64/100</f>
        <v>0.29741478595558601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1.9395494107708818E-3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-1.671441582461304E-5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-3.0338488179298284E-4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7.8359272174851073E-4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2.6804677710515413E-4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5.5082554428996663E-4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3.6045929777789375E-3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1.3383308356984349E-3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-1.9111201060984166E-3</v>
      </c>
      <c r="AE59" s="198">
        <f t="shared" si="1"/>
        <v>0.62537188636758723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PMB!C$64/100</f>
        <v>4.8951922654884426E-2</v>
      </c>
      <c r="L60" s="215">
        <f>PMB!D$64/100</f>
        <v>4.2879663935276556E-3</v>
      </c>
      <c r="M60" s="215">
        <f>PMB!E$64/100</f>
        <v>0.14751567449155475</v>
      </c>
      <c r="N60" s="215">
        <f>PMB!F$64/100</f>
        <v>3.4821433658915969E-2</v>
      </c>
      <c r="O60" s="215">
        <f>PMB!G$64/100</f>
        <v>2.1572479496251164E-2</v>
      </c>
      <c r="P60" s="215">
        <f>PMB!H$64/100</f>
        <v>0.12587972496072614</v>
      </c>
      <c r="Q60" s="215">
        <f>PMB!I$64/100</f>
        <v>0.12154252912808337</v>
      </c>
      <c r="R60" s="215">
        <f>PMB!J$64/100</f>
        <v>0.19801348326047066</v>
      </c>
      <c r="S60" s="215">
        <f>PMB!K$64/100</f>
        <v>0.29741478595558601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4.3164410496303645E-5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-9.2096163847884554E-5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-3.5021226663145963E-3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-4.40067339151468E-5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1.5186033979195632E-5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-5.9687485717749658E-5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2.162362144663242E-4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2.4806250112772859E-5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-4.8397302921127138E-4</v>
      </c>
      <c r="AE60" s="198">
        <f t="shared" si="1"/>
        <v>-0.38824931699520521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PMB!C$64/100</f>
        <v>4.8951922654884426E-2</v>
      </c>
      <c r="L61" s="215">
        <f>PMB!D$64/100</f>
        <v>4.2879663935276556E-3</v>
      </c>
      <c r="M61" s="215">
        <f>PMB!E$64/100</f>
        <v>0.14751567449155475</v>
      </c>
      <c r="N61" s="215">
        <f>PMB!F$64/100</f>
        <v>3.4821433658915969E-2</v>
      </c>
      <c r="O61" s="215">
        <f>PMB!G$64/100</f>
        <v>2.1572479496251164E-2</v>
      </c>
      <c r="P61" s="215">
        <f>PMB!H$64/100</f>
        <v>0.12587972496072614</v>
      </c>
      <c r="Q61" s="215">
        <f>PMB!I$64/100</f>
        <v>0.12154252912808337</v>
      </c>
      <c r="R61" s="215">
        <f>PMB!J$64/100</f>
        <v>0.19801348326047066</v>
      </c>
      <c r="S61" s="215">
        <f>PMB!K$64/100</f>
        <v>0.29741478595558601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-1.7737457740045703E-3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-2.2170097220685671E-5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-6.0850926382277756E-3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-1.4263478131858629E-3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-7.0535584089108112E-4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-2.9431735090982704E-3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-7.4836607156223093E-3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-4.5905572634880216E-3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-1.1093724646312393E-3</v>
      </c>
      <c r="AE61" s="198">
        <f t="shared" si="1"/>
        <v>-2.6139476116369815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PMB!C$65/100</f>
        <v>4.9392104539666207E-2</v>
      </c>
      <c r="L62" s="215">
        <f>PMB!D$65/100</f>
        <v>3.8901500145081076E-3</v>
      </c>
      <c r="M62" s="215">
        <f>PMB!E$65/100</f>
        <v>0.14170966798566656</v>
      </c>
      <c r="N62" s="215">
        <f>PMB!F$65/100</f>
        <v>2.9748294211232089E-2</v>
      </c>
      <c r="O62" s="215">
        <f>PMB!G$65/100</f>
        <v>2.18216624838946E-2</v>
      </c>
      <c r="P62" s="215">
        <f>PMB!H$65/100</f>
        <v>0.1260064068642377</v>
      </c>
      <c r="Q62" s="215">
        <f>PMB!I$65/100</f>
        <v>0.12526137315200883</v>
      </c>
      <c r="R62" s="215">
        <f>PMB!J$65/100</f>
        <v>0.20647825129255415</v>
      </c>
      <c r="S62" s="215">
        <f>PMB!K$65/100</f>
        <v>0.29569208945623177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3.4104453499963637E-4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8.2166271772202886E-5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-9.2993716486160184E-4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-3.9928155280208923E-4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-4.8062751750140953E-5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1.4988391517843901E-4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-1.4880315314652352E-3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1.0495128191726639E-4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1.8501481995986753E-3</v>
      </c>
      <c r="AE62" s="198">
        <f t="shared" si="1"/>
        <v>-3.3711879741284777E-2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PMB!C$65/100</f>
        <v>4.9392104539666207E-2</v>
      </c>
      <c r="L63" s="215">
        <f>PMB!D$65/100</f>
        <v>3.8901500145081076E-3</v>
      </c>
      <c r="M63" s="215">
        <f>PMB!E$65/100</f>
        <v>0.14170966798566656</v>
      </c>
      <c r="N63" s="215">
        <f>PMB!F$65/100</f>
        <v>2.9748294211232089E-2</v>
      </c>
      <c r="O63" s="215">
        <f>PMB!G$65/100</f>
        <v>2.18216624838946E-2</v>
      </c>
      <c r="P63" s="215">
        <f>PMB!H$65/100</f>
        <v>0.1260064068642377</v>
      </c>
      <c r="Q63" s="215">
        <f>PMB!I$65/100</f>
        <v>0.12526137315200883</v>
      </c>
      <c r="R63" s="215">
        <f>PMB!J$65/100</f>
        <v>0.20647825129255415</v>
      </c>
      <c r="S63" s="215">
        <f>PMB!K$65/100</f>
        <v>0.29569208945623177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-1.8976147098276734E-4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-1.9418341261293553E-4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-3.7105028938533616E-3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-3.7577624733778673E-4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-2.6810048984595228E-4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-1.0979973701943965E-3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-2.6162569535087281E-3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-1.9376559893415936E-3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-6.8760925350393653E-4</v>
      </c>
      <c r="AE63" s="198">
        <f t="shared" si="1"/>
        <v>-1.1077844081181458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PMB!C$65/100</f>
        <v>4.9392104539666207E-2</v>
      </c>
      <c r="L64" s="215">
        <f>PMB!D$65/100</f>
        <v>3.8901500145081076E-3</v>
      </c>
      <c r="M64" s="215">
        <f>PMB!E$65/100</f>
        <v>0.14170966798566656</v>
      </c>
      <c r="N64" s="215">
        <f>PMB!F$65/100</f>
        <v>2.9748294211232089E-2</v>
      </c>
      <c r="O64" s="215">
        <f>PMB!G$65/100</f>
        <v>2.18216624838946E-2</v>
      </c>
      <c r="P64" s="215">
        <f>PMB!H$65/100</f>
        <v>0.1260064068642377</v>
      </c>
      <c r="Q64" s="215">
        <f>PMB!I$65/100</f>
        <v>0.12526137315200883</v>
      </c>
      <c r="R64" s="215">
        <f>PMB!J$65/100</f>
        <v>0.20647825129255415</v>
      </c>
      <c r="S64" s="215">
        <f>PMB!K$65/100</f>
        <v>0.29569208945623177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5.0556665027465047E-4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-1.7554219906713015E-6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2.3975204767608229E-3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9.8471324294878123E-4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6.0931767049961097E-4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2.4244747159745529E-3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6.3858126190209554E-3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4.0887207563980368E-3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1.0594184463719781E-3</v>
      </c>
      <c r="AE64" s="198">
        <f t="shared" si="1"/>
        <v>1.8453789156258715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PMB!C$65/100</f>
        <v>4.9392104539666207E-2</v>
      </c>
      <c r="L65" s="215">
        <f>PMB!D$65/100</f>
        <v>3.8901500145081076E-3</v>
      </c>
      <c r="M65" s="215">
        <f>PMB!E$65/100</f>
        <v>0.14170966798566656</v>
      </c>
      <c r="N65" s="215">
        <f>PMB!F$65/100</f>
        <v>2.9748294211232089E-2</v>
      </c>
      <c r="O65" s="215">
        <f>PMB!G$65/100</f>
        <v>2.18216624838946E-2</v>
      </c>
      <c r="P65" s="215">
        <f>PMB!H$65/100</f>
        <v>0.1260064068642377</v>
      </c>
      <c r="Q65" s="215">
        <f>PMB!I$65/100</f>
        <v>0.12526137315200883</v>
      </c>
      <c r="R65" s="215">
        <f>PMB!J$65/100</f>
        <v>0.20647825129255415</v>
      </c>
      <c r="S65" s="215">
        <f>PMB!K$65/100</f>
        <v>0.29569208945623177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-6.9732764612247472E-4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-5.6685023865447294E-5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-2.6074946181848155E-3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7.7997970446317527E-4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5.036159572098665E-4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1.8968030678224754E-3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5.3842140354049255E-3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3.2039169702848154E-3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5.039581073167695E-4</v>
      </c>
      <c r="AE65" s="198">
        <f t="shared" si="1"/>
        <v>0.89109805543292897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PMB!C$65/100</f>
        <v>4.9392104539666207E-2</v>
      </c>
      <c r="L66" s="215">
        <f>PMB!D$65/100</f>
        <v>3.8901500145081076E-3</v>
      </c>
      <c r="M66" s="215">
        <f>PMB!E$65/100</f>
        <v>0.14170966798566656</v>
      </c>
      <c r="N66" s="215">
        <f>PMB!F$65/100</f>
        <v>2.9748294211232089E-2</v>
      </c>
      <c r="O66" s="215">
        <f>PMB!G$65/100</f>
        <v>2.18216624838946E-2</v>
      </c>
      <c r="P66" s="215">
        <f>PMB!H$65/100</f>
        <v>0.1260064068642377</v>
      </c>
      <c r="Q66" s="215">
        <f>PMB!I$65/100</f>
        <v>0.12526137315200883</v>
      </c>
      <c r="R66" s="215">
        <f>PMB!J$65/100</f>
        <v>0.20647825129255415</v>
      </c>
      <c r="S66" s="215">
        <f>PMB!K$65/100</f>
        <v>0.29569208945623177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-4.7052856965977151E-4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2.4439073404348191E-4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3.558667281272348E-3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-6.1913973067420549E-4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-1.5621184707959073E-4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1.5109268472137299E-4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-3.3335700221629769E-3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-1.5620130843823759E-4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3.7716972029038219E-3</v>
      </c>
      <c r="AE66" s="198">
        <f t="shared" si="1"/>
        <v>0.29901964249262425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PMB!C$65/100</f>
        <v>4.9392104539666207E-2</v>
      </c>
      <c r="L67" s="215">
        <f>PMB!D$65/100</f>
        <v>3.8901500145081076E-3</v>
      </c>
      <c r="M67" s="215">
        <f>PMB!E$65/100</f>
        <v>0.14170966798566656</v>
      </c>
      <c r="N67" s="215">
        <f>PMB!F$65/100</f>
        <v>2.9748294211232089E-2</v>
      </c>
      <c r="O67" s="215">
        <f>PMB!G$65/100</f>
        <v>2.18216624838946E-2</v>
      </c>
      <c r="P67" s="215">
        <f>PMB!H$65/100</f>
        <v>0.1260064068642377</v>
      </c>
      <c r="Q67" s="215">
        <f>PMB!I$65/100</f>
        <v>0.12526137315200883</v>
      </c>
      <c r="R67" s="215">
        <f>PMB!J$65/100</f>
        <v>0.20647825129255415</v>
      </c>
      <c r="S67" s="215">
        <f>PMB!K$65/100</f>
        <v>0.29569208945623177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-2.2948683054410785E-3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-1.9256168116782281E-4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-3.1805603490492476E-3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-3.8365137086437522E-4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-2.0424128389409226E-4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-7.5369635376901353E-4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-2.7072362124639683E-3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-1.1772391408732946E-3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7.8662646808308749E-4</v>
      </c>
      <c r="AE67" s="198">
        <f t="shared" ref="AE67:AE130" si="2">SUM(U67:AD67)*100</f>
        <v>-1.0107428229439803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PMB!C$65/100</f>
        <v>4.9392104539666207E-2</v>
      </c>
      <c r="L68" s="215">
        <f>PMB!D$65/100</f>
        <v>3.8901500145081076E-3</v>
      </c>
      <c r="M68" s="215">
        <f>PMB!E$65/100</f>
        <v>0.14170966798566656</v>
      </c>
      <c r="N68" s="215">
        <f>PMB!F$65/100</f>
        <v>2.9748294211232089E-2</v>
      </c>
      <c r="O68" s="215">
        <f>PMB!G$65/100</f>
        <v>2.18216624838946E-2</v>
      </c>
      <c r="P68" s="215">
        <f>PMB!H$65/100</f>
        <v>0.1260064068642377</v>
      </c>
      <c r="Q68" s="215">
        <f>PMB!I$65/100</f>
        <v>0.12526137315200883</v>
      </c>
      <c r="R68" s="215">
        <f>PMB!J$65/100</f>
        <v>0.20647825129255415</v>
      </c>
      <c r="S68" s="215">
        <f>PMB!K$65/100</f>
        <v>0.29569208945623177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6.3118920060970635E-4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4.0700129863956435E-5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-4.0417286329211347E-4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1.1689728288481565E-4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-2.7734741757716426E-6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1.209644044201645E-4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-1.5216671837763596E-4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6.3793206550906103E-5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8.1586737618352147E-4</v>
      </c>
      <c r="AE68" s="198">
        <f t="shared" si="2"/>
        <v>0.12302985446675495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PMB!C$65/100</f>
        <v>4.9392104539666207E-2</v>
      </c>
      <c r="L69" s="215">
        <f>PMB!D$65/100</f>
        <v>3.8901500145081076E-3</v>
      </c>
      <c r="M69" s="215">
        <f>PMB!E$65/100</f>
        <v>0.14170966798566656</v>
      </c>
      <c r="N69" s="215">
        <f>PMB!F$65/100</f>
        <v>2.9748294211232089E-2</v>
      </c>
      <c r="O69" s="215">
        <f>PMB!G$65/100</f>
        <v>2.18216624838946E-2</v>
      </c>
      <c r="P69" s="215">
        <f>PMB!H$65/100</f>
        <v>0.1260064068642377</v>
      </c>
      <c r="Q69" s="215">
        <f>PMB!I$65/100</f>
        <v>0.12526137315200883</v>
      </c>
      <c r="R69" s="215">
        <f>PMB!J$65/100</f>
        <v>0.20647825129255415</v>
      </c>
      <c r="S69" s="215">
        <f>PMB!K$65/100</f>
        <v>0.29569208945623177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-4.693211186955925E-4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4.2213886128203818E-5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-5.836544803646766E-4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-2.2269009641214432E-4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-1.6326709727083392E-4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-6.4380209291431249E-4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-1.9323753353090102E-3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-9.9217765719453914E-4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2.2487555271696923E-4</v>
      </c>
      <c r="AE69" s="198">
        <f t="shared" si="2"/>
        <v>-0.47401984393159352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PMB!C$65/100</f>
        <v>4.9392104539666207E-2</v>
      </c>
      <c r="L70" s="215">
        <f>PMB!D$65/100</f>
        <v>3.8901500145081076E-3</v>
      </c>
      <c r="M70" s="215">
        <f>PMB!E$65/100</f>
        <v>0.14170966798566656</v>
      </c>
      <c r="N70" s="215">
        <f>PMB!F$65/100</f>
        <v>2.9748294211232089E-2</v>
      </c>
      <c r="O70" s="215">
        <f>PMB!G$65/100</f>
        <v>2.18216624838946E-2</v>
      </c>
      <c r="P70" s="215">
        <f>PMB!H$65/100</f>
        <v>0.1260064068642377</v>
      </c>
      <c r="Q70" s="215">
        <f>PMB!I$65/100</f>
        <v>0.12526137315200883</v>
      </c>
      <c r="R70" s="215">
        <f>PMB!J$65/100</f>
        <v>0.20647825129255415</v>
      </c>
      <c r="S70" s="215">
        <f>PMB!K$65/100</f>
        <v>0.29569208945623177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-4.8376808947166275E-4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4.2737123364466979E-5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-3.3005448146563503E-4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3.4585829973524823E-4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3.1516542024646383E-4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1.4392156388339907E-3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3.309079807920902E-3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2.0638040596811283E-3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7.029085977876484E-4</v>
      </c>
      <c r="AE70" s="198">
        <f t="shared" si="2"/>
        <v>0.74049463766325518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PMB!C$65/100</f>
        <v>4.9392104539666207E-2</v>
      </c>
      <c r="L71" s="215">
        <f>PMB!D$65/100</f>
        <v>3.8901500145081076E-3</v>
      </c>
      <c r="M71" s="215">
        <f>PMB!E$65/100</f>
        <v>0.14170966798566656</v>
      </c>
      <c r="N71" s="215">
        <f>PMB!F$65/100</f>
        <v>2.9748294211232089E-2</v>
      </c>
      <c r="O71" s="215">
        <f>PMB!G$65/100</f>
        <v>2.18216624838946E-2</v>
      </c>
      <c r="P71" s="215">
        <f>PMB!H$65/100</f>
        <v>0.1260064068642377</v>
      </c>
      <c r="Q71" s="215">
        <f>PMB!I$65/100</f>
        <v>0.12526137315200883</v>
      </c>
      <c r="R71" s="215">
        <f>PMB!J$65/100</f>
        <v>0.20647825129255415</v>
      </c>
      <c r="S71" s="215">
        <f>PMB!K$65/100</f>
        <v>0.29569208945623177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-5.7921241991549231E-4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-1.2595501976630629E-5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-4.8762033913205102E-4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2.9030857023015018E-4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4.6606004971216019E-5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4.3510556110836347E-4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3.703146352131701E-5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6.118099932641292E-4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1.9300078424519462E-3</v>
      </c>
      <c r="AE71" s="198">
        <f t="shared" si="2"/>
        <v>0.22714411745229482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PMB!C$65/100</f>
        <v>4.9392104539666207E-2</v>
      </c>
      <c r="L72" s="215">
        <f>PMB!D$65/100</f>
        <v>3.8901500145081076E-3</v>
      </c>
      <c r="M72" s="215">
        <f>PMB!E$65/100</f>
        <v>0.14170966798566656</v>
      </c>
      <c r="N72" s="215">
        <f>PMB!F$65/100</f>
        <v>2.9748294211232089E-2</v>
      </c>
      <c r="O72" s="215">
        <f>PMB!G$65/100</f>
        <v>2.18216624838946E-2</v>
      </c>
      <c r="P72" s="215">
        <f>PMB!H$65/100</f>
        <v>0.1260064068642377</v>
      </c>
      <c r="Q72" s="215">
        <f>PMB!I$65/100</f>
        <v>0.12526137315200883</v>
      </c>
      <c r="R72" s="215">
        <f>PMB!J$65/100</f>
        <v>0.20647825129255415</v>
      </c>
      <c r="S72" s="215">
        <f>PMB!K$65/100</f>
        <v>0.29569208945623177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-6.6276337139342244E-4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-6.936745689659631E-5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-3.853852050413185E-3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-4.4975075920677314E-4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-1.273285522365907E-4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-4.6248569414400671E-4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-1.6003434405614662E-3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-8.796195684048167E-4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1.5443640130581105E-6</v>
      </c>
      <c r="AE72" s="198">
        <f t="shared" si="2"/>
        <v>-0.8103966529243799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PMB!C$65/100</f>
        <v>4.9392104539666207E-2</v>
      </c>
      <c r="L73" s="215">
        <f>PMB!D$65/100</f>
        <v>3.8901500145081076E-3</v>
      </c>
      <c r="M73" s="215">
        <f>PMB!E$65/100</f>
        <v>0.14170966798566656</v>
      </c>
      <c r="N73" s="215">
        <f>PMB!F$65/100</f>
        <v>2.9748294211232089E-2</v>
      </c>
      <c r="O73" s="215">
        <f>PMB!G$65/100</f>
        <v>2.18216624838946E-2</v>
      </c>
      <c r="P73" s="215">
        <f>PMB!H$65/100</f>
        <v>0.1260064068642377</v>
      </c>
      <c r="Q73" s="215">
        <f>PMB!I$65/100</f>
        <v>0.12526137315200883</v>
      </c>
      <c r="R73" s="215">
        <f>PMB!J$65/100</f>
        <v>0.20647825129255415</v>
      </c>
      <c r="S73" s="215">
        <f>PMB!K$65/100</f>
        <v>0.29569208945623177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2.9509232416103552E-4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1.2620933256242645E-4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1.3159551730611975E-3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-1.4816670861414667E-5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-6.8537315205038229E-5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-1.3543517744220518E-4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-1.3932075198233086E-3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-6.7768115116129417E-5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1.5658771227770585E-3</v>
      </c>
      <c r="AE73" s="198">
        <f t="shared" si="2"/>
        <v>0.16233691541136216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PMB!C$66/100</f>
        <v>4.7972983088755868E-2</v>
      </c>
      <c r="L74" s="215">
        <f>PMB!D$66/100</f>
        <v>3.7495557725407604E-3</v>
      </c>
      <c r="M74" s="215">
        <f>PMB!E$66/100</f>
        <v>0.14246902810773651</v>
      </c>
      <c r="N74" s="215">
        <f>PMB!F$66/100</f>
        <v>3.0441681529100362E-2</v>
      </c>
      <c r="O74" s="215">
        <f>PMB!G$66/100</f>
        <v>2.2903397894974694E-2</v>
      </c>
      <c r="P74" s="215">
        <f>PMB!H$66/100</f>
        <v>0.12767613772875822</v>
      </c>
      <c r="Q74" s="215">
        <f>PMB!I$66/100</f>
        <v>0.12487163283018558</v>
      </c>
      <c r="R74" s="215">
        <f>PMB!J$66/100</f>
        <v>0.21134461473727817</v>
      </c>
      <c r="S74" s="215">
        <f>PMB!K$66/100</f>
        <v>0.2885709683106697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8.6850843831466531E-5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4.6075657730099509E-6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3.1422833896589887E-3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2.7182094619303835E-4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2.6731368953905263E-4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1.2795612085821193E-3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1.8462344495997676E-3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2.1297844663660816E-3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2.1705401954138243E-3</v>
      </c>
      <c r="AE74" s="198">
        <f t="shared" si="2"/>
        <v>1.1198996754957349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PMB!C$66/100</f>
        <v>4.7972983088755868E-2</v>
      </c>
      <c r="L75" s="215">
        <f>PMB!D$66/100</f>
        <v>3.7495557725407604E-3</v>
      </c>
      <c r="M75" s="215">
        <f>PMB!E$66/100</f>
        <v>0.14246902810773651</v>
      </c>
      <c r="N75" s="215">
        <f>PMB!F$66/100</f>
        <v>3.0441681529100362E-2</v>
      </c>
      <c r="O75" s="215">
        <f>PMB!G$66/100</f>
        <v>2.2903397894974694E-2</v>
      </c>
      <c r="P75" s="215">
        <f>PMB!H$66/100</f>
        <v>0.12767613772875822</v>
      </c>
      <c r="Q75" s="215">
        <f>PMB!I$66/100</f>
        <v>0.12487163283018558</v>
      </c>
      <c r="R75" s="215">
        <f>PMB!J$66/100</f>
        <v>0.21134461473727817</v>
      </c>
      <c r="S75" s="215">
        <f>PMB!K$66/100</f>
        <v>0.2885709683106697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-1.5717728296752755E-3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-8.7714870550446462E-5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-3.1861451099780475E-3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-2.9927135080369749E-4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-3.9312585306861111E-4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-1.8576782110312456E-3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-3.8899788097173276E-3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-2.5747916345651169E-3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-8.4001392770355755E-4</v>
      </c>
      <c r="AE75" s="198">
        <f t="shared" si="2"/>
        <v>-1.4700492597093324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PMB!C$66/100</f>
        <v>4.7972983088755868E-2</v>
      </c>
      <c r="L76" s="215">
        <f>PMB!D$66/100</f>
        <v>3.7495557725407604E-3</v>
      </c>
      <c r="M76" s="215">
        <f>PMB!E$66/100</f>
        <v>0.14246902810773651</v>
      </c>
      <c r="N76" s="215">
        <f>PMB!F$66/100</f>
        <v>3.0441681529100362E-2</v>
      </c>
      <c r="O76" s="215">
        <f>PMB!G$66/100</f>
        <v>2.2903397894974694E-2</v>
      </c>
      <c r="P76" s="215">
        <f>PMB!H$66/100</f>
        <v>0.12767613772875822</v>
      </c>
      <c r="Q76" s="215">
        <f>PMB!I$66/100</f>
        <v>0.12487163283018558</v>
      </c>
      <c r="R76" s="215">
        <f>PMB!J$66/100</f>
        <v>0.21134461473727817</v>
      </c>
      <c r="S76" s="215">
        <f>PMB!K$66/100</f>
        <v>0.2885709683106697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1.1240951340511496E-3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3.999634623358814E-5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-2.669099564751956E-3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-3.5070460965048631E-4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-4.0374602361954793E-5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-1.9137933189757294E-4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-3.2158721180190763E-4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-4.6658636534585552E-4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-7.2697560433865869E-4</v>
      </c>
      <c r="AE76" s="198">
        <f t="shared" si="2"/>
        <v>-0.36026158098636535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PMB!C$66/100</f>
        <v>4.7972983088755868E-2</v>
      </c>
      <c r="L77" s="215">
        <f>PMB!D$66/100</f>
        <v>3.7495557725407604E-3</v>
      </c>
      <c r="M77" s="215">
        <f>PMB!E$66/100</f>
        <v>0.14246902810773651</v>
      </c>
      <c r="N77" s="215">
        <f>PMB!F$66/100</f>
        <v>3.0441681529100362E-2</v>
      </c>
      <c r="O77" s="215">
        <f>PMB!G$66/100</f>
        <v>2.2903397894974694E-2</v>
      </c>
      <c r="P77" s="215">
        <f>PMB!H$66/100</f>
        <v>0.12767613772875822</v>
      </c>
      <c r="Q77" s="215">
        <f>PMB!I$66/100</f>
        <v>0.12487163283018558</v>
      </c>
      <c r="R77" s="215">
        <f>PMB!J$66/100</f>
        <v>0.21134461473727817</v>
      </c>
      <c r="S77" s="215">
        <f>PMB!K$66/100</f>
        <v>0.2885709683106697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9.7706828069777534E-4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-6.1387632506331721E-5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3.1332652058549881E-3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-2.4863739407265278E-4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-4.3841855681737301E-5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2.3839608906535718E-4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-1.8851645734740314E-3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4.3741115694065314E-4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3.0433224779360577E-3</v>
      </c>
      <c r="AE77" s="198">
        <f t="shared" si="2"/>
        <v>0.55904317547600779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PMB!C$66/100</f>
        <v>4.7972983088755868E-2</v>
      </c>
      <c r="L78" s="215">
        <f>PMB!D$66/100</f>
        <v>3.7495557725407604E-3</v>
      </c>
      <c r="M78" s="215">
        <f>PMB!E$66/100</f>
        <v>0.14246902810773651</v>
      </c>
      <c r="N78" s="215">
        <f>PMB!F$66/100</f>
        <v>3.0441681529100362E-2</v>
      </c>
      <c r="O78" s="215">
        <f>PMB!G$66/100</f>
        <v>2.2903397894974694E-2</v>
      </c>
      <c r="P78" s="215">
        <f>PMB!H$66/100</f>
        <v>0.12767613772875822</v>
      </c>
      <c r="Q78" s="215">
        <f>PMB!I$66/100</f>
        <v>0.12487163283018558</v>
      </c>
      <c r="R78" s="215">
        <f>PMB!J$66/100</f>
        <v>0.21134461473727817</v>
      </c>
      <c r="S78" s="215">
        <f>PMB!K$66/100</f>
        <v>0.2885709683106697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-1.5865775890107987E-3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-6.2294039357137012E-5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-4.0454192751650953E-3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-7.2111093306303706E-4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-4.241882528350342E-4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-1.9167538596368838E-3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-3.2531694104374256E-3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-3.3498220104277486E-3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-3.0790394057683308E-3</v>
      </c>
      <c r="AE78" s="198">
        <f t="shared" si="2"/>
        <v>-1.8438374775701489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PMB!C$66/100</f>
        <v>4.7972983088755868E-2</v>
      </c>
      <c r="L79" s="215">
        <f>PMB!D$66/100</f>
        <v>3.7495557725407604E-3</v>
      </c>
      <c r="M79" s="215">
        <f>PMB!E$66/100</f>
        <v>0.14246902810773651</v>
      </c>
      <c r="N79" s="215">
        <f>PMB!F$66/100</f>
        <v>3.0441681529100362E-2</v>
      </c>
      <c r="O79" s="215">
        <f>PMB!G$66/100</f>
        <v>2.2903397894974694E-2</v>
      </c>
      <c r="P79" s="215">
        <f>PMB!H$66/100</f>
        <v>0.12767613772875822</v>
      </c>
      <c r="Q79" s="215">
        <f>PMB!I$66/100</f>
        <v>0.12487163283018558</v>
      </c>
      <c r="R79" s="215">
        <f>PMB!J$66/100</f>
        <v>0.21134461473727817</v>
      </c>
      <c r="S79" s="215">
        <f>PMB!K$66/100</f>
        <v>0.2885709683106697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2.544509012713682E-3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3.9452480369833308E-6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3.147565655073415E-4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8.9808995288221663E-4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3.878377417934732E-4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1.1690482662376591E-3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3.9930333755907703E-3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2.4875596075046428E-3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2.1866498191871233E-4</v>
      </c>
      <c r="AE79" s="198">
        <f t="shared" si="2"/>
        <v>1.201744475218548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PMB!C$66/100</f>
        <v>4.7972983088755868E-2</v>
      </c>
      <c r="L80" s="215">
        <f>PMB!D$66/100</f>
        <v>3.7495557725407604E-3</v>
      </c>
      <c r="M80" s="215">
        <f>PMB!E$66/100</f>
        <v>0.14246902810773651</v>
      </c>
      <c r="N80" s="215">
        <f>PMB!F$66/100</f>
        <v>3.0441681529100362E-2</v>
      </c>
      <c r="O80" s="215">
        <f>PMB!G$66/100</f>
        <v>2.2903397894974694E-2</v>
      </c>
      <c r="P80" s="215">
        <f>PMB!H$66/100</f>
        <v>0.12767613772875822</v>
      </c>
      <c r="Q80" s="215">
        <f>PMB!I$66/100</f>
        <v>0.12487163283018558</v>
      </c>
      <c r="R80" s="215">
        <f>PMB!J$66/100</f>
        <v>0.21134461473727817</v>
      </c>
      <c r="S80" s="215">
        <f>PMB!K$66/100</f>
        <v>0.2885709683106697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-8.0532063153786388E-4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-1.1284559985152446E-4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-3.3066471922216342E-3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-1.4502345916881014E-3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-8.2877097149488036E-4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-3.0742510842831352E-3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-9.5630849004711624E-3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-4.8297881721724228E-3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9.5407520474871297E-4</v>
      </c>
      <c r="AE80" s="198">
        <f t="shared" si="2"/>
        <v>-2.301686793897201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PMB!C$66/100</f>
        <v>4.7972983088755868E-2</v>
      </c>
      <c r="L81" s="215">
        <f>PMB!D$66/100</f>
        <v>3.7495557725407604E-3</v>
      </c>
      <c r="M81" s="215">
        <f>PMB!E$66/100</f>
        <v>0.14246902810773651</v>
      </c>
      <c r="N81" s="215">
        <f>PMB!F$66/100</f>
        <v>3.0441681529100362E-2</v>
      </c>
      <c r="O81" s="215">
        <f>PMB!G$66/100</f>
        <v>2.2903397894974694E-2</v>
      </c>
      <c r="P81" s="215">
        <f>PMB!H$66/100</f>
        <v>0.12767613772875822</v>
      </c>
      <c r="Q81" s="215">
        <f>PMB!I$66/100</f>
        <v>0.12487163283018558</v>
      </c>
      <c r="R81" s="215">
        <f>PMB!J$66/100</f>
        <v>0.21134461473727817</v>
      </c>
      <c r="S81" s="215">
        <f>PMB!K$66/100</f>
        <v>0.2885709683106697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6.7597352388092775E-4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1.721841329820588E-4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4.4384821326576371E-3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3.8127966944005297E-4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5.1007015463944789E-4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2.5955846858203013E-3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3.280043449208733E-3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4.2438792416595742E-3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4.5568264622652486E-3</v>
      </c>
      <c r="AE81" s="198">
        <f t="shared" si="2"/>
        <v>2.085432345255398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PMB!C$66/100</f>
        <v>4.7972983088755868E-2</v>
      </c>
      <c r="L82" s="215">
        <f>PMB!D$66/100</f>
        <v>3.7495557725407604E-3</v>
      </c>
      <c r="M82" s="215">
        <f>PMB!E$66/100</f>
        <v>0.14246902810773651</v>
      </c>
      <c r="N82" s="215">
        <f>PMB!F$66/100</f>
        <v>3.0441681529100362E-2</v>
      </c>
      <c r="O82" s="215">
        <f>PMB!G$66/100</f>
        <v>2.2903397894974694E-2</v>
      </c>
      <c r="P82" s="215">
        <f>PMB!H$66/100</f>
        <v>0.12767613772875822</v>
      </c>
      <c r="Q82" s="215">
        <f>PMB!I$66/100</f>
        <v>0.12487163283018558</v>
      </c>
      <c r="R82" s="215">
        <f>PMB!J$66/100</f>
        <v>0.21134461473727817</v>
      </c>
      <c r="S82" s="215">
        <f>PMB!K$66/100</f>
        <v>0.2885709683106697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-3.268889577096032E-4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-9.2825273930630247E-5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-4.1248314148081338E-3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-1.0745264930350639E-3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-5.4623401534897853E-4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-2.0954327401570142E-3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-6.7802103497681286E-3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-3.0457423041976039E-3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1.142870756563997E-3</v>
      </c>
      <c r="AE82" s="198">
        <f t="shared" si="2"/>
        <v>-1.6943820792391162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PMB!C$66/100</f>
        <v>4.7972983088755868E-2</v>
      </c>
      <c r="L83" s="215">
        <f>PMB!D$66/100</f>
        <v>3.7495557725407604E-3</v>
      </c>
      <c r="M83" s="215">
        <f>PMB!E$66/100</f>
        <v>0.14246902810773651</v>
      </c>
      <c r="N83" s="215">
        <f>PMB!F$66/100</f>
        <v>3.0441681529100362E-2</v>
      </c>
      <c r="O83" s="215">
        <f>PMB!G$66/100</f>
        <v>2.2903397894974694E-2</v>
      </c>
      <c r="P83" s="215">
        <f>PMB!H$66/100</f>
        <v>0.12767613772875822</v>
      </c>
      <c r="Q83" s="215">
        <f>PMB!I$66/100</f>
        <v>0.12487163283018558</v>
      </c>
      <c r="R83" s="215">
        <f>PMB!J$66/100</f>
        <v>0.21134461473727817</v>
      </c>
      <c r="S83" s="215">
        <f>PMB!K$66/100</f>
        <v>0.2885709683106697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1.7350081843355672E-5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-1.843491255586414E-5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-2.3024607276381608E-3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-2.5975901662201835E-4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1.9694937265781003E-5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-4.3359448232801437E-5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-5.6131457468368696E-4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3.6102557237240528E-4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5.7225992566411837E-4</v>
      </c>
      <c r="AE83" s="198">
        <f t="shared" si="2"/>
        <v>-0.2214998162586872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PMB!C$66/100</f>
        <v>4.7972983088755868E-2</v>
      </c>
      <c r="L84" s="215">
        <f>PMB!D$66/100</f>
        <v>3.7495557725407604E-3</v>
      </c>
      <c r="M84" s="215">
        <f>PMB!E$66/100</f>
        <v>0.14246902810773651</v>
      </c>
      <c r="N84" s="215">
        <f>PMB!F$66/100</f>
        <v>3.0441681529100362E-2</v>
      </c>
      <c r="O84" s="215">
        <f>PMB!G$66/100</f>
        <v>2.2903397894974694E-2</v>
      </c>
      <c r="P84" s="215">
        <f>PMB!H$66/100</f>
        <v>0.12767613772875822</v>
      </c>
      <c r="Q84" s="215">
        <f>PMB!I$66/100</f>
        <v>0.12487163283018558</v>
      </c>
      <c r="R84" s="215">
        <f>PMB!J$66/100</f>
        <v>0.21134461473727817</v>
      </c>
      <c r="S84" s="215">
        <f>PMB!K$66/100</f>
        <v>0.2885709683106697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-2.8680991567031378E-4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7.312755152940863E-5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-1.129186475251853E-3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4.3257059110331214E-4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2.7292827855183272E-4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7.3359083771113115E-4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2.5259432473518886E-3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1.8145558204886521E-3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6.9849337612681411E-5</v>
      </c>
      <c r="AE84" s="198">
        <f t="shared" si="2"/>
        <v>0.45065692734267399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PMB!C$66/100</f>
        <v>4.7972983088755868E-2</v>
      </c>
      <c r="L85" s="215">
        <f>PMB!D$66/100</f>
        <v>3.7495557725407604E-3</v>
      </c>
      <c r="M85" s="215">
        <f>PMB!E$66/100</f>
        <v>0.14246902810773651</v>
      </c>
      <c r="N85" s="215">
        <f>PMB!F$66/100</f>
        <v>3.0441681529100362E-2</v>
      </c>
      <c r="O85" s="215">
        <f>PMB!G$66/100</f>
        <v>2.2903397894974694E-2</v>
      </c>
      <c r="P85" s="215">
        <f>PMB!H$66/100</f>
        <v>0.12767613772875822</v>
      </c>
      <c r="Q85" s="215">
        <f>PMB!I$66/100</f>
        <v>0.12487163283018558</v>
      </c>
      <c r="R85" s="215">
        <f>PMB!J$66/100</f>
        <v>0.21134461473727817</v>
      </c>
      <c r="S85" s="215">
        <f>PMB!K$66/100</f>
        <v>0.2885709683106697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7.9930444774799073E-4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-5.7258785775581768E-5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1.5708225553974302E-4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4.9532946045187918E-4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3.6584808627667905E-4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1.4637782959781862E-3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3.6516660318235109E-3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2.3956572258499774E-3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5.2889651166456797E-4</v>
      </c>
      <c r="AE85" s="198">
        <f t="shared" si="2"/>
        <v>0.98003035295569518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PMB!C$67/100</f>
        <v>4.3809041388631197E-2</v>
      </c>
      <c r="L86" s="215">
        <f>PMB!D$67/100</f>
        <v>3.3081136716490928E-3</v>
      </c>
      <c r="M86" s="215">
        <f>PMB!E$67/100</f>
        <v>0.14160984349329672</v>
      </c>
      <c r="N86" s="215">
        <f>PMB!F$67/100</f>
        <v>3.0405556611485075E-2</v>
      </c>
      <c r="O86" s="215">
        <f>PMB!G$67/100</f>
        <v>2.4382112747105385E-2</v>
      </c>
      <c r="P86" s="215">
        <f>PMB!H$67/100</f>
        <v>0.12771426545235248</v>
      </c>
      <c r="Q86" s="215">
        <f>PMB!I$67/100</f>
        <v>0.12441323612933142</v>
      </c>
      <c r="R86" s="215">
        <f>PMB!J$67/100</f>
        <v>0.21498049898584035</v>
      </c>
      <c r="S86" s="215">
        <f>PMB!K$67/100</f>
        <v>0.28937733152030826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5.4207593904580494E-5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-9.2345790867862137E-6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1.7012735197817913E-3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-3.7187804718463784E-4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-4.3475081951511217E-5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3.2876738501653611E-4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-2.2864474926732711E-3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6.5695321544391992E-4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3.7646062330356348E-3</v>
      </c>
      <c r="AE86" s="198">
        <f t="shared" si="2"/>
        <v>0.37947727462862557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PMB!C$67/100</f>
        <v>4.3809041388631197E-2</v>
      </c>
      <c r="L87" s="215">
        <f>PMB!D$67/100</f>
        <v>3.3081136716490928E-3</v>
      </c>
      <c r="M87" s="215">
        <f>PMB!E$67/100</f>
        <v>0.14160984349329672</v>
      </c>
      <c r="N87" s="215">
        <f>PMB!F$67/100</f>
        <v>3.0405556611485075E-2</v>
      </c>
      <c r="O87" s="215">
        <f>PMB!G$67/100</f>
        <v>2.4382112747105385E-2</v>
      </c>
      <c r="P87" s="215">
        <f>PMB!H$67/100</f>
        <v>0.12771426545235248</v>
      </c>
      <c r="Q87" s="215">
        <f>PMB!I$67/100</f>
        <v>0.12441323612933142</v>
      </c>
      <c r="R87" s="215">
        <f>PMB!J$67/100</f>
        <v>0.21498049898584035</v>
      </c>
      <c r="S87" s="215">
        <f>PMB!K$67/100</f>
        <v>0.28937733152030826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-5.608248989930957E-4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-3.7804263905924104E-5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-2.8178075039784591E-3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-7.3941683210218003E-4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-4.3810084462530115E-4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-1.4986135222488654E-3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-4.8660041754370453E-3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-2.3906655152347478E-3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7.6146349558537958E-4</v>
      </c>
      <c r="AE87" s="198">
        <f t="shared" si="2"/>
        <v>-1.2587774060940238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PMB!C$67/100</f>
        <v>4.3809041388631197E-2</v>
      </c>
      <c r="L88" s="215">
        <f>PMB!D$67/100</f>
        <v>3.3081136716490928E-3</v>
      </c>
      <c r="M88" s="215">
        <f>PMB!E$67/100</f>
        <v>0.14160984349329672</v>
      </c>
      <c r="N88" s="215">
        <f>PMB!F$67/100</f>
        <v>3.0405556611485075E-2</v>
      </c>
      <c r="O88" s="215">
        <f>PMB!G$67/100</f>
        <v>2.4382112747105385E-2</v>
      </c>
      <c r="P88" s="215">
        <f>PMB!H$67/100</f>
        <v>0.12771426545235248</v>
      </c>
      <c r="Q88" s="215">
        <f>PMB!I$67/100</f>
        <v>0.12441323612933142</v>
      </c>
      <c r="R88" s="215">
        <f>PMB!J$67/100</f>
        <v>0.21498049898584035</v>
      </c>
      <c r="S88" s="215">
        <f>PMB!K$67/100</f>
        <v>0.28937733152030826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-4.1268813949672605E-4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2.2474548221257699E-5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2.4687951812398055E-3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-2.7196860236001786E-4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-2.703696436864732E-5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1.1430673752343262E-4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-1.3901319519719227E-3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3.1598419963605254E-4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2.0671335649919266E-3</v>
      </c>
      <c r="AE88" s="198">
        <f t="shared" si="2"/>
        <v>0.28868685734151617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PMB!C$67/100</f>
        <v>4.3809041388631197E-2</v>
      </c>
      <c r="L89" s="215">
        <f>PMB!D$67/100</f>
        <v>3.3081136716490928E-3</v>
      </c>
      <c r="M89" s="215">
        <f>PMB!E$67/100</f>
        <v>0.14160984349329672</v>
      </c>
      <c r="N89" s="215">
        <f>PMB!F$67/100</f>
        <v>3.0405556611485075E-2</v>
      </c>
      <c r="O89" s="215">
        <f>PMB!G$67/100</f>
        <v>2.4382112747105385E-2</v>
      </c>
      <c r="P89" s="215">
        <f>PMB!H$67/100</f>
        <v>0.12771426545235248</v>
      </c>
      <c r="Q89" s="215">
        <f>PMB!I$67/100</f>
        <v>0.12441323612933142</v>
      </c>
      <c r="R89" s="215">
        <f>PMB!J$67/100</f>
        <v>0.21498049898584035</v>
      </c>
      <c r="S89" s="215">
        <f>PMB!K$67/100</f>
        <v>0.28937733152030826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-2.2767151560411367E-4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2.4518268413140037E-5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7.1782885911021266E-4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7.3795011573276649E-4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3.0726147472044706E-4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9.6103835584178193E-4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2.2245234590353331E-3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2.2939936683110144E-3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1.7819726859532755E-3</v>
      </c>
      <c r="AE89" s="198">
        <f t="shared" si="2"/>
        <v>0.88214153715138566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PMB!C$67/100</f>
        <v>4.3809041388631197E-2</v>
      </c>
      <c r="L90" s="215">
        <f>PMB!D$67/100</f>
        <v>3.3081136716490928E-3</v>
      </c>
      <c r="M90" s="215">
        <f>PMB!E$67/100</f>
        <v>0.14160984349329672</v>
      </c>
      <c r="N90" s="215">
        <f>PMB!F$67/100</f>
        <v>3.0405556611485075E-2</v>
      </c>
      <c r="O90" s="215">
        <f>PMB!G$67/100</f>
        <v>2.4382112747105385E-2</v>
      </c>
      <c r="P90" s="215">
        <f>PMB!H$67/100</f>
        <v>0.12771426545235248</v>
      </c>
      <c r="Q90" s="215">
        <f>PMB!I$67/100</f>
        <v>0.12441323612933142</v>
      </c>
      <c r="R90" s="215">
        <f>PMB!J$67/100</f>
        <v>0.21498049898584035</v>
      </c>
      <c r="S90" s="215">
        <f>PMB!K$67/100</f>
        <v>0.28937733152030826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1.0446899942310503E-3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6.2060867645659365E-5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5.0550751102823943E-3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4.5818352700421319E-5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3.9788467813526077E-4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2.0571119885162263E-3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2.1187912574259335E-3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3.2531552273332024E-3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3.7541744930121071E-3</v>
      </c>
      <c r="AE90" s="198">
        <f t="shared" si="2"/>
        <v>1.7788761969282256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PMB!C$67/100</f>
        <v>4.3809041388631197E-2</v>
      </c>
      <c r="L91" s="215">
        <f>PMB!D$67/100</f>
        <v>3.3081136716490928E-3</v>
      </c>
      <c r="M91" s="215">
        <f>PMB!E$67/100</f>
        <v>0.14160984349329672</v>
      </c>
      <c r="N91" s="215">
        <f>PMB!F$67/100</f>
        <v>3.0405556611485075E-2</v>
      </c>
      <c r="O91" s="215">
        <f>PMB!G$67/100</f>
        <v>2.4382112747105385E-2</v>
      </c>
      <c r="P91" s="215">
        <f>PMB!H$67/100</f>
        <v>0.12771426545235248</v>
      </c>
      <c r="Q91" s="215">
        <f>PMB!I$67/100</f>
        <v>0.12441323612933142</v>
      </c>
      <c r="R91" s="215">
        <f>PMB!J$67/100</f>
        <v>0.21498049898584035</v>
      </c>
      <c r="S91" s="215">
        <f>PMB!K$67/100</f>
        <v>0.28937733152030826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-1.5580772024829717E-4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-4.6773689647155065E-6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-2.2888926657405337E-3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-9.0635317080652088E-4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-3.4903138803899528E-4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-9.6381196963358487E-4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-4.3264072385630617E-3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-1.7284571341313747E-3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1.3166389249114532E-3</v>
      </c>
      <c r="AE91" s="198">
        <f t="shared" si="2"/>
        <v>-0.94067997312156315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PMB!C$67/100</f>
        <v>4.3809041388631197E-2</v>
      </c>
      <c r="L92" s="215">
        <f>PMB!D$67/100</f>
        <v>3.3081136716490928E-3</v>
      </c>
      <c r="M92" s="215">
        <f>PMB!E$67/100</f>
        <v>0.14160984349329672</v>
      </c>
      <c r="N92" s="215">
        <f>PMB!F$67/100</f>
        <v>3.0405556611485075E-2</v>
      </c>
      <c r="O92" s="215">
        <f>PMB!G$67/100</f>
        <v>2.4382112747105385E-2</v>
      </c>
      <c r="P92" s="215">
        <f>PMB!H$67/100</f>
        <v>0.12771426545235248</v>
      </c>
      <c r="Q92" s="215">
        <f>PMB!I$67/100</f>
        <v>0.12441323612933142</v>
      </c>
      <c r="R92" s="215">
        <f>PMB!J$67/100</f>
        <v>0.21498049898584035</v>
      </c>
      <c r="S92" s="215">
        <f>PMB!K$67/100</f>
        <v>0.28937733152030826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2.6893437244641775E-4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-6.5439952628762341E-5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-1.3886521986119613E-3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-3.9619229523677125E-4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-1.6609030184148749E-4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-6.1135553684738464E-4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-2.3412458642555686E-3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-7.1650613010206617E-4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8.598027318449334E-4</v>
      </c>
      <c r="AE92" s="198">
        <f t="shared" si="2"/>
        <v>-0.45567451752326504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PMB!C$67/100</f>
        <v>4.3809041388631197E-2</v>
      </c>
      <c r="L93" s="215">
        <f>PMB!D$67/100</f>
        <v>3.3081136716490928E-3</v>
      </c>
      <c r="M93" s="215">
        <f>PMB!E$67/100</f>
        <v>0.14160984349329672</v>
      </c>
      <c r="N93" s="215">
        <f>PMB!F$67/100</f>
        <v>3.0405556611485075E-2</v>
      </c>
      <c r="O93" s="215">
        <f>PMB!G$67/100</f>
        <v>2.4382112747105385E-2</v>
      </c>
      <c r="P93" s="215">
        <f>PMB!H$67/100</f>
        <v>0.12771426545235248</v>
      </c>
      <c r="Q93" s="215">
        <f>PMB!I$67/100</f>
        <v>0.12441323612933142</v>
      </c>
      <c r="R93" s="215">
        <f>PMB!J$67/100</f>
        <v>0.21498049898584035</v>
      </c>
      <c r="S93" s="215">
        <f>PMB!K$67/100</f>
        <v>0.28937733152030826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-6.0443982306851191E-4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-3.6362784655585124E-5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-2.0376037526971787E-3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-7.2604254496247444E-4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-4.46607730272233E-4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-1.678238592577081E-3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-4.7187295436627637E-3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-2.5771034156711874E-3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6.125992537887363E-5</v>
      </c>
      <c r="AE93" s="198">
        <f t="shared" si="2"/>
        <v>-1.2763868262188143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PMB!C$67/100</f>
        <v>4.3809041388631197E-2</v>
      </c>
      <c r="L94" s="215">
        <f>PMB!D$67/100</f>
        <v>3.3081136716490928E-3</v>
      </c>
      <c r="M94" s="215">
        <f>PMB!E$67/100</f>
        <v>0.14160984349329672</v>
      </c>
      <c r="N94" s="215">
        <f>PMB!F$67/100</f>
        <v>3.0405556611485075E-2</v>
      </c>
      <c r="O94" s="215">
        <f>PMB!G$67/100</f>
        <v>2.4382112747105385E-2</v>
      </c>
      <c r="P94" s="215">
        <f>PMB!H$67/100</f>
        <v>0.12771426545235248</v>
      </c>
      <c r="Q94" s="215">
        <f>PMB!I$67/100</f>
        <v>0.12441323612933142</v>
      </c>
      <c r="R94" s="215">
        <f>PMB!J$67/100</f>
        <v>0.21498049898584035</v>
      </c>
      <c r="S94" s="215">
        <f>PMB!K$67/100</f>
        <v>0.28937733152030826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1.6774456584656998E-3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1.3511902178319247E-4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3.7360769753880848E-4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6.3034351700993812E-4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3.6755435613233963E-4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1.1733532228124046E-3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3.0261860529237441E-3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2.4591985078421027E-3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1.1155789012119019E-3</v>
      </c>
      <c r="AE94" s="198">
        <f t="shared" si="2"/>
        <v>1.095838693572013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PMB!C$67/100</f>
        <v>4.3809041388631197E-2</v>
      </c>
      <c r="L95" s="215">
        <f>PMB!D$67/100</f>
        <v>3.3081136716490928E-3</v>
      </c>
      <c r="M95" s="215">
        <f>PMB!E$67/100</f>
        <v>0.14160984349329672</v>
      </c>
      <c r="N95" s="215">
        <f>PMB!F$67/100</f>
        <v>3.0405556611485075E-2</v>
      </c>
      <c r="O95" s="215">
        <f>PMB!G$67/100</f>
        <v>2.4382112747105385E-2</v>
      </c>
      <c r="P95" s="215">
        <f>PMB!H$67/100</f>
        <v>0.12771426545235248</v>
      </c>
      <c r="Q95" s="215">
        <f>PMB!I$67/100</f>
        <v>0.12441323612933142</v>
      </c>
      <c r="R95" s="215">
        <f>PMB!J$67/100</f>
        <v>0.21498049898584035</v>
      </c>
      <c r="S95" s="215">
        <f>PMB!K$67/100</f>
        <v>0.28937733152030826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2.0378332736268024E-3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8.8412160878723165E-5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4.3154243219655384E-3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8.2886408620535547E-4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4.9895966951170898E-4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2.0751030098721426E-3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3.5537001260628528E-3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3.7636993540969602E-3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3.4455146040642468E-3</v>
      </c>
      <c r="AE95" s="198">
        <f t="shared" si="2"/>
        <v>2.0607510606284332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PMB!C$67/100</f>
        <v>4.3809041388631197E-2</v>
      </c>
      <c r="L96" s="215">
        <f>PMB!D$67/100</f>
        <v>3.3081136716490928E-3</v>
      </c>
      <c r="M96" s="215">
        <f>PMB!E$67/100</f>
        <v>0.14160984349329672</v>
      </c>
      <c r="N96" s="215">
        <f>PMB!F$67/100</f>
        <v>3.0405556611485075E-2</v>
      </c>
      <c r="O96" s="215">
        <f>PMB!G$67/100</f>
        <v>2.4382112747105385E-2</v>
      </c>
      <c r="P96" s="215">
        <f>PMB!H$67/100</f>
        <v>0.12771426545235248</v>
      </c>
      <c r="Q96" s="215">
        <f>PMB!I$67/100</f>
        <v>0.12441323612933142</v>
      </c>
      <c r="R96" s="215">
        <f>PMB!J$67/100</f>
        <v>0.21498049898584035</v>
      </c>
      <c r="S96" s="215">
        <f>PMB!K$67/100</f>
        <v>0.28937733152030826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7.2220710078239121E-4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6.5992020910377272E-5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-1.8682660070570999E-4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4.7693962831876085E-4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4.3851109710530973E-4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1.6913417852060955E-3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3.7490206326377959E-3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2.8544975443354436E-3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1.2138787527981136E-3</v>
      </c>
      <c r="AE96" s="198">
        <f t="shared" si="2"/>
        <v>1.1025561961388577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PMB!C$67/100</f>
        <v>4.3809041388631197E-2</v>
      </c>
      <c r="L97" s="215">
        <f>PMB!D$67/100</f>
        <v>3.3081136716490928E-3</v>
      </c>
      <c r="M97" s="215">
        <f>PMB!E$67/100</f>
        <v>0.14160984349329672</v>
      </c>
      <c r="N97" s="215">
        <f>PMB!F$67/100</f>
        <v>3.0405556611485075E-2</v>
      </c>
      <c r="O97" s="215">
        <f>PMB!G$67/100</f>
        <v>2.4382112747105385E-2</v>
      </c>
      <c r="P97" s="215">
        <f>PMB!H$67/100</f>
        <v>0.12771426545235248</v>
      </c>
      <c r="Q97" s="215">
        <f>PMB!I$67/100</f>
        <v>0.12441323612933142</v>
      </c>
      <c r="R97" s="215">
        <f>PMB!J$67/100</f>
        <v>0.21498049898584035</v>
      </c>
      <c r="S97" s="215">
        <f>PMB!K$67/100</f>
        <v>0.28937733152030826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1.5646482884612482E-3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-4.6575659783437473E-6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-1.8726743060314553E-3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-4.5181982861522088E-4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-2.4927862657662324E-4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-8.7879592197897898E-4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-3.2777243109832952E-3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-1.1267337848108337E-3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1.2128748983427091E-3</v>
      </c>
      <c r="AE97" s="198">
        <f t="shared" si="2"/>
        <v>-0.50841611581707935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PMB!C$68/100</f>
        <v>4.2275085256856297E-2</v>
      </c>
      <c r="L98" s="215">
        <f>PMB!D$68/100</f>
        <v>3.1342458127248014E-3</v>
      </c>
      <c r="M98" s="215">
        <f>PMB!E$68/100</f>
        <v>0.14002778916685502</v>
      </c>
      <c r="N98" s="215">
        <f>PMB!F$68/100</f>
        <v>2.9460377495444522E-2</v>
      </c>
      <c r="O98" s="215">
        <f>PMB!G$68/100</f>
        <v>2.4473433352456723E-2</v>
      </c>
      <c r="P98" s="215">
        <f>PMB!H$68/100</f>
        <v>0.12716354840209124</v>
      </c>
      <c r="Q98" s="215">
        <f>PMB!I$68/100</f>
        <v>0.12266798484147837</v>
      </c>
      <c r="R98" s="215">
        <f>PMB!J$68/100</f>
        <v>0.22667654414348271</v>
      </c>
      <c r="S98" s="215">
        <f>PMB!K$68/100</f>
        <v>0.28412099152861026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9.3426061539793694E-4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4.9724310374544012E-5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-3.2649541576523907E-3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-8.0029204746379079E-4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-4.110665351665643E-4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-1.5044407286745538E-3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-4.58492594439868E-3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-2.3940968681533197E-3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4.106804457829627E-4</v>
      </c>
      <c r="AE98" s="198">
        <f t="shared" si="2"/>
        <v>-1.1565110909953857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PMB!C$68/100</f>
        <v>4.2275085256856297E-2</v>
      </c>
      <c r="L99" s="215">
        <f>PMB!D$68/100</f>
        <v>3.1342458127248014E-3</v>
      </c>
      <c r="M99" s="215">
        <f>PMB!E$68/100</f>
        <v>0.14002778916685502</v>
      </c>
      <c r="N99" s="215">
        <f>PMB!F$68/100</f>
        <v>2.9460377495444522E-2</v>
      </c>
      <c r="O99" s="215">
        <f>PMB!G$68/100</f>
        <v>2.4473433352456723E-2</v>
      </c>
      <c r="P99" s="215">
        <f>PMB!H$68/100</f>
        <v>0.12716354840209124</v>
      </c>
      <c r="Q99" s="215">
        <f>PMB!I$68/100</f>
        <v>0.12266798484147837</v>
      </c>
      <c r="R99" s="215">
        <f>PMB!J$68/100</f>
        <v>0.22667654414348271</v>
      </c>
      <c r="S99" s="215">
        <f>PMB!K$68/100</f>
        <v>0.28412099152861026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2.2838093692206076E-3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1.2082702376611236E-5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2.1202649745425241E-3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5.8667241462666546E-4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5.3632174616629008E-4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2.1068679969159332E-3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3.9414613043433104E-3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3.9973571128222333E-3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2.5857753710459125E-3</v>
      </c>
      <c r="AE99" s="198">
        <f t="shared" si="2"/>
        <v>1.8170612992060089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PMB!C$68/100</f>
        <v>4.2275085256856297E-2</v>
      </c>
      <c r="L100" s="215">
        <f>PMB!D$68/100</f>
        <v>3.1342458127248014E-3</v>
      </c>
      <c r="M100" s="215">
        <f>PMB!E$68/100</f>
        <v>0.14002778916685502</v>
      </c>
      <c r="N100" s="215">
        <f>PMB!F$68/100</f>
        <v>2.9460377495444522E-2</v>
      </c>
      <c r="O100" s="215">
        <f>PMB!G$68/100</f>
        <v>2.4473433352456723E-2</v>
      </c>
      <c r="P100" s="215">
        <f>PMB!H$68/100</f>
        <v>0.12716354840209124</v>
      </c>
      <c r="Q100" s="215">
        <f>PMB!I$68/100</f>
        <v>0.12266798484147837</v>
      </c>
      <c r="R100" s="215">
        <f>PMB!J$68/100</f>
        <v>0.22667654414348271</v>
      </c>
      <c r="S100" s="215">
        <f>PMB!K$68/100</f>
        <v>0.28412099152861026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-1.2394099205388252E-3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4.0068339931979812E-5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-1.0340213550510291E-3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-4.3236403212194955E-4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-1.4804040515418686E-4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-3.1908418375416203E-4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-2.6800980736428493E-3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-3.7194697935664895E-4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2.2355251728422682E-3</v>
      </c>
      <c r="AE100" s="198">
        <f t="shared" si="2"/>
        <v>-0.39493714368454036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PMB!C$68/100</f>
        <v>4.2275085256856297E-2</v>
      </c>
      <c r="L101" s="215">
        <f>PMB!D$68/100</f>
        <v>3.1342458127248014E-3</v>
      </c>
      <c r="M101" s="215">
        <f>PMB!E$68/100</f>
        <v>0.14002778916685502</v>
      </c>
      <c r="N101" s="215">
        <f>PMB!F$68/100</f>
        <v>2.9460377495444522E-2</v>
      </c>
      <c r="O101" s="215">
        <f>PMB!G$68/100</f>
        <v>2.4473433352456723E-2</v>
      </c>
      <c r="P101" s="215">
        <f>PMB!H$68/100</f>
        <v>0.12716354840209124</v>
      </c>
      <c r="Q101" s="215">
        <f>PMB!I$68/100</f>
        <v>0.12266798484147837</v>
      </c>
      <c r="R101" s="215">
        <f>PMB!J$68/100</f>
        <v>0.22667654414348271</v>
      </c>
      <c r="S101" s="215">
        <f>PMB!K$68/100</f>
        <v>0.28412099152861026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-5.9712564287110661E-4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5.3678600867681664E-5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-2.1432342128463056E-3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-5.7703480436035451E-4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-3.4786353097286405E-4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-1.2036553745697091E-3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-3.8731162292129288E-3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-1.9692161726615038E-3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6.6563526858211838E-4</v>
      </c>
      <c r="AE101" s="198">
        <f t="shared" si="2"/>
        <v>-0.99919320980449733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PMB!C$68/100</f>
        <v>4.2275085256856297E-2</v>
      </c>
      <c r="L102" s="215">
        <f>PMB!D$68/100</f>
        <v>3.1342458127248014E-3</v>
      </c>
      <c r="M102" s="215">
        <f>PMB!E$68/100</f>
        <v>0.14002778916685502</v>
      </c>
      <c r="N102" s="215">
        <f>PMB!F$68/100</f>
        <v>2.9460377495444522E-2</v>
      </c>
      <c r="O102" s="215">
        <f>PMB!G$68/100</f>
        <v>2.4473433352456723E-2</v>
      </c>
      <c r="P102" s="215">
        <f>PMB!H$68/100</f>
        <v>0.12716354840209124</v>
      </c>
      <c r="Q102" s="215">
        <f>PMB!I$68/100</f>
        <v>0.12266798484147837</v>
      </c>
      <c r="R102" s="215">
        <f>PMB!J$68/100</f>
        <v>0.22667654414348271</v>
      </c>
      <c r="S102" s="215">
        <f>PMB!K$68/100</f>
        <v>0.28412099152861026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1.051335371778421E-3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1.802205185619721E-4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7.0346332574602148E-3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1.0449018374434904E-3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5.3393077690861649E-4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2.1024439706903639E-3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3.8138654498041029E-3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4.264223382575056E-3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3.5615509884487544E-3</v>
      </c>
      <c r="AE102" s="198">
        <f t="shared" si="2"/>
        <v>2.3587105553670993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PMB!C$68/100</f>
        <v>4.2275085256856297E-2</v>
      </c>
      <c r="L103" s="215">
        <f>PMB!D$68/100</f>
        <v>3.1342458127248014E-3</v>
      </c>
      <c r="M103" s="215">
        <f>PMB!E$68/100</f>
        <v>0.14002778916685502</v>
      </c>
      <c r="N103" s="215">
        <f>PMB!F$68/100</f>
        <v>2.9460377495444522E-2</v>
      </c>
      <c r="O103" s="215">
        <f>PMB!G$68/100</f>
        <v>2.4473433352456723E-2</v>
      </c>
      <c r="P103" s="215">
        <f>PMB!H$68/100</f>
        <v>0.12716354840209124</v>
      </c>
      <c r="Q103" s="215">
        <f>PMB!I$68/100</f>
        <v>0.12266798484147837</v>
      </c>
      <c r="R103" s="215">
        <f>PMB!J$68/100</f>
        <v>0.22667654414348271</v>
      </c>
      <c r="S103" s="215">
        <f>PMB!K$68/100</f>
        <v>0.28412099152861026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-8.8625711088933666E-4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-9.5019823736786782E-5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1.9954919319106657E-3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-3.2880996042195735E-4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-8.200564883232024E-5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-1.872284474732722E-4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-1.9527926397612866E-3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-3.3699363238301298E-6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1.8791588269160249E-3</v>
      </c>
      <c r="AE103" s="198">
        <f t="shared" si="2"/>
        <v>3.3916719138790075E-2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PMB!C$68/100</f>
        <v>4.2275085256856297E-2</v>
      </c>
      <c r="L104" s="215">
        <f>PMB!D$68/100</f>
        <v>3.1342458127248014E-3</v>
      </c>
      <c r="M104" s="215">
        <f>PMB!E$68/100</f>
        <v>0.14002778916685502</v>
      </c>
      <c r="N104" s="215">
        <f>PMB!F$68/100</f>
        <v>2.9460377495444522E-2</v>
      </c>
      <c r="O104" s="215">
        <f>PMB!G$68/100</f>
        <v>2.4473433352456723E-2</v>
      </c>
      <c r="P104" s="215">
        <f>PMB!H$68/100</f>
        <v>0.12716354840209124</v>
      </c>
      <c r="Q104" s="215">
        <f>PMB!I$68/100</f>
        <v>0.12266798484147837</v>
      </c>
      <c r="R104" s="215">
        <f>PMB!J$68/100</f>
        <v>0.22667654414348271</v>
      </c>
      <c r="S104" s="215">
        <f>PMB!K$68/100</f>
        <v>0.28412099152861026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-1.8961814414136905E-4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6.1785343801358387E-5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-1.850945303650325E-3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-3.0871677303731602E-4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5.0417959374592994E-5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2.5320061080433666E-4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-4.8506008254857729E-4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6.529822940381535E-4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1.2523581167632619E-3</v>
      </c>
      <c r="AE104" s="198">
        <f t="shared" si="2"/>
        <v>-5.6359597859588433E-2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PMB!C$68/100</f>
        <v>4.2275085256856297E-2</v>
      </c>
      <c r="L105" s="215">
        <f>PMB!D$68/100</f>
        <v>3.1342458127248014E-3</v>
      </c>
      <c r="M105" s="215">
        <f>PMB!E$68/100</f>
        <v>0.14002778916685502</v>
      </c>
      <c r="N105" s="215">
        <f>PMB!F$68/100</f>
        <v>2.9460377495444522E-2</v>
      </c>
      <c r="O105" s="215">
        <f>PMB!G$68/100</f>
        <v>2.4473433352456723E-2</v>
      </c>
      <c r="P105" s="215">
        <f>PMB!H$68/100</f>
        <v>0.12716354840209124</v>
      </c>
      <c r="Q105" s="215">
        <f>PMB!I$68/100</f>
        <v>0.12266798484147837</v>
      </c>
      <c r="R105" s="215">
        <f>PMB!J$68/100</f>
        <v>0.22667654414348271</v>
      </c>
      <c r="S105" s="215">
        <f>PMB!K$68/100</f>
        <v>0.28412099152861026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-1.3740636144503392E-3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2.895959415587062E-5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3.4711163508560012E-3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7.2818789239433046E-4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4.998645700430536E-4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1.9024876299399288E-3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3.4960929901804226E-3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3.8836502263019015E-3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2.9061699070502983E-3</v>
      </c>
      <c r="AE105" s="198">
        <f t="shared" si="2"/>
        <v>1.5542465546471467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PMB!C$68/100</f>
        <v>4.2275085256856297E-2</v>
      </c>
      <c r="L106" s="215">
        <f>PMB!D$68/100</f>
        <v>3.1342458127248014E-3</v>
      </c>
      <c r="M106" s="215">
        <f>PMB!E$68/100</f>
        <v>0.14002778916685502</v>
      </c>
      <c r="N106" s="215">
        <f>PMB!F$68/100</f>
        <v>2.9460377495444522E-2</v>
      </c>
      <c r="O106" s="215">
        <f>PMB!G$68/100</f>
        <v>2.4473433352456723E-2</v>
      </c>
      <c r="P106" s="215">
        <f>PMB!H$68/100</f>
        <v>0.12716354840209124</v>
      </c>
      <c r="Q106" s="215">
        <f>PMB!I$68/100</f>
        <v>0.12266798484147837</v>
      </c>
      <c r="R106" s="215">
        <f>PMB!J$68/100</f>
        <v>0.22667654414348271</v>
      </c>
      <c r="S106" s="215">
        <f>PMB!K$68/100</f>
        <v>0.28412099152861026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1.0375890360441878E-3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8.3147232035784625E-5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5.7292043175216998E-3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9.3954415788802584E-4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8.5831058735123692E-4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3.5496567728545226E-3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6.4185147733590792E-3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6.4337536079287156E-3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4.272348018453471E-3</v>
      </c>
      <c r="AE106" s="198">
        <f t="shared" si="2"/>
        <v>2.9322068503436718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PMB!C$68/100</f>
        <v>4.2275085256856297E-2</v>
      </c>
      <c r="L107" s="215">
        <f>PMB!D$68/100</f>
        <v>3.1342458127248014E-3</v>
      </c>
      <c r="M107" s="215">
        <f>PMB!E$68/100</f>
        <v>0.14002778916685502</v>
      </c>
      <c r="N107" s="215">
        <f>PMB!F$68/100</f>
        <v>2.9460377495444522E-2</v>
      </c>
      <c r="O107" s="215">
        <f>PMB!G$68/100</f>
        <v>2.4473433352456723E-2</v>
      </c>
      <c r="P107" s="215">
        <f>PMB!H$68/100</f>
        <v>0.12716354840209124</v>
      </c>
      <c r="Q107" s="215">
        <f>PMB!I$68/100</f>
        <v>0.12266798484147837</v>
      </c>
      <c r="R107" s="215">
        <f>PMB!J$68/100</f>
        <v>0.22667654414348271</v>
      </c>
      <c r="S107" s="215">
        <f>PMB!K$68/100</f>
        <v>0.28412099152861026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-6.0411485005394802E-4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-1.8701760915654679E-5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-6.9966427629942628E-4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5.3469169669979877E-4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3.3253394195215894E-4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1.0831153888342E-3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2.707949958420872E-3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2.3593893722129943E-3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9.5336427095943843E-4</v>
      </c>
      <c r="AE107" s="198">
        <f t="shared" si="2"/>
        <v>0.66485637418104337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PMB!C$68/100</f>
        <v>4.2275085256856297E-2</v>
      </c>
      <c r="L108" s="215">
        <f>PMB!D$68/100</f>
        <v>3.1342458127248014E-3</v>
      </c>
      <c r="M108" s="215">
        <f>PMB!E$68/100</f>
        <v>0.14002778916685502</v>
      </c>
      <c r="N108" s="215">
        <f>PMB!F$68/100</f>
        <v>2.9460377495444522E-2</v>
      </c>
      <c r="O108" s="215">
        <f>PMB!G$68/100</f>
        <v>2.4473433352456723E-2</v>
      </c>
      <c r="P108" s="215">
        <f>PMB!H$68/100</f>
        <v>0.12716354840209124</v>
      </c>
      <c r="Q108" s="215">
        <f>PMB!I$68/100</f>
        <v>0.12266798484147837</v>
      </c>
      <c r="R108" s="215">
        <f>PMB!J$68/100</f>
        <v>0.22667654414348271</v>
      </c>
      <c r="S108" s="215">
        <f>PMB!K$68/100</f>
        <v>0.28412099152861026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-8.9348636087059207E-4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1.931939909151341E-5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-2.8341419409285687E-3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-7.6576765563488123E-4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-4.0580233088078293E-4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-1.3853024799333879E-3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-4.9232667327680805E-3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-2.133839619044241E-3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1.3801875518029342E-3</v>
      </c>
      <c r="AE108" s="198">
        <f t="shared" si="2"/>
        <v>-1.1942100169166088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PMB!C$68/100</f>
        <v>4.2275085256856297E-2</v>
      </c>
      <c r="L109" s="215">
        <f>PMB!D$68/100</f>
        <v>3.1342458127248014E-3</v>
      </c>
      <c r="M109" s="215">
        <f>PMB!E$68/100</f>
        <v>0.14002778916685502</v>
      </c>
      <c r="N109" s="215">
        <f>PMB!F$68/100</f>
        <v>2.9460377495444522E-2</v>
      </c>
      <c r="O109" s="215">
        <f>PMB!G$68/100</f>
        <v>2.4473433352456723E-2</v>
      </c>
      <c r="P109" s="215">
        <f>PMB!H$68/100</f>
        <v>0.12716354840209124</v>
      </c>
      <c r="Q109" s="215">
        <f>PMB!I$68/100</f>
        <v>0.12266798484147837</v>
      </c>
      <c r="R109" s="215">
        <f>PMB!J$68/100</f>
        <v>0.22667654414348271</v>
      </c>
      <c r="S109" s="215">
        <f>PMB!K$68/100</f>
        <v>0.28412099152861026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4.3053308909608682E-4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-1.0990894567690277E-5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6.9238241076392099E-4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5.0488232734456596E-4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3.7048163859675683E-4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1.2887893475565558E-3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2.863463848945029E-3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2.6893219532931095E-3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1.3510198742761716E-3</v>
      </c>
      <c r="AE109" s="198">
        <f t="shared" si="2"/>
        <v>1.0179883595304509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PMB!C$69/100</f>
        <v>4.2004639267610992E-2</v>
      </c>
      <c r="L110" s="215">
        <f>PMB!D$69/100</f>
        <v>3.0814719370859944E-3</v>
      </c>
      <c r="M110" s="215">
        <f>PMB!E$69/100</f>
        <v>0.13757723125858903</v>
      </c>
      <c r="N110" s="215">
        <f>PMB!F$69/100</f>
        <v>2.9023075730141561E-2</v>
      </c>
      <c r="O110" s="215">
        <f>PMB!G$69/100</f>
        <v>2.6112987467617924E-2</v>
      </c>
      <c r="P110" s="215">
        <f>PMB!H$69/100</f>
        <v>0.12544652104971743</v>
      </c>
      <c r="Q110" s="215">
        <f>PMB!I$69/100</f>
        <v>0.12280140155581848</v>
      </c>
      <c r="R110" s="215">
        <f>PMB!J$69/100</f>
        <v>0.2273331367814389</v>
      </c>
      <c r="S110" s="215">
        <f>PMB!K$69/100</f>
        <v>0.28661953495197967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-1.1219035974574343E-4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7.2032698710278685E-5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2.7570302350728932E-3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6.6081427290901431E-4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4.2608129864289018E-4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1.4922175679486216E-3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2.9404585610488861E-3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3.0786906509904701E-3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2.2224934533394579E-3</v>
      </c>
      <c r="AE110" s="198">
        <f t="shared" si="2"/>
        <v>1.3537628378916768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PMB!C$69/100</f>
        <v>4.2004639267610992E-2</v>
      </c>
      <c r="L111" s="215">
        <f>PMB!D$69/100</f>
        <v>3.0814719370859944E-3</v>
      </c>
      <c r="M111" s="215">
        <f>PMB!E$69/100</f>
        <v>0.13757723125858903</v>
      </c>
      <c r="N111" s="215">
        <f>PMB!F$69/100</f>
        <v>2.9023075730141561E-2</v>
      </c>
      <c r="O111" s="215">
        <f>PMB!G$69/100</f>
        <v>2.6112987467617924E-2</v>
      </c>
      <c r="P111" s="215">
        <f>PMB!H$69/100</f>
        <v>0.12544652104971743</v>
      </c>
      <c r="Q111" s="215">
        <f>PMB!I$69/100</f>
        <v>0.12280140155581848</v>
      </c>
      <c r="R111" s="215">
        <f>PMB!J$69/100</f>
        <v>0.2273331367814389</v>
      </c>
      <c r="S111" s="215">
        <f>PMB!K$69/100</f>
        <v>0.28661953495197967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-6.8242632116145006E-4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5.3858285761187118E-5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-4.1553724757955435E-4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-2.7332583965183628E-4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1.9439527442159248E-5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3.2653039047200272E-4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-1.4241966806478315E-3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8.7475630316038349E-4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2.90039061555818E-3</v>
      </c>
      <c r="AE111" s="198">
        <f t="shared" si="2"/>
        <v>0.13794890333532406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PMB!C$69/100</f>
        <v>4.2004639267610992E-2</v>
      </c>
      <c r="L112" s="215">
        <f>PMB!D$69/100</f>
        <v>3.0814719370859944E-3</v>
      </c>
      <c r="M112" s="215">
        <f>PMB!E$69/100</f>
        <v>0.13757723125858903</v>
      </c>
      <c r="N112" s="215">
        <f>PMB!F$69/100</f>
        <v>2.9023075730141561E-2</v>
      </c>
      <c r="O112" s="215">
        <f>PMB!G$69/100</f>
        <v>2.6112987467617924E-2</v>
      </c>
      <c r="P112" s="215">
        <f>PMB!H$69/100</f>
        <v>0.12544652104971743</v>
      </c>
      <c r="Q112" s="215">
        <f>PMB!I$69/100</f>
        <v>0.12280140155581848</v>
      </c>
      <c r="R112" s="215">
        <f>PMB!J$69/100</f>
        <v>0.2273331367814389</v>
      </c>
      <c r="S112" s="215">
        <f>PMB!K$69/100</f>
        <v>0.28661953495197967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-1.19646292305584E-3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-7.4588334586870713E-5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-1.4324014554389097E-3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-6.8215506297509697E-4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-4.8606673649995266E-4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-1.5920671937569243E-3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-5.1378590161776944E-3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-2.5405495828998968E-3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1.0207068390265658E-3</v>
      </c>
      <c r="AE112" s="198">
        <f t="shared" si="2"/>
        <v>-1.2121443466364619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PMB!C$69/100</f>
        <v>4.2004639267610992E-2</v>
      </c>
      <c r="L113" s="215">
        <f>PMB!D$69/100</f>
        <v>3.0814719370859944E-3</v>
      </c>
      <c r="M113" s="215">
        <f>PMB!E$69/100</f>
        <v>0.13757723125858903</v>
      </c>
      <c r="N113" s="215">
        <f>PMB!F$69/100</f>
        <v>2.9023075730141561E-2</v>
      </c>
      <c r="O113" s="215">
        <f>PMB!G$69/100</f>
        <v>2.6112987467617924E-2</v>
      </c>
      <c r="P113" s="215">
        <f>PMB!H$69/100</f>
        <v>0.12544652104971743</v>
      </c>
      <c r="Q113" s="215">
        <f>PMB!I$69/100</f>
        <v>0.12280140155581848</v>
      </c>
      <c r="R113" s="215">
        <f>PMB!J$69/100</f>
        <v>0.2273331367814389</v>
      </c>
      <c r="S113" s="215">
        <f>PMB!K$69/100</f>
        <v>0.28661953495197967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-1.0383822208827865E-3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2.0074542808185667E-6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-1.3726038336365812E-3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-5.0912234980780158E-5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1.3934728642400212E-4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3.5342505000863193E-4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7.3905200804121832E-4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9.7672443611189898E-4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3.2788763180161055E-4</v>
      </c>
      <c r="AE113" s="198">
        <f t="shared" si="2"/>
        <v>7.6545577168032845E-3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PMB!C$69/100</f>
        <v>4.2004639267610992E-2</v>
      </c>
      <c r="L114" s="215">
        <f>PMB!D$69/100</f>
        <v>3.0814719370859944E-3</v>
      </c>
      <c r="M114" s="215">
        <f>PMB!E$69/100</f>
        <v>0.13757723125858903</v>
      </c>
      <c r="N114" s="215">
        <f>PMB!F$69/100</f>
        <v>2.9023075730141561E-2</v>
      </c>
      <c r="O114" s="215">
        <f>PMB!G$69/100</f>
        <v>2.6112987467617924E-2</v>
      </c>
      <c r="P114" s="215">
        <f>PMB!H$69/100</f>
        <v>0.12544652104971743</v>
      </c>
      <c r="Q114" s="215">
        <f>PMB!I$69/100</f>
        <v>0.12280140155581848</v>
      </c>
      <c r="R114" s="215">
        <f>PMB!J$69/100</f>
        <v>0.2273331367814389</v>
      </c>
      <c r="S114" s="215">
        <f>PMB!K$69/100</f>
        <v>0.28661953495197967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-4.8795640276277593E-4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-2.8043264315728656E-5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9.3363232917842833E-4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1.8808748590726167E-4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9.0221583072837316E-5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3.0749566792334854E-4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4.1596021448963894E-4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7.4510767798263906E-4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9.4722833711031367E-4</v>
      </c>
      <c r="AE114" s="198">
        <f t="shared" si="2"/>
        <v>0.31117336285859631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PMB!C$69/100</f>
        <v>4.2004639267610992E-2</v>
      </c>
      <c r="L115" s="215">
        <f>PMB!D$69/100</f>
        <v>3.0814719370859944E-3</v>
      </c>
      <c r="M115" s="215">
        <f>PMB!E$69/100</f>
        <v>0.13757723125858903</v>
      </c>
      <c r="N115" s="215">
        <f>PMB!F$69/100</f>
        <v>2.9023075730141561E-2</v>
      </c>
      <c r="O115" s="215">
        <f>PMB!G$69/100</f>
        <v>2.6112987467617924E-2</v>
      </c>
      <c r="P115" s="215">
        <f>PMB!H$69/100</f>
        <v>0.12544652104971743</v>
      </c>
      <c r="Q115" s="215">
        <f>PMB!I$69/100</f>
        <v>0.12280140155581848</v>
      </c>
      <c r="R115" s="215">
        <f>PMB!J$69/100</f>
        <v>0.2273331367814389</v>
      </c>
      <c r="S115" s="215">
        <f>PMB!K$69/100</f>
        <v>0.28661953495197967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-3.651765151664531E-4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-4.2488603548792545E-5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-1.3719440376712601E-3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-4.057364080417521E-4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-2.3165076291975669E-4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-7.8392222568590393E-4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-2.7789256021995752E-3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-1.1291262663043434E-3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9.2976893071353118E-4</v>
      </c>
      <c r="AE115" s="198">
        <f t="shared" si="2"/>
        <v>-0.61792014908243065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PMB!C$69/100</f>
        <v>4.2004639267610992E-2</v>
      </c>
      <c r="L116" s="215">
        <f>PMB!D$69/100</f>
        <v>3.0814719370859944E-3</v>
      </c>
      <c r="M116" s="215">
        <f>PMB!E$69/100</f>
        <v>0.13757723125858903</v>
      </c>
      <c r="N116" s="215">
        <f>PMB!F$69/100</f>
        <v>2.9023075730141561E-2</v>
      </c>
      <c r="O116" s="215">
        <f>PMB!G$69/100</f>
        <v>2.6112987467617924E-2</v>
      </c>
      <c r="P116" s="215">
        <f>PMB!H$69/100</f>
        <v>0.12544652104971743</v>
      </c>
      <c r="Q116" s="215">
        <f>PMB!I$69/100</f>
        <v>0.12280140155581848</v>
      </c>
      <c r="R116" s="215">
        <f>PMB!J$69/100</f>
        <v>0.2273331367814389</v>
      </c>
      <c r="S116" s="215">
        <f>PMB!K$69/100</f>
        <v>0.28661953495197967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4.7990421069122528E-4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1.1486415844711928E-5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-6.4158154466711253E-4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-3.9434052484278032E-4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-1.3627311991262124E-4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-3.1523121163999775E-4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-2.0786771699137885E-3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-4.4012867111766787E-4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1.3464557594508513E-3</v>
      </c>
      <c r="AE116" s="198">
        <f t="shared" si="2"/>
        <v>-0.216838585610718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PMB!C$69/100</f>
        <v>4.2004639267610992E-2</v>
      </c>
      <c r="L117" s="215">
        <f>PMB!D$69/100</f>
        <v>3.0814719370859944E-3</v>
      </c>
      <c r="M117" s="215">
        <f>PMB!E$69/100</f>
        <v>0.13757723125858903</v>
      </c>
      <c r="N117" s="215">
        <f>PMB!F$69/100</f>
        <v>2.9023075730141561E-2</v>
      </c>
      <c r="O117" s="215">
        <f>PMB!G$69/100</f>
        <v>2.6112987467617924E-2</v>
      </c>
      <c r="P117" s="215">
        <f>PMB!H$69/100</f>
        <v>0.12544652104971743</v>
      </c>
      <c r="Q117" s="215">
        <f>PMB!I$69/100</f>
        <v>0.12280140155581848</v>
      </c>
      <c r="R117" s="215">
        <f>PMB!J$69/100</f>
        <v>0.2273331367814389</v>
      </c>
      <c r="S117" s="215">
        <f>PMB!K$69/100</f>
        <v>0.28661953495197967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3.4358305081829175E-4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4.1015043718249018E-5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2.0760846734846445E-3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6.3880850567922499E-4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4.5202169142567386E-4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1.6097239092107752E-3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3.2867048183019077E-3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3.1329268036336595E-3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2.0405222626418327E-3</v>
      </c>
      <c r="AE117" s="198">
        <f t="shared" si="2"/>
        <v>1.3621390758914258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PMB!C$69/100</f>
        <v>4.2004639267610992E-2</v>
      </c>
      <c r="L118" s="215">
        <f>PMB!D$69/100</f>
        <v>3.0814719370859944E-3</v>
      </c>
      <c r="M118" s="215">
        <f>PMB!E$69/100</f>
        <v>0.13757723125858903</v>
      </c>
      <c r="N118" s="215">
        <f>PMB!F$69/100</f>
        <v>2.9023075730141561E-2</v>
      </c>
      <c r="O118" s="215">
        <f>PMB!G$69/100</f>
        <v>2.6112987467617924E-2</v>
      </c>
      <c r="P118" s="215">
        <f>PMB!H$69/100</f>
        <v>0.12544652104971743</v>
      </c>
      <c r="Q118" s="215">
        <f>PMB!I$69/100</f>
        <v>0.12280140155581848</v>
      </c>
      <c r="R118" s="215">
        <f>PMB!J$69/100</f>
        <v>0.2273331367814389</v>
      </c>
      <c r="S118" s="215">
        <f>PMB!K$69/100</f>
        <v>0.28661953495197967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-7.9483758947061084E-4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3.9018888161568635E-5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-3.7312740697635475E-3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-1.0182566405525942E-3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-3.7782203273326726E-4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-1.164971029510932E-3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-4.2707860773510279E-3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-1.9919068876356853E-3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5.1661765388737245E-4</v>
      </c>
      <c r="AE118" s="198">
        <f t="shared" si="2"/>
        <v>-1.2794217784968724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PMB!C$69/100</f>
        <v>4.2004639267610992E-2</v>
      </c>
      <c r="L119" s="215">
        <f>PMB!D$69/100</f>
        <v>3.0814719370859944E-3</v>
      </c>
      <c r="M119" s="215">
        <f>PMB!E$69/100</f>
        <v>0.13757723125858903</v>
      </c>
      <c r="N119" s="215">
        <f>PMB!F$69/100</f>
        <v>2.9023075730141561E-2</v>
      </c>
      <c r="O119" s="215">
        <f>PMB!G$69/100</f>
        <v>2.6112987467617924E-2</v>
      </c>
      <c r="P119" s="215">
        <f>PMB!H$69/100</f>
        <v>0.12544652104971743</v>
      </c>
      <c r="Q119" s="215">
        <f>PMB!I$69/100</f>
        <v>0.12280140155581848</v>
      </c>
      <c r="R119" s="215">
        <f>PMB!J$69/100</f>
        <v>0.2273331367814389</v>
      </c>
      <c r="S119" s="215">
        <f>PMB!K$69/100</f>
        <v>0.28661953495197967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-9.9378794626619614E-4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1.4335976308036732E-5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-3.3722677585333941E-3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-5.8621239948534109E-4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-4.7211466300220038E-4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-1.7680923919229203E-3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-4.585903195864386E-3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-2.6937514437644474E-3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-9.1709165646436413E-5</v>
      </c>
      <c r="AE119" s="198">
        <f t="shared" si="2"/>
        <v>-1.4549502988177285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PMB!C$69/100</f>
        <v>4.2004639267610992E-2</v>
      </c>
      <c r="L120" s="215">
        <f>PMB!D$69/100</f>
        <v>3.0814719370859944E-3</v>
      </c>
      <c r="M120" s="215">
        <f>PMB!E$69/100</f>
        <v>0.13757723125858903</v>
      </c>
      <c r="N120" s="215">
        <f>PMB!F$69/100</f>
        <v>2.9023075730141561E-2</v>
      </c>
      <c r="O120" s="215">
        <f>PMB!G$69/100</f>
        <v>2.6112987467617924E-2</v>
      </c>
      <c r="P120" s="215">
        <f>PMB!H$69/100</f>
        <v>0.12544652104971743</v>
      </c>
      <c r="Q120" s="215">
        <f>PMB!I$69/100</f>
        <v>0.12280140155581848</v>
      </c>
      <c r="R120" s="215">
        <f>PMB!J$69/100</f>
        <v>0.2273331367814389</v>
      </c>
      <c r="S120" s="215">
        <f>PMB!K$69/100</f>
        <v>0.28661953495197967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3.1340281716263357E-4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5.3608685707177711E-5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1.9865871723452155E-3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1.4785913650209359E-4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1.9657327768141033E-4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7.2175673777863034E-4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9.9959482606916199E-4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1.5320542785234208E-3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1.464205985061864E-3</v>
      </c>
      <c r="AE120" s="198">
        <f t="shared" si="2"/>
        <v>0.74156429168316085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PMB!C$69/100</f>
        <v>4.2004639267610992E-2</v>
      </c>
      <c r="L121" s="215">
        <f>PMB!D$69/100</f>
        <v>3.0814719370859944E-3</v>
      </c>
      <c r="M121" s="215">
        <f>PMB!E$69/100</f>
        <v>0.13757723125858903</v>
      </c>
      <c r="N121" s="215">
        <f>PMB!F$69/100</f>
        <v>2.9023075730141561E-2</v>
      </c>
      <c r="O121" s="215">
        <f>PMB!G$69/100</f>
        <v>2.6112987467617924E-2</v>
      </c>
      <c r="P121" s="215">
        <f>PMB!H$69/100</f>
        <v>0.12544652104971743</v>
      </c>
      <c r="Q121" s="215">
        <f>PMB!I$69/100</f>
        <v>0.12280140155581848</v>
      </c>
      <c r="R121" s="215">
        <f>PMB!J$69/100</f>
        <v>0.2273331367814389</v>
      </c>
      <c r="S121" s="215">
        <f>PMB!K$69/100</f>
        <v>0.28661953495197967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3.150461767754707E-4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4.8291587724704423E-5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-7.1748227579621906E-4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-4.0999891451884061E-4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-1.5825058103233487E-4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-4.8235498507907278E-4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-2.0365828766502553E-3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-6.9266201016908099E-4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6.9262970267795689E-4</v>
      </c>
      <c r="AE121" s="198">
        <f t="shared" si="2"/>
        <v>-0.34413641760676716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PMB!C$70/100</f>
        <v>4.5646434316209447E-2</v>
      </c>
      <c r="L122" s="215">
        <f>PMB!D$70/100</f>
        <v>2.6562039268517995E-3</v>
      </c>
      <c r="M122" s="215">
        <f>PMB!E$70/100</f>
        <v>0.13489978469481526</v>
      </c>
      <c r="N122" s="215">
        <f>PMB!F$70/100</f>
        <v>2.6033451485717517E-2</v>
      </c>
      <c r="O122" s="215">
        <f>PMB!G$70/100</f>
        <v>2.7268487788027925E-2</v>
      </c>
      <c r="P122" s="215">
        <f>PMB!H$70/100</f>
        <v>0.12020783188974489</v>
      </c>
      <c r="Q122" s="215">
        <f>PMB!I$70/100</f>
        <v>0.12211229255761563</v>
      </c>
      <c r="R122" s="215">
        <f>PMB!J$70/100</f>
        <v>0.23048946072524162</v>
      </c>
      <c r="S122" s="215">
        <f>PMB!K$70/100</f>
        <v>0.2906860526157759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2.751176691531289E-3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1.7943150508200104E-4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4.7348174167216152E-3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3.0906812786722496E-4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5.7506363496856255E-4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2.1937517276307307E-3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2.8020646824835648E-3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4.4418519101366381E-3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4.5295974958942118E-3</v>
      </c>
      <c r="AE122" s="198">
        <f t="shared" si="2"/>
        <v>2.2516823192315836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PMB!C$70/100</f>
        <v>4.5646434316209447E-2</v>
      </c>
      <c r="L123" s="215">
        <f>PMB!D$70/100</f>
        <v>2.6562039268517995E-3</v>
      </c>
      <c r="M123" s="215">
        <f>PMB!E$70/100</f>
        <v>0.13489978469481526</v>
      </c>
      <c r="N123" s="215">
        <f>PMB!F$70/100</f>
        <v>2.6033451485717517E-2</v>
      </c>
      <c r="O123" s="215">
        <f>PMB!G$70/100</f>
        <v>2.7268487788027925E-2</v>
      </c>
      <c r="P123" s="215">
        <f>PMB!H$70/100</f>
        <v>0.12020783188974489</v>
      </c>
      <c r="Q123" s="215">
        <f>PMB!I$70/100</f>
        <v>0.12211229255761563</v>
      </c>
      <c r="R123" s="215">
        <f>PMB!J$70/100</f>
        <v>0.23048946072524162</v>
      </c>
      <c r="S123" s="215">
        <f>PMB!K$70/100</f>
        <v>0.2906860526157759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2.0258145490850005E-3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7.8865368686263415E-5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1.5055290653519125E-3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7.962999417692986E-5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-1.8749841107572771E-4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-5.9873636251731488E-4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-2.5867822006048345E-3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-4.5242270321539793E-4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2.2085505301265643E-3</v>
      </c>
      <c r="AE123" s="198">
        <f t="shared" si="2"/>
        <v>0.20729498300133958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PMB!C$70/100</f>
        <v>4.5646434316209447E-2</v>
      </c>
      <c r="L124" s="215">
        <f>PMB!D$70/100</f>
        <v>2.6562039268517995E-3</v>
      </c>
      <c r="M124" s="215">
        <f>PMB!E$70/100</f>
        <v>0.13489978469481526</v>
      </c>
      <c r="N124" s="215">
        <f>PMB!F$70/100</f>
        <v>2.6033451485717517E-2</v>
      </c>
      <c r="O124" s="215">
        <f>PMB!G$70/100</f>
        <v>2.7268487788027925E-2</v>
      </c>
      <c r="P124" s="215">
        <f>PMB!H$70/100</f>
        <v>0.12020783188974489</v>
      </c>
      <c r="Q124" s="215">
        <f>PMB!I$70/100</f>
        <v>0.12211229255761563</v>
      </c>
      <c r="R124" s="215">
        <f>PMB!J$70/100</f>
        <v>0.23048946072524162</v>
      </c>
      <c r="S124" s="215">
        <f>PMB!K$70/100</f>
        <v>0.2906860526157759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-3.6240995730866859E-4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-2.5069390225054493E-5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1.4424570038362886E-3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-3.8221716332495026E-4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2.3519892035841548E-4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1.0492374105941244E-3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4.528189423606007E-4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1.9977457682760391E-3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2.3891137577976172E-3</v>
      </c>
      <c r="AE124" s="198">
        <f t="shared" si="2"/>
        <v>0.67968752923644127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PMB!C$70/100</f>
        <v>4.5646434316209447E-2</v>
      </c>
      <c r="L125" s="215">
        <f>PMB!D$70/100</f>
        <v>2.6562039268517995E-3</v>
      </c>
      <c r="M125" s="215">
        <f>PMB!E$70/100</f>
        <v>0.13489978469481526</v>
      </c>
      <c r="N125" s="215">
        <f>PMB!F$70/100</f>
        <v>2.6033451485717517E-2</v>
      </c>
      <c r="O125" s="215">
        <f>PMB!G$70/100</f>
        <v>2.7268487788027925E-2</v>
      </c>
      <c r="P125" s="215">
        <f>PMB!H$70/100</f>
        <v>0.12020783188974489</v>
      </c>
      <c r="Q125" s="215">
        <f>PMB!I$70/100</f>
        <v>0.12211229255761563</v>
      </c>
      <c r="R125" s="215">
        <f>PMB!J$70/100</f>
        <v>0.23048946072524162</v>
      </c>
      <c r="S125" s="215">
        <f>PMB!K$70/100</f>
        <v>0.2906860526157759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-1.790989116907205E-3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-1.4013220456484402E-4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-4.1061735657101778E-3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-4.0603353277219933E-4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-5.8980985014079463E-4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-2.2071842767343412E-3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-4.6101909916451784E-3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-3.7113415230085297E-3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-1.5348342696155253E-3</v>
      </c>
      <c r="AE125" s="198">
        <f t="shared" si="2"/>
        <v>-1.9096689331098797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PMB!C$70/100</f>
        <v>4.5646434316209447E-2</v>
      </c>
      <c r="L126" s="215">
        <f>PMB!D$70/100</f>
        <v>2.6562039268517995E-3</v>
      </c>
      <c r="M126" s="215">
        <f>PMB!E$70/100</f>
        <v>0.13489978469481526</v>
      </c>
      <c r="N126" s="215">
        <f>PMB!F$70/100</f>
        <v>2.6033451485717517E-2</v>
      </c>
      <c r="O126" s="215">
        <f>PMB!G$70/100</f>
        <v>2.7268487788027925E-2</v>
      </c>
      <c r="P126" s="215">
        <f>PMB!H$70/100</f>
        <v>0.12020783188974489</v>
      </c>
      <c r="Q126" s="215">
        <f>PMB!I$70/100</f>
        <v>0.12211229255761563</v>
      </c>
      <c r="R126" s="215">
        <f>PMB!J$70/100</f>
        <v>0.23048946072524162</v>
      </c>
      <c r="S126" s="215">
        <f>PMB!K$70/100</f>
        <v>0.2906860526157759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-2.8922148915406396E-3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-3.8767141828919272E-5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-2.4645438886468983E-3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-9.9347921657609367E-4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-6.0751048794360296E-4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-1.867879805710412E-3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-5.4169063505893162E-3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-3.5956998070600255E-3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-6.5577018524581453E-4</v>
      </c>
      <c r="AE126" s="198">
        <f t="shared" si="2"/>
        <v>-1.8532771775141721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PMB!C$70/100</f>
        <v>4.5646434316209447E-2</v>
      </c>
      <c r="L127" s="215">
        <f>PMB!D$70/100</f>
        <v>2.6562039268517995E-3</v>
      </c>
      <c r="M127" s="215">
        <f>PMB!E$70/100</f>
        <v>0.13489978469481526</v>
      </c>
      <c r="N127" s="215">
        <f>PMB!F$70/100</f>
        <v>2.6033451485717517E-2</v>
      </c>
      <c r="O127" s="215">
        <f>PMB!G$70/100</f>
        <v>2.7268487788027925E-2</v>
      </c>
      <c r="P127" s="215">
        <f>PMB!H$70/100</f>
        <v>0.12020783188974489</v>
      </c>
      <c r="Q127" s="215">
        <f>PMB!I$70/100</f>
        <v>0.12211229255761563</v>
      </c>
      <c r="R127" s="215">
        <f>PMB!J$70/100</f>
        <v>0.23048946072524162</v>
      </c>
      <c r="S127" s="215">
        <f>PMB!K$70/100</f>
        <v>0.2906860526157759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1.0604625351582117E-3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5.4706558355782861E-5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7.9047082503718108E-4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-3.7498452562777267E-4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-1.9875423664702659E-4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-4.6255374500084399E-4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-3.067418714151829E-3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-4.9490400403606727E-4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2.4010122129766148E-3</v>
      </c>
      <c r="AE127" s="198">
        <f t="shared" si="2"/>
        <v>-2.9196309393574905E-2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PMB!C$70/100</f>
        <v>4.5646434316209447E-2</v>
      </c>
      <c r="L128" s="215">
        <f>PMB!D$70/100</f>
        <v>2.6562039268517995E-3</v>
      </c>
      <c r="M128" s="215">
        <f>PMB!E$70/100</f>
        <v>0.13489978469481526</v>
      </c>
      <c r="N128" s="215">
        <f>PMB!F$70/100</f>
        <v>2.6033451485717517E-2</v>
      </c>
      <c r="O128" s="215">
        <f>PMB!G$70/100</f>
        <v>2.7268487788027925E-2</v>
      </c>
      <c r="P128" s="215">
        <f>PMB!H$70/100</f>
        <v>0.12020783188974489</v>
      </c>
      <c r="Q128" s="215">
        <f>PMB!I$70/100</f>
        <v>0.12211229255761563</v>
      </c>
      <c r="R128" s="215">
        <f>PMB!J$70/100</f>
        <v>0.23048946072524162</v>
      </c>
      <c r="S128" s="215">
        <f>PMB!K$70/100</f>
        <v>0.2906860526157759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1.6253670521675662E-3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-3.5556367066294525E-5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-1.3424556240748927E-3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5.6190744209766203E-4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4.2003039914237275E-4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9.8536445614115769E-4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3.9055025157819345E-3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2.3363448350655694E-3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-9.1849229013644734E-4</v>
      </c>
      <c r="AE128" s="198">
        <f t="shared" si="2"/>
        <v>0.75380124191186271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PMB!C$70/100</f>
        <v>4.5646434316209447E-2</v>
      </c>
      <c r="L129" s="215">
        <f>PMB!D$70/100</f>
        <v>2.6562039268517995E-3</v>
      </c>
      <c r="M129" s="215">
        <f>PMB!E$70/100</f>
        <v>0.13489978469481526</v>
      </c>
      <c r="N129" s="215">
        <f>PMB!F$70/100</f>
        <v>2.6033451485717517E-2</v>
      </c>
      <c r="O129" s="215">
        <f>PMB!G$70/100</f>
        <v>2.7268487788027925E-2</v>
      </c>
      <c r="P129" s="215">
        <f>PMB!H$70/100</f>
        <v>0.12020783188974489</v>
      </c>
      <c r="Q129" s="215">
        <f>PMB!I$70/100</f>
        <v>0.12211229255761563</v>
      </c>
      <c r="R129" s="215">
        <f>PMB!J$70/100</f>
        <v>0.23048946072524162</v>
      </c>
      <c r="S129" s="215">
        <f>PMB!K$70/100</f>
        <v>0.2906860526157759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1.6748063645056022E-3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-2.3970506964180816E-5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3.5643829875898771E-3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4.9107697799539616E-4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5.8443871026790455E-4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2.0047983351822807E-3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4.0564560111827934E-3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3.9108741787216884E-3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2.2376423442592493E-3</v>
      </c>
      <c r="AE129" s="198">
        <f t="shared" si="2"/>
        <v>1.8500505402740612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PMB!C$70/100</f>
        <v>4.5646434316209447E-2</v>
      </c>
      <c r="L130" s="215">
        <f>PMB!D$70/100</f>
        <v>2.6562039268517995E-3</v>
      </c>
      <c r="M130" s="215">
        <f>PMB!E$70/100</f>
        <v>0.13489978469481526</v>
      </c>
      <c r="N130" s="215">
        <f>PMB!F$70/100</f>
        <v>2.6033451485717517E-2</v>
      </c>
      <c r="O130" s="215">
        <f>PMB!G$70/100</f>
        <v>2.7268487788027925E-2</v>
      </c>
      <c r="P130" s="215">
        <f>PMB!H$70/100</f>
        <v>0.12020783188974489</v>
      </c>
      <c r="Q130" s="215">
        <f>PMB!I$70/100</f>
        <v>0.12211229255761563</v>
      </c>
      <c r="R130" s="215">
        <f>PMB!J$70/100</f>
        <v>0.23048946072524162</v>
      </c>
      <c r="S130" s="215">
        <f>PMB!K$70/100</f>
        <v>0.2906860526157759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2.4495607930944316E-3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2.0375861614936022E-4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6.5528516811144116E-3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1.1829940042614741E-3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9.9034655514681938E-4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3.3992133578941704E-3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7.3547624189423712E-3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6.5295885617597388E-3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3.6696136066539055E-3</v>
      </c>
      <c r="AE130" s="198">
        <f t="shared" si="2"/>
        <v>3.2332689595016681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PMB!C$70/100</f>
        <v>4.5646434316209447E-2</v>
      </c>
      <c r="L131" s="215">
        <f>PMB!D$70/100</f>
        <v>2.6562039268517995E-3</v>
      </c>
      <c r="M131" s="215">
        <f>PMB!E$70/100</f>
        <v>0.13489978469481526</v>
      </c>
      <c r="N131" s="215">
        <f>PMB!F$70/100</f>
        <v>2.6033451485717517E-2</v>
      </c>
      <c r="O131" s="215">
        <f>PMB!G$70/100</f>
        <v>2.7268487788027925E-2</v>
      </c>
      <c r="P131" s="215">
        <f>PMB!H$70/100</f>
        <v>0.12020783188974489</v>
      </c>
      <c r="Q131" s="215">
        <f>PMB!I$70/100</f>
        <v>0.12211229255761563</v>
      </c>
      <c r="R131" s="215">
        <f>PMB!J$70/100</f>
        <v>0.23048946072524162</v>
      </c>
      <c r="S131" s="215">
        <f>PMB!K$70/100</f>
        <v>0.2906860526157759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2.128758860983735E-3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3.1510681221190726E-5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1.2905767212600797E-2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2.3703772063414482E-3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2.0291242200087692E-3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6.8043584332092566E-3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1.564814787130716E-2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1.2941675496729511E-2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6.0588492739088546E-3</v>
      </c>
      <c r="AE131" s="198">
        <f t="shared" ref="AE131:AE161" si="3">SUM(U131:AD131)*100</f>
        <v>6.0918569256310713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PMB!C$70/100</f>
        <v>4.5646434316209447E-2</v>
      </c>
      <c r="L132" s="215">
        <f>PMB!D$70/100</f>
        <v>2.6562039268517995E-3</v>
      </c>
      <c r="M132" s="215">
        <f>PMB!E$70/100</f>
        <v>0.13489978469481526</v>
      </c>
      <c r="N132" s="215">
        <f>PMB!F$70/100</f>
        <v>2.6033451485717517E-2</v>
      </c>
      <c r="O132" s="215">
        <f>PMB!G$70/100</f>
        <v>2.7268487788027925E-2</v>
      </c>
      <c r="P132" s="215">
        <f>PMB!H$70/100</f>
        <v>0.12020783188974489</v>
      </c>
      <c r="Q132" s="215">
        <f>PMB!I$70/100</f>
        <v>0.12211229255761563</v>
      </c>
      <c r="R132" s="215">
        <f>PMB!J$70/100</f>
        <v>0.23048946072524162</v>
      </c>
      <c r="S132" s="215">
        <f>PMB!K$70/100</f>
        <v>0.2906860526157759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1.9324252186386855E-3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1.591062474463328E-4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3.3936569522771123E-3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5.8587648718664632E-4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9.9920910688890119E-4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3.5060097435136136E-3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7.6843528186260161E-3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6.2164223985455378E-3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2.0964063234436055E-3</v>
      </c>
      <c r="AE132" s="198">
        <f t="shared" si="3"/>
        <v>2.6573465296566448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PMB!C$70/100</f>
        <v>4.5646434316209447E-2</v>
      </c>
      <c r="L133" s="215">
        <f>PMB!D$70/100</f>
        <v>2.6562039268517995E-3</v>
      </c>
      <c r="M133" s="215">
        <f>PMB!E$70/100</f>
        <v>0.13489978469481526</v>
      </c>
      <c r="N133" s="215">
        <f>PMB!F$70/100</f>
        <v>2.6033451485717517E-2</v>
      </c>
      <c r="O133" s="215">
        <f>PMB!G$70/100</f>
        <v>2.7268487788027925E-2</v>
      </c>
      <c r="P133" s="215">
        <f>PMB!H$70/100</f>
        <v>0.12020783188974489</v>
      </c>
      <c r="Q133" s="215">
        <f>PMB!I$70/100</f>
        <v>0.12211229255761563</v>
      </c>
      <c r="R133" s="215">
        <f>PMB!J$70/100</f>
        <v>0.23048946072524162</v>
      </c>
      <c r="S133" s="215">
        <f>PMB!K$70/100</f>
        <v>0.2906860526157759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4.8608703138529715E-4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7.2749849750011151E-5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-8.7950162074893748E-4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5.7774198332959949E-4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7.6916187484942053E-4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2.6071464017861511E-3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7.4848328708313422E-3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3.9472468907968891E-3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-1.12401703795926E-3</v>
      </c>
      <c r="AE133" s="198">
        <f t="shared" si="3"/>
        <v>1.3941448244020513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PMB!C$71/100</f>
        <v>4.4803697907491245E-2</v>
      </c>
      <c r="L134" s="215">
        <f>PMB!D$71/100</f>
        <v>2.8749406149467917E-3</v>
      </c>
      <c r="M134" s="215">
        <f>PMB!E$71/100</f>
        <v>0.12035661945104086</v>
      </c>
      <c r="N134" s="215">
        <f>PMB!F$71/100</f>
        <v>2.6095527677554582E-2</v>
      </c>
      <c r="O134" s="215">
        <f>PMB!G$71/100</f>
        <v>2.8224170840605415E-2</v>
      </c>
      <c r="P134" s="215">
        <f>PMB!H$71/100</f>
        <v>0.11840939316130118</v>
      </c>
      <c r="Q134" s="215">
        <f>PMB!I$71/100</f>
        <v>0.12371816485354298</v>
      </c>
      <c r="R134" s="215">
        <f>PMB!J$71/100</f>
        <v>0.23768913158267285</v>
      </c>
      <c r="S134" s="215">
        <f>PMB!K$71/100</f>
        <v>0.297828353910844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3.6344751825943486E-4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6.7771698580603858E-5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1.6011347387381886E-3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-7.8977787153344705E-4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-5.6559985976335455E-4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-9.5394068087171818E-4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-6.4938504095128002E-3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-2.2238210473645064E-3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4.1670829863097178E-3</v>
      </c>
      <c r="AE134" s="198">
        <f t="shared" si="3"/>
        <v>-0.48275529271578815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PMB!C$71/100</f>
        <v>4.4803697907491245E-2</v>
      </c>
      <c r="L135" s="215">
        <f>PMB!D$71/100</f>
        <v>2.8749406149467917E-3</v>
      </c>
      <c r="M135" s="215">
        <f>PMB!E$71/100</f>
        <v>0.12035661945104086</v>
      </c>
      <c r="N135" s="215">
        <f>PMB!F$71/100</f>
        <v>2.6095527677554582E-2</v>
      </c>
      <c r="O135" s="215">
        <f>PMB!G$71/100</f>
        <v>2.8224170840605415E-2</v>
      </c>
      <c r="P135" s="215">
        <f>PMB!H$71/100</f>
        <v>0.11840939316130118</v>
      </c>
      <c r="Q135" s="215">
        <f>PMB!I$71/100</f>
        <v>0.12371816485354298</v>
      </c>
      <c r="R135" s="215">
        <f>PMB!J$71/100</f>
        <v>0.23768913158267285</v>
      </c>
      <c r="S135" s="215">
        <f>PMB!K$71/100</f>
        <v>0.297828353910844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1.0753238271440217E-3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3.6769833079015907E-5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-7.0454213437939352E-4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2.8762418812601419E-6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-6.6455101351289652E-5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-4.3767049455216178E-4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-2.7451303785469221E-5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-7.5569067055036051E-4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-1.3875516656954672E-3</v>
      </c>
      <c r="AE135" s="198">
        <f t="shared" si="3"/>
        <v>-0.22643914682098443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PMB!C$71/100</f>
        <v>4.4803697907491245E-2</v>
      </c>
      <c r="L136" s="215">
        <f>PMB!D$71/100</f>
        <v>2.8749406149467917E-3</v>
      </c>
      <c r="M136" s="215">
        <f>PMB!E$71/100</f>
        <v>0.12035661945104086</v>
      </c>
      <c r="N136" s="215">
        <f>PMB!F$71/100</f>
        <v>2.6095527677554582E-2</v>
      </c>
      <c r="O136" s="215">
        <f>PMB!G$71/100</f>
        <v>2.8224170840605415E-2</v>
      </c>
      <c r="P136" s="215">
        <f>PMB!H$71/100</f>
        <v>0.11840939316130118</v>
      </c>
      <c r="Q136" s="215">
        <f>PMB!I$71/100</f>
        <v>0.12371816485354298</v>
      </c>
      <c r="R136" s="215">
        <f>PMB!J$71/100</f>
        <v>0.23768913158267285</v>
      </c>
      <c r="S136" s="215">
        <f>PMB!K$71/100</f>
        <v>0.297828353910844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-1.184072447148025E-3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-8.7345588964410687E-5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-2.4942286665072463E-3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-2.0957970458434681E-4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-3.4798712882531865E-4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-1.2698635146219379E-3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-2.3302598456841337E-3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-2.3611586962705416E-3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-1.5277750096854778E-3</v>
      </c>
      <c r="AE136" s="198">
        <f t="shared" si="3"/>
        <v>-1.1812270602291439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PMB!C$71/100</f>
        <v>4.4803697907491245E-2</v>
      </c>
      <c r="L137" s="215">
        <f>PMB!D$71/100</f>
        <v>2.8749406149467917E-3</v>
      </c>
      <c r="M137" s="215">
        <f>PMB!E$71/100</f>
        <v>0.12035661945104086</v>
      </c>
      <c r="N137" s="215">
        <f>PMB!F$71/100</f>
        <v>2.6095527677554582E-2</v>
      </c>
      <c r="O137" s="215">
        <f>PMB!G$71/100</f>
        <v>2.8224170840605415E-2</v>
      </c>
      <c r="P137" s="215">
        <f>PMB!H$71/100</f>
        <v>0.11840939316130118</v>
      </c>
      <c r="Q137" s="215">
        <f>PMB!I$71/100</f>
        <v>0.12371816485354298</v>
      </c>
      <c r="R137" s="215">
        <f>PMB!J$71/100</f>
        <v>0.23768913158267285</v>
      </c>
      <c r="S137" s="215">
        <f>PMB!K$71/100</f>
        <v>0.297828353910844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-7.7681924167799011E-4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-1.2809136548669532E-4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-5.1136012099608497E-3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-4.2939578133957583E-4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-5.0627684530577595E-4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-1.8537576898823122E-3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-3.0245644467997855E-3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-3.7009288376242786E-3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-3.1638547458341802E-3</v>
      </c>
      <c r="AE137" s="198">
        <f t="shared" si="3"/>
        <v>-1.8697290163911442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PMB!C$71/100</f>
        <v>4.4803697907491245E-2</v>
      </c>
      <c r="L138" s="215">
        <f>PMB!D$71/100</f>
        <v>2.8749406149467917E-3</v>
      </c>
      <c r="M138" s="215">
        <f>PMB!E$71/100</f>
        <v>0.12035661945104086</v>
      </c>
      <c r="N138" s="215">
        <f>PMB!F$71/100</f>
        <v>2.6095527677554582E-2</v>
      </c>
      <c r="O138" s="215">
        <f>PMB!G$71/100</f>
        <v>2.8224170840605415E-2</v>
      </c>
      <c r="P138" s="215">
        <f>PMB!H$71/100</f>
        <v>0.11840939316130118</v>
      </c>
      <c r="Q138" s="215">
        <f>PMB!I$71/100</f>
        <v>0.12371816485354298</v>
      </c>
      <c r="R138" s="215">
        <f>PMB!J$71/100</f>
        <v>0.23768913158267285</v>
      </c>
      <c r="S138" s="215">
        <f>PMB!K$71/100</f>
        <v>0.297828353910844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-9.3856748100451548E-4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-5.6110115782436518E-5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-6.1226799142061403E-3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-1.7289053682557956E-3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-1.610367190211936E-3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-4.8081031627608189E-3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-1.2662233283365836E-2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-9.8277081920975819E-3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-2.8131566288934354E-3</v>
      </c>
      <c r="AE138" s="198">
        <f t="shared" si="3"/>
        <v>-4.0567831336578504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PMB!C$71/100</f>
        <v>4.4803697907491245E-2</v>
      </c>
      <c r="L139" s="215">
        <f>PMB!D$71/100</f>
        <v>2.8749406149467917E-3</v>
      </c>
      <c r="M139" s="215">
        <f>PMB!E$71/100</f>
        <v>0.12035661945104086</v>
      </c>
      <c r="N139" s="215">
        <f>PMB!F$71/100</f>
        <v>2.6095527677554582E-2</v>
      </c>
      <c r="O139" s="215">
        <f>PMB!G$71/100</f>
        <v>2.8224170840605415E-2</v>
      </c>
      <c r="P139" s="215">
        <f>PMB!H$71/100</f>
        <v>0.11840939316130118</v>
      </c>
      <c r="Q139" s="215">
        <f>PMB!I$71/100</f>
        <v>0.12371816485354298</v>
      </c>
      <c r="R139" s="215">
        <f>PMB!J$71/100</f>
        <v>0.23768913158267285</v>
      </c>
      <c r="S139" s="215">
        <f>PMB!K$71/100</f>
        <v>0.297828353910844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3.6075261477501442E-4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-6.2517672253646872E-5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-1.663252582763203E-3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-2.2671429873570497E-4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-2.4618584238529558E-4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-7.4024987076998629E-4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-2.0082000572445961E-3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-1.4976021976840267E-3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-1.6640026077276285E-4</v>
      </c>
      <c r="AE139" s="198">
        <f t="shared" si="3"/>
        <v>-0.62503701678342083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PMB!C$71/100</f>
        <v>4.4803697907491245E-2</v>
      </c>
      <c r="L140" s="215">
        <f>PMB!D$71/100</f>
        <v>2.8749406149467917E-3</v>
      </c>
      <c r="M140" s="215">
        <f>PMB!E$71/100</f>
        <v>0.12035661945104086</v>
      </c>
      <c r="N140" s="215">
        <f>PMB!F$71/100</f>
        <v>2.6095527677554582E-2</v>
      </c>
      <c r="O140" s="215">
        <f>PMB!G$71/100</f>
        <v>2.8224170840605415E-2</v>
      </c>
      <c r="P140" s="215">
        <f>PMB!H$71/100</f>
        <v>0.11840939316130118</v>
      </c>
      <c r="Q140" s="215">
        <f>PMB!I$71/100</f>
        <v>0.12371816485354298</v>
      </c>
      <c r="R140" s="215">
        <f>PMB!J$71/100</f>
        <v>0.23768913158267285</v>
      </c>
      <c r="S140" s="215">
        <f>PMB!K$71/100</f>
        <v>0.297828353910844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8.9395588512173252E-4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1.6305506889869983E-6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3.5518438935419085E-4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1.0217136389266906E-4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-4.7094484240212043E-5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-1.1574248726142373E-4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-6.971321072814327E-4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-3.1560309255448428E-5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9.0381401498266199E-4</v>
      </c>
      <c r="AE140" s="198">
        <f t="shared" si="3"/>
        <v>0.13652268160017245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PMB!C$71/100</f>
        <v>4.4803697907491245E-2</v>
      </c>
      <c r="L141" s="215">
        <f>PMB!D$71/100</f>
        <v>2.8749406149467917E-3</v>
      </c>
      <c r="M141" s="215">
        <f>PMB!E$71/100</f>
        <v>0.12035661945104086</v>
      </c>
      <c r="N141" s="215">
        <f>PMB!F$71/100</f>
        <v>2.6095527677554582E-2</v>
      </c>
      <c r="O141" s="215">
        <f>PMB!G$71/100</f>
        <v>2.8224170840605415E-2</v>
      </c>
      <c r="P141" s="215">
        <f>PMB!H$71/100</f>
        <v>0.11840939316130118</v>
      </c>
      <c r="Q141" s="215">
        <f>PMB!I$71/100</f>
        <v>0.12371816485354298</v>
      </c>
      <c r="R141" s="215">
        <f>PMB!J$71/100</f>
        <v>0.23768913158267285</v>
      </c>
      <c r="S141" s="215">
        <f>PMB!K$71/100</f>
        <v>0.297828353910844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3.0815619594442459E-3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3.0773157772277595E-5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1.9409030288589324E-4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7.828352265523369E-5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7.3514551938393157E-5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2.6394592482581632E-4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6.1950488844284446E-4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4.4886823255099625E-4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1.477966710004792E-4</v>
      </c>
      <c r="AE141" s="198">
        <f t="shared" si="3"/>
        <v>0.49383392115161806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PMB!C$71/100</f>
        <v>4.4803697907491245E-2</v>
      </c>
      <c r="L142" s="215">
        <f>PMB!D$71/100</f>
        <v>2.8749406149467917E-3</v>
      </c>
      <c r="M142" s="215">
        <f>PMB!E$71/100</f>
        <v>0.12035661945104086</v>
      </c>
      <c r="N142" s="215">
        <f>PMB!F$71/100</f>
        <v>2.6095527677554582E-2</v>
      </c>
      <c r="O142" s="215">
        <f>PMB!G$71/100</f>
        <v>2.8224170840605415E-2</v>
      </c>
      <c r="P142" s="215">
        <f>PMB!H$71/100</f>
        <v>0.11840939316130118</v>
      </c>
      <c r="Q142" s="215">
        <f>PMB!I$71/100</f>
        <v>0.12371816485354298</v>
      </c>
      <c r="R142" s="215">
        <f>PMB!J$71/100</f>
        <v>0.23768913158267285</v>
      </c>
      <c r="S142" s="215">
        <f>PMB!K$71/100</f>
        <v>0.297828353910844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9.4850134554162182E-4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2.2666415539988286E-5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-1.0965234864639629E-3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9.2644522883464895E-5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-1.2341660908629889E-6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-1.4440054778013019E-4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4.7291878513045844E-4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-2.9750961977524501E-4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-9.8611887971140834E-4</v>
      </c>
      <c r="AE142" s="198">
        <f t="shared" si="3"/>
        <v>-9.8905563072607616E-2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PMB!C$71/100</f>
        <v>4.4803697907491245E-2</v>
      </c>
      <c r="L143" s="215">
        <f>PMB!D$71/100</f>
        <v>2.8749406149467917E-3</v>
      </c>
      <c r="M143" s="215">
        <f>PMB!E$71/100</f>
        <v>0.12035661945104086</v>
      </c>
      <c r="N143" s="215">
        <f>PMB!F$71/100</f>
        <v>2.6095527677554582E-2</v>
      </c>
      <c r="O143" s="215">
        <f>PMB!G$71/100</f>
        <v>2.8224170840605415E-2</v>
      </c>
      <c r="P143" s="215">
        <f>PMB!H$71/100</f>
        <v>0.11840939316130118</v>
      </c>
      <c r="Q143" s="215">
        <f>PMB!I$71/100</f>
        <v>0.12371816485354298</v>
      </c>
      <c r="R143" s="215">
        <f>PMB!J$71/100</f>
        <v>0.23768913158267285</v>
      </c>
      <c r="S143" s="215">
        <f>PMB!K$71/100</f>
        <v>0.297828353910844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-7.331132600796698E-4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6.6642183198550991E-5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4.2034317997833367E-4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-4.7599539495116064E-4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-4.1343645658901686E-4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-9.7906722465420271E-4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-4.1518834248503618E-3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-1.9656202196123422E-3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1.4664143386854866E-3</v>
      </c>
      <c r="AE143" s="198">
        <f t="shared" si="3"/>
        <v>-0.67657162788743819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PMB!C$71/100</f>
        <v>4.4803697907491245E-2</v>
      </c>
      <c r="L144" s="215">
        <f>PMB!D$71/100</f>
        <v>2.8749406149467917E-3</v>
      </c>
      <c r="M144" s="215">
        <f>PMB!E$71/100</f>
        <v>0.12035661945104086</v>
      </c>
      <c r="N144" s="215">
        <f>PMB!F$71/100</f>
        <v>2.6095527677554582E-2</v>
      </c>
      <c r="O144" s="215">
        <f>PMB!G$71/100</f>
        <v>2.8224170840605415E-2</v>
      </c>
      <c r="P144" s="215">
        <f>PMB!H$71/100</f>
        <v>0.11840939316130118</v>
      </c>
      <c r="Q144" s="215">
        <f>PMB!I$71/100</f>
        <v>0.12371816485354298</v>
      </c>
      <c r="R144" s="215">
        <f>PMB!J$71/100</f>
        <v>0.23768913158267285</v>
      </c>
      <c r="S144" s="215">
        <f>PMB!K$71/100</f>
        <v>0.297828353910844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-7.6491795321802615E-4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9.3842020486922109E-5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-2.4133796654296821E-3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-2.020022828312456E-4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-1.788165223632632E-4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-6.9024806978952645E-4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-9.0924808145866293E-4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-1.4363089453684804E-3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-1.5916882737356682E-3</v>
      </c>
      <c r="AE144" s="198">
        <f t="shared" si="3"/>
        <v>-0.80927677737076331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PMB!C$71/100</f>
        <v>4.4803697907491245E-2</v>
      </c>
      <c r="L145" s="215">
        <f>PMB!D$71/100</f>
        <v>2.8749406149467917E-3</v>
      </c>
      <c r="M145" s="215">
        <f>PMB!E$71/100</f>
        <v>0.12035661945104086</v>
      </c>
      <c r="N145" s="215">
        <f>PMB!F$71/100</f>
        <v>2.6095527677554582E-2</v>
      </c>
      <c r="O145" s="215">
        <f>PMB!G$71/100</f>
        <v>2.8224170840605415E-2</v>
      </c>
      <c r="P145" s="215">
        <f>PMB!H$71/100</f>
        <v>0.11840939316130118</v>
      </c>
      <c r="Q145" s="215">
        <f>PMB!I$71/100</f>
        <v>0.12371816485354298</v>
      </c>
      <c r="R145" s="215">
        <f>PMB!J$71/100</f>
        <v>0.23768913158267285</v>
      </c>
      <c r="S145" s="215">
        <f>PMB!K$71/100</f>
        <v>0.297828353910844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1.0570552812800202E-3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-8.9087079954810469E-5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-3.3800553381778452E-4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-5.7276232374247758E-5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-1.1711949289392251E-4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-4.7626700893482001E-4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-8.8797734406016434E-4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-7.2208079230761855E-4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-4.4690836830660308E-4</v>
      </c>
      <c r="AE145" s="198">
        <f t="shared" si="3"/>
        <v>-0.2077666571369951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PMB!C$72/100</f>
        <v>4.4248638522445469E-2</v>
      </c>
      <c r="L146" s="215">
        <f>PMB!D$72/100</f>
        <v>2.8625741216419228E-3</v>
      </c>
      <c r="M146" s="215">
        <f>PMB!E$72/100</f>
        <v>0.12142800320171271</v>
      </c>
      <c r="N146" s="215">
        <f>PMB!F$72/100</f>
        <v>2.5652671254744512E-2</v>
      </c>
      <c r="O146" s="215">
        <f>PMB!G$72/100</f>
        <v>2.7783942122293029E-2</v>
      </c>
      <c r="P146" s="215">
        <f>PMB!H$72/100</f>
        <v>0.11834972921815938</v>
      </c>
      <c r="Q146" s="215">
        <f>PMB!I$72/100</f>
        <v>0.12444277035089532</v>
      </c>
      <c r="R146" s="215">
        <f>PMB!J$72/100</f>
        <v>0.23620729503418489</v>
      </c>
      <c r="S146" s="215">
        <f>PMB!K$72/100</f>
        <v>0.2990243761739228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-7.8132106639328537E-4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4.2424991676459089E-5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2.2904082715330142E-3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5.8454390105184585E-4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4.0400105057174836E-4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1.1989404947667301E-3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3.1515139812955083E-3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2.610972246544063E-3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1.1517870496111074E-3</v>
      </c>
      <c r="AE146" s="198">
        <f t="shared" si="3"/>
        <v>1.0653270920657192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PMB!C$72/100</f>
        <v>4.4248638522445469E-2</v>
      </c>
      <c r="L147" s="215">
        <f>PMB!D$72/100</f>
        <v>2.8625741216419228E-3</v>
      </c>
      <c r="M147" s="215">
        <f>PMB!E$72/100</f>
        <v>0.12142800320171271</v>
      </c>
      <c r="N147" s="215">
        <f>PMB!F$72/100</f>
        <v>2.5652671254744512E-2</v>
      </c>
      <c r="O147" s="215">
        <f>PMB!G$72/100</f>
        <v>2.7783942122293029E-2</v>
      </c>
      <c r="P147" s="215">
        <f>PMB!H$72/100</f>
        <v>0.11834972921815938</v>
      </c>
      <c r="Q147" s="215">
        <f>PMB!I$72/100</f>
        <v>0.12444277035089532</v>
      </c>
      <c r="R147" s="215">
        <f>PMB!J$72/100</f>
        <v>0.23620729503418489</v>
      </c>
      <c r="S147" s="215">
        <f>PMB!K$72/100</f>
        <v>0.2990243761739228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-2.7425248367611289E-4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1.4425695348106925E-5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-1.2877291566580442E-4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-2.328847898514365E-4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-1.4513472536951128E-4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-2.1589947060632043E-4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-1.84799710899627E-3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-4.9799826544382798E-4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1.3619727040228881E-3</v>
      </c>
      <c r="AE147" s="198">
        <f t="shared" si="3"/>
        <v>-0.19665413602382883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PMB!C$72/100</f>
        <v>4.4248638522445469E-2</v>
      </c>
      <c r="L148" s="215">
        <f>PMB!D$72/100</f>
        <v>2.8625741216419228E-3</v>
      </c>
      <c r="M148" s="215">
        <f>PMB!E$72/100</f>
        <v>0.12142800320171271</v>
      </c>
      <c r="N148" s="215">
        <f>PMB!F$72/100</f>
        <v>2.5652671254744512E-2</v>
      </c>
      <c r="O148" s="215">
        <f>PMB!G$72/100</f>
        <v>2.7783942122293029E-2</v>
      </c>
      <c r="P148" s="215">
        <f>PMB!H$72/100</f>
        <v>0.11834972921815938</v>
      </c>
      <c r="Q148" s="215">
        <f>PMB!I$72/100</f>
        <v>0.12444277035089532</v>
      </c>
      <c r="R148" s="215">
        <f>PMB!J$72/100</f>
        <v>0.23620729503418489</v>
      </c>
      <c r="S148" s="215">
        <f>PMB!K$72/100</f>
        <v>0.2990243761739228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-3.1588242685170911E-3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-5.9339414501519597E-5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-2.5900202959188313E-3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-3.480836157753475E-4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-3.4826935293390975E-4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-1.0935750491138313E-3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-2.6685681754118709E-3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-2.2250264311711788E-3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-8.7989541373218231E-4</v>
      </c>
      <c r="AE148" s="198">
        <f t="shared" si="3"/>
        <v>-1.3371602017075763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PMB!C$72/100</f>
        <v>4.4248638522445469E-2</v>
      </c>
      <c r="L149" s="215">
        <f>PMB!D$72/100</f>
        <v>2.8625741216419228E-3</v>
      </c>
      <c r="M149" s="215">
        <f>PMB!E$72/100</f>
        <v>0.12142800320171271</v>
      </c>
      <c r="N149" s="215">
        <f>PMB!F$72/100</f>
        <v>2.5652671254744512E-2</v>
      </c>
      <c r="O149" s="215">
        <f>PMB!G$72/100</f>
        <v>2.7783942122293029E-2</v>
      </c>
      <c r="P149" s="215">
        <f>PMB!H$72/100</f>
        <v>0.11834972921815938</v>
      </c>
      <c r="Q149" s="215">
        <f>PMB!I$72/100</f>
        <v>0.12444277035089532</v>
      </c>
      <c r="R149" s="215">
        <f>PMB!J$72/100</f>
        <v>0.23620729503418489</v>
      </c>
      <c r="S149" s="215">
        <f>PMB!K$72/100</f>
        <v>0.2990243761739228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-1.2122016935535646E-3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5.9554735823806636E-5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-1.5906256009074363E-4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-3.2426607156906407E-4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-1.8273157592732126E-4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-3.7918033819373567E-4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-1.8639431585188474E-3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-9.0395667842385055E-4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5.1825150969505782E-4</v>
      </c>
      <c r="AE149" s="198">
        <f t="shared" si="3"/>
        <v>-0.44475358307582635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PMB!C$72/100</f>
        <v>4.4248638522445469E-2</v>
      </c>
      <c r="L150" s="215">
        <f>PMB!D$72/100</f>
        <v>2.8625741216419228E-3</v>
      </c>
      <c r="M150" s="215">
        <f>PMB!E$72/100</f>
        <v>0.12142800320171271</v>
      </c>
      <c r="N150" s="215">
        <f>PMB!F$72/100</f>
        <v>2.5652671254744512E-2</v>
      </c>
      <c r="O150" s="215">
        <f>PMB!G$72/100</f>
        <v>2.7783942122293029E-2</v>
      </c>
      <c r="P150" s="215">
        <f>PMB!H$72/100</f>
        <v>0.11834972921815938</v>
      </c>
      <c r="Q150" s="215">
        <f>PMB!I$72/100</f>
        <v>0.12444277035089532</v>
      </c>
      <c r="R150" s="215">
        <f>PMB!J$72/100</f>
        <v>0.23620729503418489</v>
      </c>
      <c r="S150" s="215">
        <f>PMB!K$72/100</f>
        <v>0.2990243761739228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-1.1010200585902111E-4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1.0676035851593725E-4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2.7437531691040435E-3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7.146927648818709E-4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6.6975040166275415E-4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2.0514245342847289E-3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5.5432415403594872E-3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4.0172528673843117E-3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9.7601876707618484E-4</v>
      </c>
      <c r="AE150" s="198">
        <f t="shared" si="3"/>
        <v>1.6712792397410299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PMB!C$72/100</f>
        <v>4.4248638522445469E-2</v>
      </c>
      <c r="L151" s="215">
        <f>PMB!D$72/100</f>
        <v>2.8625741216419228E-3</v>
      </c>
      <c r="M151" s="215">
        <f>PMB!E$72/100</f>
        <v>0.12142800320171271</v>
      </c>
      <c r="N151" s="215">
        <f>PMB!F$72/100</f>
        <v>2.5652671254744512E-2</v>
      </c>
      <c r="O151" s="215">
        <f>PMB!G$72/100</f>
        <v>2.7783942122293029E-2</v>
      </c>
      <c r="P151" s="215">
        <f>PMB!H$72/100</f>
        <v>0.11834972921815938</v>
      </c>
      <c r="Q151" s="215">
        <f>PMB!I$72/100</f>
        <v>0.12444277035089532</v>
      </c>
      <c r="R151" s="215">
        <f>PMB!J$72/100</f>
        <v>0.23620729503418489</v>
      </c>
      <c r="S151" s="215">
        <f>PMB!K$72/100</f>
        <v>0.2990243761739228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1.2256472928150136E-3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4.1558018115901978E-5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8.5771285279194183E-4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1.9001499056301829E-4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1.010245118379249E-4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3.9455208422868127E-4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4.8670384554964441E-4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8.4721299089472323E-4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1.1859100996206556E-3</v>
      </c>
      <c r="AE151" s="198">
        <f t="shared" si="3"/>
        <v>0.5330336686417505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PMB!C$72/100</f>
        <v>4.4248638522445469E-2</v>
      </c>
      <c r="L152" s="215">
        <f>PMB!D$72/100</f>
        <v>2.8625741216419228E-3</v>
      </c>
      <c r="M152" s="215">
        <f>PMB!E$72/100</f>
        <v>0.12142800320171271</v>
      </c>
      <c r="N152" s="215">
        <f>PMB!F$72/100</f>
        <v>2.5652671254744512E-2</v>
      </c>
      <c r="O152" s="215">
        <f>PMB!G$72/100</f>
        <v>2.7783942122293029E-2</v>
      </c>
      <c r="P152" s="215">
        <f>PMB!H$72/100</f>
        <v>0.11834972921815938</v>
      </c>
      <c r="Q152" s="215">
        <f>PMB!I$72/100</f>
        <v>0.12444277035089532</v>
      </c>
      <c r="R152" s="215">
        <f>PMB!J$72/100</f>
        <v>0.23620729503418489</v>
      </c>
      <c r="S152" s="215">
        <f>PMB!K$72/100</f>
        <v>0.2990243761739228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3.1166260671458779E-4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-1.3772677904635338E-4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-2.9659743196805886E-3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-6.6942948380845513E-4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-2.5584259706611817E-4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-5.6021192403096255E-4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-2.4269827960722904E-3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-1.5067452792255588E-3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-1.1143740376796441E-4</v>
      </c>
      <c r="AE152" s="198">
        <f t="shared" si="3"/>
        <v>-0.83226879759837036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PMB!C$72/100</f>
        <v>4.4248638522445469E-2</v>
      </c>
      <c r="L153" s="215">
        <f>PMB!D$72/100</f>
        <v>2.8625741216419228E-3</v>
      </c>
      <c r="M153" s="215">
        <f>PMB!E$72/100</f>
        <v>0.12142800320171271</v>
      </c>
      <c r="N153" s="215">
        <f>PMB!F$72/100</f>
        <v>2.5652671254744512E-2</v>
      </c>
      <c r="O153" s="215">
        <f>PMB!G$72/100</f>
        <v>2.7783942122293029E-2</v>
      </c>
      <c r="P153" s="215">
        <f>PMB!H$72/100</f>
        <v>0.11834972921815938</v>
      </c>
      <c r="Q153" s="215">
        <f>PMB!I$72/100</f>
        <v>0.12444277035089532</v>
      </c>
      <c r="R153" s="215">
        <f>PMB!J$72/100</f>
        <v>0.23620729503418489</v>
      </c>
      <c r="S153" s="215">
        <f>PMB!K$72/100</f>
        <v>0.2990243761739228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1.0185938975241873E-3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8.1821328499417597E-5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7.798266524571641E-4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2.0175152551396192E-4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2.4338264474475923E-4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8.4768365016655266E-4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1.5491503199529775E-3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1.7333833766877056E-3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1.2980782665967586E-3</v>
      </c>
      <c r="AE153" s="198">
        <f t="shared" si="3"/>
        <v>0.77536716621434854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PMB!C$72/100</f>
        <v>4.4248638522445469E-2</v>
      </c>
      <c r="L154" s="215">
        <f>PMB!D$72/100</f>
        <v>2.8625741216419228E-3</v>
      </c>
      <c r="M154" s="215">
        <f>PMB!E$72/100</f>
        <v>0.12142800320171271</v>
      </c>
      <c r="N154" s="215">
        <f>PMB!F$72/100</f>
        <v>2.5652671254744512E-2</v>
      </c>
      <c r="O154" s="215">
        <f>PMB!G$72/100</f>
        <v>2.7783942122293029E-2</v>
      </c>
      <c r="P154" s="215">
        <f>PMB!H$72/100</f>
        <v>0.11834972921815938</v>
      </c>
      <c r="Q154" s="215">
        <f>PMB!I$72/100</f>
        <v>0.12444277035089532</v>
      </c>
      <c r="R154" s="215">
        <f>PMB!J$72/100</f>
        <v>0.23620729503418489</v>
      </c>
      <c r="S154" s="215">
        <f>PMB!K$72/100</f>
        <v>0.2990243761739228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2.0043792694805895E-3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-4.0791389061985716E-7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-3.0913506092660309E-3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-5.4075934110655113E-4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-3.180983273830303E-4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-9.5006401402675505E-4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-2.7106226829277176E-3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-2.0124038012293835E-3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-6.3136616970905146E-4</v>
      </c>
      <c r="AE154" s="198">
        <f t="shared" si="3"/>
        <v>-0.8250693590058551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PMB!C$72/100</f>
        <v>4.4248638522445469E-2</v>
      </c>
      <c r="L155" s="215">
        <f>PMB!D$72/100</f>
        <v>2.8625741216419228E-3</v>
      </c>
      <c r="M155" s="215">
        <f>PMB!E$72/100</f>
        <v>0.12142800320171271</v>
      </c>
      <c r="N155" s="215">
        <f>PMB!F$72/100</f>
        <v>2.5652671254744512E-2</v>
      </c>
      <c r="O155" s="215">
        <f>PMB!G$72/100</f>
        <v>2.7783942122293029E-2</v>
      </c>
      <c r="P155" s="215">
        <f>PMB!H$72/100</f>
        <v>0.11834972921815938</v>
      </c>
      <c r="Q155" s="215">
        <f>PMB!I$72/100</f>
        <v>0.12444277035089532</v>
      </c>
      <c r="R155" s="215">
        <f>PMB!J$72/100</f>
        <v>0.23620729503418489</v>
      </c>
      <c r="S155" s="215">
        <f>PMB!K$72/100</f>
        <v>0.2990243761739228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2.4222134330987338E-3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4.5532459179331951E-5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7.3350556102523426E-4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3.2215836163320647E-4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-6.5796675079317905E-5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-3.0592260944834626E-4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-7.1309829295127425E-4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-1.2967973423692539E-4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7.9211385362138852E-4</v>
      </c>
      <c r="AE155" s="198">
        <f t="shared" si="3"/>
        <v>0.31010263568420315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PMB!C$72/100</f>
        <v>4.4248638522445469E-2</v>
      </c>
      <c r="L156" s="215">
        <f>PMB!D$72/100</f>
        <v>2.8625741216419228E-3</v>
      </c>
      <c r="M156" s="215">
        <f>PMB!E$72/100</f>
        <v>0.12142800320171271</v>
      </c>
      <c r="N156" s="215">
        <f>PMB!F$72/100</f>
        <v>2.5652671254744512E-2</v>
      </c>
      <c r="O156" s="215">
        <f>PMB!G$72/100</f>
        <v>2.7783942122293029E-2</v>
      </c>
      <c r="P156" s="215">
        <f>PMB!H$72/100</f>
        <v>0.11834972921815938</v>
      </c>
      <c r="Q156" s="215">
        <f>PMB!I$72/100</f>
        <v>0.12444277035089532</v>
      </c>
      <c r="R156" s="215">
        <f>PMB!J$72/100</f>
        <v>0.23620729503418489</v>
      </c>
      <c r="S156" s="215">
        <f>PMB!K$72/100</f>
        <v>0.2990243761739228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-5.3066554986669584E-4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1.7392729638890026E-5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-6.0761301768843485E-5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-2.4910887427875866E-4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-1.8849773080687856E-4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-5.3249506699052859E-4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-1.8681589705903982E-3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-1.0069607960005277E-3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3.313342300305401E-4</v>
      </c>
      <c r="AE156" s="198">
        <f t="shared" si="3"/>
        <v>-0.40879213306332007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PMB!C$72/100</f>
        <v>4.4248638522445469E-2</v>
      </c>
      <c r="L157" s="215">
        <f>PMB!D$72/100</f>
        <v>2.8625741216419228E-3</v>
      </c>
      <c r="M157" s="215">
        <f>PMB!E$72/100</f>
        <v>0.12142800320171271</v>
      </c>
      <c r="N157" s="215">
        <f>PMB!F$72/100</f>
        <v>2.5652671254744512E-2</v>
      </c>
      <c r="O157" s="215">
        <f>PMB!G$72/100</f>
        <v>2.7783942122293029E-2</v>
      </c>
      <c r="P157" s="215">
        <f>PMB!H$72/100</f>
        <v>0.11834972921815938</v>
      </c>
      <c r="Q157" s="215">
        <f>PMB!I$72/100</f>
        <v>0.12444277035089532</v>
      </c>
      <c r="R157" s="215">
        <f>PMB!J$72/100</f>
        <v>0.23620729503418489</v>
      </c>
      <c r="S157" s="215">
        <f>PMB!K$72/100</f>
        <v>0.2990243761739228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-4.1414018569782318E-4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-5.5729410496739276E-5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-4.0533009694659538E-3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-6.9698733844571464E-4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-5.2465668922986673E-4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-1.6898424913829877E-3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-3.8957443253709858E-3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-3.5059478469915981E-3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-2.0442559224818223E-3</v>
      </c>
      <c r="AE157" s="198">
        <f t="shared" si="3"/>
        <v>-1.6880605179563493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4.3950064216687804E-2</v>
      </c>
      <c r="L158" s="215">
        <f t="shared" ref="L158:S158" si="4">L146+((L134-L20)/9)</f>
        <v>2.5382148192995444E-3</v>
      </c>
      <c r="M158" s="215">
        <f t="shared" si="4"/>
        <v>0.11776649586910932</v>
      </c>
      <c r="N158" s="215">
        <f t="shared" si="4"/>
        <v>2.482978958553609E-2</v>
      </c>
      <c r="O158" s="215">
        <f t="shared" si="4"/>
        <v>2.8359329446113583E-2</v>
      </c>
      <c r="P158" s="215">
        <f t="shared" si="4"/>
        <v>0.11780252314219701</v>
      </c>
      <c r="Q158" s="215">
        <f t="shared" si="4"/>
        <v>0.12553092695567267</v>
      </c>
      <c r="R158" s="215">
        <f t="shared" si="4"/>
        <v>0.24016047718810982</v>
      </c>
      <c r="S158" s="215">
        <f t="shared" si="4"/>
        <v>0.2990621787772742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1.0627755027985222E-3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6.0694687406914565E-6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2.926820780386483E-3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6.9194388667351059E-5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-3.3149597412765454E-5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1.0924399619331531E-4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-1.3944921652308253E-3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5.0367374574633713E-4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2.7512349064002209E-3</v>
      </c>
      <c r="AE158" s="198">
        <f t="shared" si="3"/>
        <v>0.60013710262893305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1" si="5">K147+((K135-K21)/9)</f>
        <v>4.3950064216687804E-2</v>
      </c>
      <c r="L159" s="215">
        <f t="shared" si="5"/>
        <v>2.5382148192995444E-3</v>
      </c>
      <c r="M159" s="215">
        <f t="shared" si="5"/>
        <v>0.11776649586910932</v>
      </c>
      <c r="N159" s="215">
        <f t="shared" si="5"/>
        <v>2.482978958553609E-2</v>
      </c>
      <c r="O159" s="215">
        <f t="shared" si="5"/>
        <v>2.8359329446113583E-2</v>
      </c>
      <c r="P159" s="215">
        <f t="shared" si="5"/>
        <v>0.11780252314219701</v>
      </c>
      <c r="Q159" s="215">
        <f t="shared" si="5"/>
        <v>0.12553092695567267</v>
      </c>
      <c r="R159" s="215">
        <f t="shared" si="5"/>
        <v>0.24016047718810982</v>
      </c>
      <c r="S159" s="215">
        <f t="shared" si="5"/>
        <v>0.2990621787772742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-1.2280826077644407E-3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9.7459039003536637E-6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-2.0817496191764106E-3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-5.4311715688656426E-4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-4.9053168872668028E-4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-1.4401589368359612E-3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-4.5072418841007244E-3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-2.6983979021818656E-3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1.7243649169826835E-4</v>
      </c>
      <c r="AE159" s="198">
        <f t="shared" si="3"/>
        <v>-1.2807097400074023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4.3950064216687804E-2</v>
      </c>
      <c r="L160" s="215">
        <f t="shared" si="5"/>
        <v>2.5382148192995444E-3</v>
      </c>
      <c r="M160" s="215">
        <f t="shared" si="5"/>
        <v>0.11776649586910932</v>
      </c>
      <c r="N160" s="215">
        <f t="shared" si="5"/>
        <v>2.482978958553609E-2</v>
      </c>
      <c r="O160" s="215">
        <f t="shared" si="5"/>
        <v>2.8359329446113583E-2</v>
      </c>
      <c r="P160" s="215">
        <f t="shared" si="5"/>
        <v>0.11780252314219701</v>
      </c>
      <c r="Q160" s="215">
        <f t="shared" si="5"/>
        <v>0.12553092695567267</v>
      </c>
      <c r="R160" s="215">
        <f t="shared" si="5"/>
        <v>0.24016047718810982</v>
      </c>
      <c r="S160" s="215">
        <f t="shared" si="5"/>
        <v>0.2990621787772742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-2.1022549115763314E-3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-2.0449275041034348E-5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-1.5746670615390142E-3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-2.4593320202719244E-4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-2.5838035358125613E-4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-8.3668754079613511E-4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-2.0100563949915487E-3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-1.636528266175935E-3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-6.4927584256483772E-4</v>
      </c>
      <c r="AE160" s="198">
        <f t="shared" si="3"/>
        <v>-0.93342328482932846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4.3950064216687804E-2</v>
      </c>
      <c r="L161" s="215">
        <f t="shared" si="5"/>
        <v>2.5382148192995444E-3</v>
      </c>
      <c r="M161" s="215">
        <f t="shared" si="5"/>
        <v>0.11776649586910932</v>
      </c>
      <c r="N161" s="215">
        <f t="shared" si="5"/>
        <v>2.482978958553609E-2</v>
      </c>
      <c r="O161" s="215">
        <f t="shared" si="5"/>
        <v>2.8359329446113583E-2</v>
      </c>
      <c r="P161" s="215">
        <f t="shared" si="5"/>
        <v>0.11780252314219701</v>
      </c>
      <c r="Q161" s="215">
        <f t="shared" si="5"/>
        <v>0.12553092695567267</v>
      </c>
      <c r="R161" s="215">
        <f t="shared" si="5"/>
        <v>0.24016047718810982</v>
      </c>
      <c r="S161" s="215">
        <f t="shared" si="5"/>
        <v>0.2990621787772742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-1.7832932969866662E-3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3.913346675954776E-5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-1.9841335265857996E-3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-3.9692785433859243E-4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-3.341447561387165E-4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-1.0507423062211408E-3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-2.8928822027339228E-3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-1.9596636491846686E-3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-4.4690650895942778E-4</v>
      </c>
      <c r="AE161" s="198">
        <f t="shared" si="3"/>
        <v>-1.0809560634389386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ref="K162:S162" si="6">K150+((K138-K24)/9)</f>
        <v>4.3950064216687804E-2</v>
      </c>
      <c r="L162" s="215">
        <f t="shared" si="6"/>
        <v>2.5382148192995444E-3</v>
      </c>
      <c r="M162" s="215">
        <f t="shared" si="6"/>
        <v>0.11776649586910932</v>
      </c>
      <c r="N162" s="215">
        <f t="shared" si="6"/>
        <v>2.482978958553609E-2</v>
      </c>
      <c r="O162" s="215">
        <f t="shared" si="6"/>
        <v>2.8359329446113583E-2</v>
      </c>
      <c r="P162" s="215">
        <f t="shared" si="6"/>
        <v>0.11780252314219701</v>
      </c>
      <c r="Q162" s="215">
        <f t="shared" si="6"/>
        <v>0.12553092695567267</v>
      </c>
      <c r="R162" s="215">
        <f t="shared" si="6"/>
        <v>0.24016047718810982</v>
      </c>
      <c r="S162" s="215">
        <f t="shared" si="6"/>
        <v>0.2990621787772742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-1.8607915942620053E-4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5.4910703165964448E-5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2.7479303800058284E-3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4.0353292973047345E-4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4.3818460123509827E-4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1.4300477276476501E-3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3.2551071304815346E-3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2.8578430308695856E-3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1.3717512356099344E-3</v>
      </c>
      <c r="AE162" s="198">
        <f t="shared" ref="AE162:AE163" si="7">SUM(U162:AD162)*100</f>
        <v>1.2373228579319866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ref="K163:S163" si="8">K151+((K139-K25)/9)</f>
        <v>4.3950064216687804E-2</v>
      </c>
      <c r="L163" s="215">
        <f t="shared" si="8"/>
        <v>2.5382148192995444E-3</v>
      </c>
      <c r="M163" s="215">
        <f t="shared" si="8"/>
        <v>0.11776649586910932</v>
      </c>
      <c r="N163" s="215">
        <f t="shared" si="8"/>
        <v>2.482978958553609E-2</v>
      </c>
      <c r="O163" s="215">
        <f t="shared" si="8"/>
        <v>2.8359329446113583E-2</v>
      </c>
      <c r="P163" s="215">
        <f t="shared" si="8"/>
        <v>0.11780252314219701</v>
      </c>
      <c r="Q163" s="215">
        <f t="shared" si="8"/>
        <v>0.12553092695567267</v>
      </c>
      <c r="R163" s="215">
        <f t="shared" si="8"/>
        <v>0.24016047718810982</v>
      </c>
      <c r="S163" s="215">
        <f t="shared" si="8"/>
        <v>0.2990621787772742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1.9521555569475177E-3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-3.4154826398840593E-5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-5.2264128653855147E-4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3.6010500226430213E-5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1.2937979716367366E-4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2.9006515148146241E-4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1.1764403475364739E-3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6.3510494306527783E-4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-4.8472383768452965E-4</v>
      </c>
      <c r="AE163" s="198">
        <f t="shared" ref="AE163:AE165" si="9">SUM(U163:AD163)*100</f>
        <v>0.31776363457989137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ref="K164:S164" si="10">K152+((K140-K26)/9)</f>
        <v>4.3639081315056914E-2</v>
      </c>
      <c r="L164" s="215">
        <f t="shared" si="10"/>
        <v>2.6418892864789457E-3</v>
      </c>
      <c r="M164" s="215">
        <f t="shared" si="10"/>
        <v>0.11798064292562842</v>
      </c>
      <c r="N164" s="215">
        <f t="shared" si="10"/>
        <v>2.4779272066215857E-2</v>
      </c>
      <c r="O164" s="215">
        <f t="shared" si="10"/>
        <v>2.8475883381202424E-2</v>
      </c>
      <c r="P164" s="215">
        <f t="shared" si="10"/>
        <v>0.1178710873557719</v>
      </c>
      <c r="Q164" s="215">
        <f t="shared" si="10"/>
        <v>0.12572473711390666</v>
      </c>
      <c r="R164" s="215">
        <f t="shared" si="10"/>
        <v>0.24089856927832173</v>
      </c>
      <c r="S164" s="215">
        <f t="shared" si="10"/>
        <v>0.29798883727741721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1.9481892631917463E-3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4.3925319791844918E-5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-1.5412480182352062E-3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-6.501573308896494E-4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-1.3286731113155758E-4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-2.1207397344791409E-4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-1.7362728701279817E-3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-6.3539571497624951E-4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2.5302170948221753E-4</v>
      </c>
      <c r="AE164" s="198">
        <f t="shared" si="9"/>
        <v>-0.26628789263427494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ref="K165:S165" si="11">K153+((K141-K27)/9)</f>
        <v>4.3639081315056914E-2</v>
      </c>
      <c r="L165" s="215">
        <f t="shared" si="11"/>
        <v>2.6418892864789457E-3</v>
      </c>
      <c r="M165" s="215">
        <f t="shared" si="11"/>
        <v>0.11798064292562842</v>
      </c>
      <c r="N165" s="215">
        <f t="shared" si="11"/>
        <v>2.4779272066215857E-2</v>
      </c>
      <c r="O165" s="215">
        <f t="shared" si="11"/>
        <v>2.8475883381202424E-2</v>
      </c>
      <c r="P165" s="215">
        <f t="shared" si="11"/>
        <v>0.1178710873557719</v>
      </c>
      <c r="Q165" s="215">
        <f t="shared" si="11"/>
        <v>0.12572473711390666</v>
      </c>
      <c r="R165" s="215">
        <f t="shared" si="11"/>
        <v>0.24089856927832173</v>
      </c>
      <c r="S165" s="215">
        <f t="shared" si="11"/>
        <v>0.29798883727741721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2.974317534075736E-4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1.9893032025984652E-4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2.8832798932369652E-3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4.8926688879321104E-4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1.7871793352822635E-4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6.1453085976042785E-4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1.0741393868095562E-3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1.5597458257765378E-3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1.7169721119153201E-3</v>
      </c>
      <c r="AE165" s="198">
        <f t="shared" si="9"/>
        <v>0.90130149734876652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68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RBay!C$60/100</f>
        <v>3.5673269939359792E-2</v>
      </c>
      <c r="L2" s="215">
        <f>RBay!D$60/100</f>
        <v>0.12988546164623263</v>
      </c>
      <c r="M2" s="215">
        <f>RBay!E$60/100</f>
        <v>0.43204426300714294</v>
      </c>
      <c r="N2" s="215">
        <f>RBay!F$60/100</f>
        <v>7.1029645477446897E-3</v>
      </c>
      <c r="O2" s="215">
        <f>RBay!G$60/100</f>
        <v>1.9055420025514677E-2</v>
      </c>
      <c r="P2" s="215">
        <f>RBay!H$60/100</f>
        <v>5.8726364441068574E-2</v>
      </c>
      <c r="Q2" s="215">
        <f>RBay!I$60/100</f>
        <v>0.10101263088879231</v>
      </c>
      <c r="R2" s="215">
        <f>RBay!J$60/100</f>
        <v>9.5930781266888657E-2</v>
      </c>
      <c r="S2" s="215">
        <f>RBay!K$60/100</f>
        <v>0.12056884423725565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-5.6634348600495652E-4</v>
      </c>
      <c r="V2" s="215">
        <f>L2*$B2*Indicators!$B$217+L2*$C2*Indicators!$C$217+L2*$D2*Indicators!$D$217+L2*$E2*Indicators!$E$217+L2*$F2*Indicators!$F$217+L2*$G2*Indicators!$G$217+L2*$H2*Indicators!$H$217+L2*$I2*Indicators!$I$217</f>
        <v>3.071055919418697E-3</v>
      </c>
      <c r="W2" s="215">
        <f>M2*$B2*Indicators!$B$218+M2*$C2*Indicators!$C$218+M2*$D2*Indicators!$D$218+M2*$E2*Indicators!$E$218+M2*$F2*Indicators!$F$218+M2*$G2*Indicators!$G$218+M2*$H2*Indicators!$H$218+M2*$I2*Indicators!$I$218</f>
        <v>2.0311615912818196E-3</v>
      </c>
      <c r="X2" s="215">
        <f>N2*$B2*Indicators!$B$219+N2*$C2*Indicators!$C$219+N2*$D2*Indicators!$D$219+N2*$E2*Indicators!$E$219+N2*$F2*Indicators!$F$219+N2*$G2*Indicators!$G$219+N2*$H2*Indicators!$H$219+N2*$I2*Indicators!$I$219</f>
        <v>-1.7087054566671125E-5</v>
      </c>
      <c r="Y2" s="215">
        <f>O2*$B2*Indicators!$B$220+O2*$C2*Indicators!$C$220+O2*$D2*Indicators!$D$220+O2*$E2*Indicators!$E$220+O2*$F2*Indicators!$F$220+O2*$G2*Indicators!$G$220+O2*$H2*Indicators!$H$220+O2*$I2*Indicators!$I$220</f>
        <v>8.1114801203488221E-5</v>
      </c>
      <c r="Z2" s="215">
        <f>P2*$B2*Indicators!$B$221+P2*$C2*Indicators!$C$221+P2*$D2*Indicators!$D$221+P2*$E2*Indicators!$E$221+P2*$F2*Indicators!$F$221+P2*$G2*Indicators!$G$221+P2*$H2*Indicators!$H$221+P2*$I2*Indicators!$I$221</f>
        <v>2.8778787165305379E-4</v>
      </c>
      <c r="AA2" s="215">
        <f>Q2*$B2*Indicators!$B$222+Q2*$C2*Indicators!$C$222+Q2*$D2*Indicators!$D$222+Q2*$E2*Indicators!$E$222+Q2*$F2*Indicators!$F$222+Q2*$G2*Indicators!$G$222+Q2*$H2*Indicators!$H$222+Q2*$I2*Indicators!$I$222</f>
        <v>3.6211384171583143E-4</v>
      </c>
      <c r="AB2" s="215">
        <f>R2*$B2*Indicators!$B$223+R2*$C2*Indicators!$C$223+R2*$D2*Indicators!$D$223+R2*$E2*Indicators!$E$223+R2*$F2*Indicators!$F$223+R2*$G2*Indicators!$G$223+R2*$H2*Indicators!$H$223+R2*$I2*Indicators!$I$223</f>
        <v>3.9875544569398393E-4</v>
      </c>
      <c r="AC2" s="215">
        <f>S2*$B2*Indicators!$B$224+S2*$C2*Indicators!$C$224+S2*$D2*Indicators!$D$224+S2*$E2*Indicators!$E$224+S2*$F2*Indicators!$F$224+S2*$G2*Indicators!$G$224+S2*$H2*Indicators!$H$224+S2*$I2*Indicators!$I$224</f>
        <v>5.0369609356396884E-4</v>
      </c>
      <c r="AD2" s="215"/>
      <c r="AE2" s="198">
        <f>SUM(U2:AD2)*100</f>
        <v>0.61522550239592155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RBay!C$60/100</f>
        <v>3.5673269939359792E-2</v>
      </c>
      <c r="L3" s="215">
        <f>RBay!D$60/100</f>
        <v>0.12988546164623263</v>
      </c>
      <c r="M3" s="215">
        <f>RBay!E$60/100</f>
        <v>0.43204426300714294</v>
      </c>
      <c r="N3" s="215">
        <f>RBay!F$60/100</f>
        <v>7.1029645477446897E-3</v>
      </c>
      <c r="O3" s="215">
        <f>RBay!G$60/100</f>
        <v>1.9055420025514677E-2</v>
      </c>
      <c r="P3" s="215">
        <f>RBay!H$60/100</f>
        <v>5.8726364441068574E-2</v>
      </c>
      <c r="Q3" s="215">
        <f>RBay!I$60/100</f>
        <v>0.10101263088879231</v>
      </c>
      <c r="R3" s="215">
        <f>RBay!J$60/100</f>
        <v>9.5930781266888657E-2</v>
      </c>
      <c r="S3" s="215">
        <f>RBay!K$60/100</f>
        <v>0.12056884423725565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2.974637584055895E-4</v>
      </c>
      <c r="V3" s="215">
        <f>L3*$B3*Indicators!$B$217+L3*$C3*Indicators!$C$217+L3*$D3*Indicators!$D$217+L3*$E3*Indicators!$E$217+L3*$F3*Indicators!$F$217+L3*$G3*Indicators!$G$217+L3*$H3*Indicators!$H$217+L3*$I3*Indicators!$I$217</f>
        <v>1.3881216396704002E-3</v>
      </c>
      <c r="W3" s="215">
        <f>M3*$B3*Indicators!$B$218+M3*$C3*Indicators!$C$218+M3*$D3*Indicators!$D$218+M3*$E3*Indicators!$E$218+M3*$F3*Indicators!$F$218+M3*$G3*Indicators!$G$218+M3*$H3*Indicators!$H$218+M3*$I3*Indicators!$I$218</f>
        <v>8.119296211251438E-3</v>
      </c>
      <c r="X3" s="215">
        <f>N3*$B3*Indicators!$B$219+N3*$C3*Indicators!$C$219+N3*$D3*Indicators!$D$219+N3*$E3*Indicators!$E$219+N3*$F3*Indicators!$F$219+N3*$G3*Indicators!$G$219+N3*$H3*Indicators!$H$219+N3*$I3*Indicators!$I$219</f>
        <v>2.5120460694920979E-4</v>
      </c>
      <c r="Y3" s="215">
        <f>O3*$B3*Indicators!$B$220+O3*$C3*Indicators!$C$220+O3*$D3*Indicators!$D$220+O3*$E3*Indicators!$E$220+O3*$F3*Indicators!$F$220+O3*$G3*Indicators!$G$220+O3*$H3*Indicators!$H$220+O3*$I3*Indicators!$I$220</f>
        <v>5.9147551334486818E-4</v>
      </c>
      <c r="Z3" s="215">
        <f>P3*$B3*Indicators!$B$221+P3*$C3*Indicators!$C$221+P3*$D3*Indicators!$D$221+P3*$E3*Indicators!$E$221+P3*$F3*Indicators!$F$221+P3*$G3*Indicators!$G$221+P3*$H3*Indicators!$H$221+P3*$I3*Indicators!$I$221</f>
        <v>1.314201543270128E-3</v>
      </c>
      <c r="AA3" s="215">
        <f>Q3*$B3*Indicators!$B$222+Q3*$C3*Indicators!$C$222+Q3*$D3*Indicators!$D$222+Q3*$E3*Indicators!$E$222+Q3*$F3*Indicators!$F$222+Q3*$G3*Indicators!$G$222+Q3*$H3*Indicators!$H$222+Q3*$I3*Indicators!$I$222</f>
        <v>5.2568432074154743E-3</v>
      </c>
      <c r="AB3" s="215">
        <f>R3*$B3*Indicators!$B$223+R3*$C3*Indicators!$C$223+R3*$D3*Indicators!$D$223+R3*$E3*Indicators!$E$223+R3*$F3*Indicators!$F$223+R3*$G3*Indicators!$G$223+R3*$H3*Indicators!$H$223+R3*$I3*Indicators!$I$223</f>
        <v>2.2384605710037034E-3</v>
      </c>
      <c r="AC3" s="215">
        <f>S3*$B3*Indicators!$B$224+S3*$C3*Indicators!$C$224+S3*$D3*Indicators!$D$224+S3*$E3*Indicators!$E$224+S3*$F3*Indicators!$F$224+S3*$G3*Indicators!$G$224+S3*$H3*Indicators!$H$224+S3*$I3*Indicators!$I$224</f>
        <v>9.9363634418285778E-4</v>
      </c>
      <c r="AE3" s="198">
        <f t="shared" ref="AE3:AE66" si="1">SUM(U3:AD3)*100</f>
        <v>2.0450703395493668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RBay!C$60/100</f>
        <v>3.5673269939359792E-2</v>
      </c>
      <c r="L4" s="215">
        <f>RBay!D$60/100</f>
        <v>0.12988546164623263</v>
      </c>
      <c r="M4" s="215">
        <f>RBay!E$60/100</f>
        <v>0.43204426300714294</v>
      </c>
      <c r="N4" s="215">
        <f>RBay!F$60/100</f>
        <v>7.1029645477446897E-3</v>
      </c>
      <c r="O4" s="215">
        <f>RBay!G$60/100</f>
        <v>1.9055420025514677E-2</v>
      </c>
      <c r="P4" s="215">
        <f>RBay!H$60/100</f>
        <v>5.8726364441068574E-2</v>
      </c>
      <c r="Q4" s="215">
        <f>RBay!I$60/100</f>
        <v>0.10101263088879231</v>
      </c>
      <c r="R4" s="215">
        <f>RBay!J$60/100</f>
        <v>9.5930781266888657E-2</v>
      </c>
      <c r="S4" s="215">
        <f>RBay!K$60/100</f>
        <v>0.12056884423725565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-1.0207735188878461E-3</v>
      </c>
      <c r="V4" s="215">
        <f>L4*$B4*Indicators!$B$217+L4*$C4*Indicators!$C$217+L4*$D4*Indicators!$D$217+L4*$E4*Indicators!$E$217+L4*$F4*Indicators!$F$217+L4*$G4*Indicators!$G$217+L4*$H4*Indicators!$H$217+L4*$I4*Indicators!$I$217</f>
        <v>5.4310396825282847E-4</v>
      </c>
      <c r="W4" s="215">
        <f>M4*$B4*Indicators!$B$218+M4*$C4*Indicators!$C$218+M4*$D4*Indicators!$D$218+M4*$E4*Indicators!$E$218+M4*$F4*Indicators!$F$218+M4*$G4*Indicators!$G$218+M4*$H4*Indicators!$H$218+M4*$I4*Indicators!$I$218</f>
        <v>9.1375131116276436E-4</v>
      </c>
      <c r="X4" s="215">
        <f>N4*$B4*Indicators!$B$219+N4*$C4*Indicators!$C$219+N4*$D4*Indicators!$D$219+N4*$E4*Indicators!$E$219+N4*$F4*Indicators!$F$219+N4*$G4*Indicators!$G$219+N4*$H4*Indicators!$H$219+N4*$I4*Indicators!$I$219</f>
        <v>-7.4706808545957834E-5</v>
      </c>
      <c r="Y4" s="215">
        <f>O4*$B4*Indicators!$B$220+O4*$C4*Indicators!$C$220+O4*$D4*Indicators!$D$220+O4*$E4*Indicators!$E$220+O4*$F4*Indicators!$F$220+O4*$G4*Indicators!$G$220+O4*$H4*Indicators!$H$220+O4*$I4*Indicators!$I$220</f>
        <v>-2.3695052501737674E-5</v>
      </c>
      <c r="Z4" s="215">
        <f>P4*$B4*Indicators!$B$221+P4*$C4*Indicators!$C$221+P4*$D4*Indicators!$D$221+P4*$E4*Indicators!$E$221+P4*$F4*Indicators!$F$221+P4*$G4*Indicators!$G$221+P4*$H4*Indicators!$H$221+P4*$I4*Indicators!$I$221</f>
        <v>5.9867283200130625E-5</v>
      </c>
      <c r="AA4" s="215">
        <f>Q4*$B4*Indicators!$B$222+Q4*$C4*Indicators!$C$222+Q4*$D4*Indicators!$D$222+Q4*$E4*Indicators!$E$222+Q4*$F4*Indicators!$F$222+Q4*$G4*Indicators!$G$222+Q4*$H4*Indicators!$H$222+Q4*$I4*Indicators!$I$222</f>
        <v>-1.1466120168173051E-3</v>
      </c>
      <c r="AB4" s="215">
        <f>R4*$B4*Indicators!$B$223+R4*$C4*Indicators!$C$223+R4*$D4*Indicators!$D$223+R4*$E4*Indicators!$E$223+R4*$F4*Indicators!$F$223+R4*$G4*Indicators!$G$223+R4*$H4*Indicators!$H$223+R4*$I4*Indicators!$I$223</f>
        <v>1.4737552086174069E-4</v>
      </c>
      <c r="AC4" s="215">
        <f>S4*$B4*Indicators!$B$224+S4*$C4*Indicators!$C$224+S4*$D4*Indicators!$D$224+S4*$E4*Indicators!$E$224+S4*$F4*Indicators!$F$224+S4*$G4*Indicators!$G$224+S4*$H4*Indicators!$H$224+S4*$I4*Indicators!$I$224</f>
        <v>8.1955667160549001E-4</v>
      </c>
      <c r="AE4" s="198">
        <f t="shared" si="1"/>
        <v>2.1786735833010738E-2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RBay!C$60/100</f>
        <v>3.5673269939359792E-2</v>
      </c>
      <c r="L5" s="215">
        <f>RBay!D$60/100</f>
        <v>0.12988546164623263</v>
      </c>
      <c r="M5" s="215">
        <f>RBay!E$60/100</f>
        <v>0.43204426300714294</v>
      </c>
      <c r="N5" s="215">
        <f>RBay!F$60/100</f>
        <v>7.1029645477446897E-3</v>
      </c>
      <c r="O5" s="215">
        <f>RBay!G$60/100</f>
        <v>1.9055420025514677E-2</v>
      </c>
      <c r="P5" s="215">
        <f>RBay!H$60/100</f>
        <v>5.8726364441068574E-2</v>
      </c>
      <c r="Q5" s="215">
        <f>RBay!I$60/100</f>
        <v>0.10101263088879231</v>
      </c>
      <c r="R5" s="215">
        <f>RBay!J$60/100</f>
        <v>9.5930781266888657E-2</v>
      </c>
      <c r="S5" s="215">
        <f>RBay!K$60/100</f>
        <v>0.12056884423725565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1.4064707542505719E-4</v>
      </c>
      <c r="V5" s="215">
        <f>L5*$B5*Indicators!$B$217+L5*$C5*Indicators!$C$217+L5*$D5*Indicators!$D$217+L5*$E5*Indicators!$E$217+L5*$F5*Indicators!$F$217+L5*$G5*Indicators!$G$217+L5*$H5*Indicators!$H$217+L5*$I5*Indicators!$I$217</f>
        <v>1.9082578378051701E-3</v>
      </c>
      <c r="W5" s="215">
        <f>M5*$B5*Indicators!$B$218+M5*$C5*Indicators!$C$218+M5*$D5*Indicators!$D$218+M5*$E5*Indicators!$E$218+M5*$F5*Indicators!$F$218+M5*$G5*Indicators!$G$218+M5*$H5*Indicators!$H$218+M5*$I5*Indicators!$I$218</f>
        <v>2.9731310710192226E-3</v>
      </c>
      <c r="X5" s="215">
        <f>N5*$B5*Indicators!$B$219+N5*$C5*Indicators!$C$219+N5*$D5*Indicators!$D$219+N5*$E5*Indicators!$E$219+N5*$F5*Indicators!$F$219+N5*$G5*Indicators!$G$219+N5*$H5*Indicators!$H$219+N5*$I5*Indicators!$I$219</f>
        <v>5.9775814230268972E-5</v>
      </c>
      <c r="Y5" s="215">
        <f>O5*$B5*Indicators!$B$220+O5*$C5*Indicators!$C$220+O5*$D5*Indicators!$D$220+O5*$E5*Indicators!$E$220+O5*$F5*Indicators!$F$220+O5*$G5*Indicators!$G$220+O5*$H5*Indicators!$H$220+O5*$I5*Indicators!$I$220</f>
        <v>2.3030637087413262E-4</v>
      </c>
      <c r="Z5" s="215">
        <f>P5*$B5*Indicators!$B$221+P5*$C5*Indicators!$C$221+P5*$D5*Indicators!$D$221+P5*$E5*Indicators!$E$221+P5*$F5*Indicators!$F$221+P5*$G5*Indicators!$G$221+P5*$H5*Indicators!$H$221+P5*$I5*Indicators!$I$221</f>
        <v>5.8978007470845734E-4</v>
      </c>
      <c r="AA5" s="215">
        <f>Q5*$B5*Indicators!$B$222+Q5*$C5*Indicators!$C$222+Q5*$D5*Indicators!$D$222+Q5*$E5*Indicators!$E$222+Q5*$F5*Indicators!$F$222+Q5*$G5*Indicators!$G$222+Q5*$H5*Indicators!$H$222+Q5*$I5*Indicators!$I$222</f>
        <v>1.536335189890466E-3</v>
      </c>
      <c r="AB5" s="215">
        <f>R5*$B5*Indicators!$B$223+R5*$C5*Indicators!$C$223+R5*$D5*Indicators!$D$223+R5*$E5*Indicators!$E$223+R5*$F5*Indicators!$F$223+R5*$G5*Indicators!$G$223+R5*$H5*Indicators!$H$223+R5*$I5*Indicators!$I$223</f>
        <v>1.0011153676211806E-3</v>
      </c>
      <c r="AC5" s="215">
        <f>S5*$B5*Indicators!$B$224+S5*$C5*Indicators!$C$224+S5*$D5*Indicators!$D$224+S5*$E5*Indicators!$E$224+S5*$F5*Indicators!$F$224+S5*$G5*Indicators!$G$224+S5*$H5*Indicators!$H$224+S5*$I5*Indicators!$I$224</f>
        <v>8.8243435593135218E-4</v>
      </c>
      <c r="AE5" s="198">
        <f t="shared" si="1"/>
        <v>0.93217831575053078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RBay!C$60/100</f>
        <v>3.5673269939359792E-2</v>
      </c>
      <c r="L6" s="215">
        <f>RBay!D$60/100</f>
        <v>0.12988546164623263</v>
      </c>
      <c r="M6" s="215">
        <f>RBay!E$60/100</f>
        <v>0.43204426300714294</v>
      </c>
      <c r="N6" s="215">
        <f>RBay!F$60/100</f>
        <v>7.1029645477446897E-3</v>
      </c>
      <c r="O6" s="215">
        <f>RBay!G$60/100</f>
        <v>1.9055420025514677E-2</v>
      </c>
      <c r="P6" s="215">
        <f>RBay!H$60/100</f>
        <v>5.8726364441068574E-2</v>
      </c>
      <c r="Q6" s="215">
        <f>RBay!I$60/100</f>
        <v>0.10101263088879231</v>
      </c>
      <c r="R6" s="215">
        <f>RBay!J$60/100</f>
        <v>9.5930781266888657E-2</v>
      </c>
      <c r="S6" s="215">
        <f>RBay!K$60/100</f>
        <v>0.12056884423725565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-3.6002885350662923E-4</v>
      </c>
      <c r="V6" s="215">
        <f>L6*$B6*Indicators!$B$217+L6*$C6*Indicators!$C$217+L6*$D6*Indicators!$D$217+L6*$E6*Indicators!$E$217+L6*$F6*Indicators!$F$217+L6*$G6*Indicators!$G$217+L6*$H6*Indicators!$H$217+L6*$I6*Indicators!$I$217</f>
        <v>-1.9393661681393133E-3</v>
      </c>
      <c r="W6" s="215">
        <f>M6*$B6*Indicators!$B$218+M6*$C6*Indicators!$C$218+M6*$D6*Indicators!$D$218+M6*$E6*Indicators!$E$218+M6*$F6*Indicators!$F$218+M6*$G6*Indicators!$G$218+M6*$H6*Indicators!$H$218+M6*$I6*Indicators!$I$218</f>
        <v>1.4793478426595144E-3</v>
      </c>
      <c r="X6" s="215">
        <f>N6*$B6*Indicators!$B$219+N6*$C6*Indicators!$C$219+N6*$D6*Indicators!$D$219+N6*$E6*Indicators!$E$219+N6*$F6*Indicators!$F$219+N6*$G6*Indicators!$G$219+N6*$H6*Indicators!$H$219+N6*$I6*Indicators!$I$219</f>
        <v>1.5030910548857227E-5</v>
      </c>
      <c r="Y6" s="215">
        <f>O6*$B6*Indicators!$B$220+O6*$C6*Indicators!$C$220+O6*$D6*Indicators!$D$220+O6*$E6*Indicators!$E$220+O6*$F6*Indicators!$F$220+O6*$G6*Indicators!$G$220+O6*$H6*Indicators!$H$220+O6*$I6*Indicators!$I$220</f>
        <v>-1.6176668314552146E-5</v>
      </c>
      <c r="Z6" s="215">
        <f>P6*$B6*Indicators!$B$221+P6*$C6*Indicators!$C$221+P6*$D6*Indicators!$D$221+P6*$E6*Indicators!$E$221+P6*$F6*Indicators!$F$221+P6*$G6*Indicators!$G$221+P6*$H6*Indicators!$H$221+P6*$I6*Indicators!$I$221</f>
        <v>-1.7996780988557549E-4</v>
      </c>
      <c r="AA6" s="215">
        <f>Q6*$B6*Indicators!$B$222+Q6*$C6*Indicators!$C$222+Q6*$D6*Indicators!$D$222+Q6*$E6*Indicators!$E$222+Q6*$F6*Indicators!$F$222+Q6*$G6*Indicators!$G$222+Q6*$H6*Indicators!$H$222+Q6*$I6*Indicators!$I$222</f>
        <v>1.5701756012716971E-4</v>
      </c>
      <c r="AB6" s="215">
        <f>R6*$B6*Indicators!$B$223+R6*$C6*Indicators!$C$223+R6*$D6*Indicators!$D$223+R6*$E6*Indicators!$E$223+R6*$F6*Indicators!$F$223+R6*$G6*Indicators!$G$223+R6*$H6*Indicators!$H$223+R6*$I6*Indicators!$I$223</f>
        <v>-2.4097620764279053E-4</v>
      </c>
      <c r="AC6" s="215">
        <f>S6*$B6*Indicators!$B$224+S6*$C6*Indicators!$C$224+S6*$D6*Indicators!$D$224+S6*$E6*Indicators!$E$224+S6*$F6*Indicators!$F$224+S6*$G6*Indicators!$G$224+S6*$H6*Indicators!$H$224+S6*$I6*Indicators!$I$224</f>
        <v>-4.1659089018472378E-4</v>
      </c>
      <c r="AE6" s="198">
        <f t="shared" si="1"/>
        <v>-0.15017102843380431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RBay!C$60/100</f>
        <v>3.5673269939359792E-2</v>
      </c>
      <c r="L7" s="215">
        <f>RBay!D$60/100</f>
        <v>0.12988546164623263</v>
      </c>
      <c r="M7" s="215">
        <f>RBay!E$60/100</f>
        <v>0.43204426300714294</v>
      </c>
      <c r="N7" s="215">
        <f>RBay!F$60/100</f>
        <v>7.1029645477446897E-3</v>
      </c>
      <c r="O7" s="215">
        <f>RBay!G$60/100</f>
        <v>1.9055420025514677E-2</v>
      </c>
      <c r="P7" s="215">
        <f>RBay!H$60/100</f>
        <v>5.8726364441068574E-2</v>
      </c>
      <c r="Q7" s="215">
        <f>RBay!I$60/100</f>
        <v>0.10101263088879231</v>
      </c>
      <c r="R7" s="215">
        <f>RBay!J$60/100</f>
        <v>9.5930781266888657E-2</v>
      </c>
      <c r="S7" s="215">
        <f>RBay!K$60/100</f>
        <v>0.12056884423725565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1.6707848759463692E-4</v>
      </c>
      <c r="V7" s="215">
        <f>L7*$B7*Indicators!$B$217+L7*$C7*Indicators!$C$217+L7*$D7*Indicators!$D$217+L7*$E7*Indicators!$E$217+L7*$F7*Indicators!$F$217+L7*$G7*Indicators!$G$217+L7*$H7*Indicators!$H$217+L7*$I7*Indicators!$I$217</f>
        <v>7.0968656502960808E-3</v>
      </c>
      <c r="W7" s="215">
        <f>M7*$B7*Indicators!$B$218+M7*$C7*Indicators!$C$218+M7*$D7*Indicators!$D$218+M7*$E7*Indicators!$E$218+M7*$F7*Indicators!$F$218+M7*$G7*Indicators!$G$218+M7*$H7*Indicators!$H$218+M7*$I7*Indicators!$I$218</f>
        <v>2.517366155943369E-2</v>
      </c>
      <c r="X7" s="215">
        <f>N7*$B7*Indicators!$B$219+N7*$C7*Indicators!$C$219+N7*$D7*Indicators!$D$219+N7*$E7*Indicators!$E$219+N7*$F7*Indicators!$F$219+N7*$G7*Indicators!$G$219+N7*$H7*Indicators!$H$219+N7*$I7*Indicators!$I$219</f>
        <v>2.0230589382413117E-4</v>
      </c>
      <c r="Y7" s="215">
        <f>O7*$B7*Indicators!$B$220+O7*$C7*Indicators!$C$220+O7*$D7*Indicators!$D$220+O7*$E7*Indicators!$E$220+O7*$F7*Indicators!$F$220+O7*$G7*Indicators!$G$220+O7*$H7*Indicators!$H$220+O7*$I7*Indicators!$I$220</f>
        <v>5.6203774595187605E-4</v>
      </c>
      <c r="Z7" s="215">
        <f>P7*$B7*Indicators!$B$221+P7*$C7*Indicators!$C$221+P7*$D7*Indicators!$D$221+P7*$E7*Indicators!$E$221+P7*$F7*Indicators!$F$221+P7*$G7*Indicators!$G$221+P7*$H7*Indicators!$H$221+P7*$I7*Indicators!$I$221</f>
        <v>1.5006696629472503E-3</v>
      </c>
      <c r="AA7" s="215">
        <f>Q7*$B7*Indicators!$B$222+Q7*$C7*Indicators!$C$222+Q7*$D7*Indicators!$D$222+Q7*$E7*Indicators!$E$222+Q7*$F7*Indicators!$F$222+Q7*$G7*Indicators!$G$222+Q7*$H7*Indicators!$H$222+Q7*$I7*Indicators!$I$222</f>
        <v>3.7967094739841264E-3</v>
      </c>
      <c r="AB7" s="215">
        <f>R7*$B7*Indicators!$B$223+R7*$C7*Indicators!$C$223+R7*$D7*Indicators!$D$223+R7*$E7*Indicators!$E$223+R7*$F7*Indicators!$F$223+R7*$G7*Indicators!$G$223+R7*$H7*Indicators!$H$223+R7*$I7*Indicators!$I$223</f>
        <v>2.5266389030780419E-3</v>
      </c>
      <c r="AC7" s="215">
        <f>S7*$B7*Indicators!$B$224+S7*$C7*Indicators!$C$224+S7*$D7*Indicators!$D$224+S7*$E7*Indicators!$E$224+S7*$F7*Indicators!$F$224+S7*$G7*Indicators!$G$224+S7*$H7*Indicators!$H$224+S7*$I7*Indicators!$I$224</f>
        <v>2.3606207556378955E-3</v>
      </c>
      <c r="AE7" s="198">
        <f t="shared" si="1"/>
        <v>4.3386588132747725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RBay!C$60/100</f>
        <v>3.5673269939359792E-2</v>
      </c>
      <c r="L8" s="215">
        <f>RBay!D$60/100</f>
        <v>0.12988546164623263</v>
      </c>
      <c r="M8" s="215">
        <f>RBay!E$60/100</f>
        <v>0.43204426300714294</v>
      </c>
      <c r="N8" s="215">
        <f>RBay!F$60/100</f>
        <v>7.1029645477446897E-3</v>
      </c>
      <c r="O8" s="215">
        <f>RBay!G$60/100</f>
        <v>1.9055420025514677E-2</v>
      </c>
      <c r="P8" s="215">
        <f>RBay!H$60/100</f>
        <v>5.8726364441068574E-2</v>
      </c>
      <c r="Q8" s="215">
        <f>RBay!I$60/100</f>
        <v>0.10101263088879231</v>
      </c>
      <c r="R8" s="215">
        <f>RBay!J$60/100</f>
        <v>9.5930781266888657E-2</v>
      </c>
      <c r="S8" s="215">
        <f>RBay!K$60/100</f>
        <v>0.12056884423725565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1.0753810895158661E-3</v>
      </c>
      <c r="V8" s="215">
        <f>L8*$B8*Indicators!$B$217+L8*$C8*Indicators!$C$217+L8*$D8*Indicators!$D$217+L8*$E8*Indicators!$E$217+L8*$F8*Indicators!$F$217+L8*$G8*Indicators!$G$217+L8*$H8*Indicators!$H$217+L8*$I8*Indicators!$I$217</f>
        <v>1.9620177407313701E-4</v>
      </c>
      <c r="W8" s="215">
        <f>M8*$B8*Indicators!$B$218+M8*$C8*Indicators!$C$218+M8*$D8*Indicators!$D$218+M8*$E8*Indicators!$E$218+M8*$F8*Indicators!$F$218+M8*$G8*Indicators!$G$218+M8*$H8*Indicators!$H$218+M8*$I8*Indicators!$I$218</f>
        <v>7.0209014379620663E-3</v>
      </c>
      <c r="X8" s="215">
        <f>N8*$B8*Indicators!$B$219+N8*$C8*Indicators!$C$219+N8*$D8*Indicators!$D$219+N8*$E8*Indicators!$E$219+N8*$F8*Indicators!$F$219+N8*$G8*Indicators!$G$219+N8*$H8*Indicators!$H$219+N8*$I8*Indicators!$I$219</f>
        <v>4.5425948470095296E-5</v>
      </c>
      <c r="Y8" s="215">
        <f>O8*$B8*Indicators!$B$220+O8*$C8*Indicators!$C$220+O8*$D8*Indicators!$D$220+O8*$E8*Indicators!$E$220+O8*$F8*Indicators!$F$220+O8*$G8*Indicators!$G$220+O8*$H8*Indicators!$H$220+O8*$I8*Indicators!$I$220</f>
        <v>1.6057050534675849E-4</v>
      </c>
      <c r="Z8" s="215">
        <f>P8*$B8*Indicators!$B$221+P8*$C8*Indicators!$C$221+P8*$D8*Indicators!$D$221+P8*$E8*Indicators!$E$221+P8*$F8*Indicators!$F$221+P8*$G8*Indicators!$G$221+P8*$H8*Indicators!$H$221+P8*$I8*Indicators!$I$221</f>
        <v>3.3531824820953992E-4</v>
      </c>
      <c r="AA8" s="215">
        <f>Q8*$B8*Indicators!$B$222+Q8*$C8*Indicators!$C$222+Q8*$D8*Indicators!$D$222+Q8*$E8*Indicators!$E$222+Q8*$F8*Indicators!$F$222+Q8*$G8*Indicators!$G$222+Q8*$H8*Indicators!$H$222+Q8*$I8*Indicators!$I$222</f>
        <v>8.5709774790080479E-4</v>
      </c>
      <c r="AB8" s="215">
        <f>R8*$B8*Indicators!$B$223+R8*$C8*Indicators!$C$223+R8*$D8*Indicators!$D$223+R8*$E8*Indicators!$E$223+R8*$F8*Indicators!$F$223+R8*$G8*Indicators!$G$223+R8*$H8*Indicators!$H$223+R8*$I8*Indicators!$I$223</f>
        <v>7.4837548635547837E-4</v>
      </c>
      <c r="AC8" s="215">
        <f>S8*$B8*Indicators!$B$224+S8*$C8*Indicators!$C$224+S8*$D8*Indicators!$D$224+S8*$E8*Indicators!$E$224+S8*$F8*Indicators!$F$224+S8*$G8*Indicators!$G$224+S8*$H8*Indicators!$H$224+S8*$I8*Indicators!$I$224</f>
        <v>6.5839841334744279E-4</v>
      </c>
      <c r="AE8" s="198">
        <f t="shared" si="1"/>
        <v>1.1097670651181188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RBay!C$60/100</f>
        <v>3.5673269939359792E-2</v>
      </c>
      <c r="L9" s="215">
        <f>RBay!D$60/100</f>
        <v>0.12988546164623263</v>
      </c>
      <c r="M9" s="215">
        <f>RBay!E$60/100</f>
        <v>0.43204426300714294</v>
      </c>
      <c r="N9" s="215">
        <f>RBay!F$60/100</f>
        <v>7.1029645477446897E-3</v>
      </c>
      <c r="O9" s="215">
        <f>RBay!G$60/100</f>
        <v>1.9055420025514677E-2</v>
      </c>
      <c r="P9" s="215">
        <f>RBay!H$60/100</f>
        <v>5.8726364441068574E-2</v>
      </c>
      <c r="Q9" s="215">
        <f>RBay!I$60/100</f>
        <v>0.10101263088879231</v>
      </c>
      <c r="R9" s="215">
        <f>RBay!J$60/100</f>
        <v>9.5930781266888657E-2</v>
      </c>
      <c r="S9" s="215">
        <f>RBay!K$60/100</f>
        <v>0.12056884423725565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2.4831309596303115E-4</v>
      </c>
      <c r="V9" s="215">
        <f>L9*$B9*Indicators!$B$217+L9*$C9*Indicators!$C$217+L9*$D9*Indicators!$D$217+L9*$E9*Indicators!$E$217+L9*$F9*Indicators!$F$217+L9*$G9*Indicators!$G$217+L9*$H9*Indicators!$H$217+L9*$I9*Indicators!$I$217</f>
        <v>-4.1812598354994993E-5</v>
      </c>
      <c r="W9" s="215">
        <f>M9*$B9*Indicators!$B$218+M9*$C9*Indicators!$C$218+M9*$D9*Indicators!$D$218+M9*$E9*Indicators!$E$218+M9*$F9*Indicators!$F$218+M9*$G9*Indicators!$G$218+M9*$H9*Indicators!$H$218+M9*$I9*Indicators!$I$218</f>
        <v>5.0781494040347194E-3</v>
      </c>
      <c r="X9" s="215">
        <f>N9*$B9*Indicators!$B$219+N9*$C9*Indicators!$C$219+N9*$D9*Indicators!$D$219+N9*$E9*Indicators!$E$219+N9*$F9*Indicators!$F$219+N9*$G9*Indicators!$G$219+N9*$H9*Indicators!$H$219+N9*$I9*Indicators!$I$219</f>
        <v>7.5579763539691057E-5</v>
      </c>
      <c r="Y9" s="215">
        <f>O9*$B9*Indicators!$B$220+O9*$C9*Indicators!$C$220+O9*$D9*Indicators!$D$220+O9*$E9*Indicators!$E$220+O9*$F9*Indicators!$F$220+O9*$G9*Indicators!$G$220+O9*$H9*Indicators!$H$220+O9*$I9*Indicators!$I$220</f>
        <v>3.1697918522110707E-6</v>
      </c>
      <c r="Z9" s="215">
        <f>P9*$B9*Indicators!$B$221+P9*$C9*Indicators!$C$221+P9*$D9*Indicators!$D$221+P9*$E9*Indicators!$E$221+P9*$F9*Indicators!$F$221+P9*$G9*Indicators!$G$221+P9*$H9*Indicators!$H$221+P9*$I9*Indicators!$I$221</f>
        <v>-3.1372938868059108E-4</v>
      </c>
      <c r="AA9" s="215">
        <f>Q9*$B9*Indicators!$B$222+Q9*$C9*Indicators!$C$222+Q9*$D9*Indicators!$D$222+Q9*$E9*Indicators!$E$222+Q9*$F9*Indicators!$F$222+Q9*$G9*Indicators!$G$222+Q9*$H9*Indicators!$H$222+Q9*$I9*Indicators!$I$222</f>
        <v>8.9870193793671106E-4</v>
      </c>
      <c r="AB9" s="215">
        <f>R9*$B9*Indicators!$B$223+R9*$C9*Indicators!$C$223+R9*$D9*Indicators!$D$223+R9*$E9*Indicators!$E$223+R9*$F9*Indicators!$F$223+R9*$G9*Indicators!$G$223+R9*$H9*Indicators!$H$223+R9*$I9*Indicators!$I$223</f>
        <v>-3.6097755455914249E-4</v>
      </c>
      <c r="AC9" s="215">
        <f>S9*$B9*Indicators!$B$224+S9*$C9*Indicators!$C$224+S9*$D9*Indicators!$D$224+S9*$E9*Indicators!$E$224+S9*$F9*Indicators!$F$224+S9*$G9*Indicators!$G$224+S9*$H9*Indicators!$H$224+S9*$I9*Indicators!$I$224</f>
        <v>-1.0417141365792494E-3</v>
      </c>
      <c r="AE9" s="198">
        <f t="shared" si="1"/>
        <v>0.45456803151523856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RBay!C$60/100</f>
        <v>3.5673269939359792E-2</v>
      </c>
      <c r="L10" s="215">
        <f>RBay!D$60/100</f>
        <v>0.12988546164623263</v>
      </c>
      <c r="M10" s="215">
        <f>RBay!E$60/100</f>
        <v>0.43204426300714294</v>
      </c>
      <c r="N10" s="215">
        <f>RBay!F$60/100</f>
        <v>7.1029645477446897E-3</v>
      </c>
      <c r="O10" s="215">
        <f>RBay!G$60/100</f>
        <v>1.9055420025514677E-2</v>
      </c>
      <c r="P10" s="215">
        <f>RBay!H$60/100</f>
        <v>5.8726364441068574E-2</v>
      </c>
      <c r="Q10" s="215">
        <f>RBay!I$60/100</f>
        <v>0.10101263088879231</v>
      </c>
      <c r="R10" s="215">
        <f>RBay!J$60/100</f>
        <v>9.5930781266888657E-2</v>
      </c>
      <c r="S10" s="215">
        <f>RBay!K$60/100</f>
        <v>0.12056884423725565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-3.0904443140467486E-3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-1.6178859515259061E-3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-1.7541811416758282E-2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-2.6454826030753483E-4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-5.1240814693127249E-4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-1.1369498852116023E-3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-5.3939042088717686E-3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-1.689301408291981E-3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-3.2000776823350988E-4</v>
      </c>
      <c r="AE10" s="198">
        <f t="shared" si="1"/>
        <v>-3.1567261360178609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RBay!C$60/100</f>
        <v>3.5673269939359792E-2</v>
      </c>
      <c r="L11" s="215">
        <f>RBay!D$60/100</f>
        <v>0.12988546164623263</v>
      </c>
      <c r="M11" s="215">
        <f>RBay!E$60/100</f>
        <v>0.43204426300714294</v>
      </c>
      <c r="N11" s="215">
        <f>RBay!F$60/100</f>
        <v>7.1029645477446897E-3</v>
      </c>
      <c r="O11" s="215">
        <f>RBay!G$60/100</f>
        <v>1.9055420025514677E-2</v>
      </c>
      <c r="P11" s="215">
        <f>RBay!H$60/100</f>
        <v>5.8726364441068574E-2</v>
      </c>
      <c r="Q11" s="215">
        <f>RBay!I$60/100</f>
        <v>0.10101263088879231</v>
      </c>
      <c r="R11" s="215">
        <f>RBay!J$60/100</f>
        <v>9.5930781266888657E-2</v>
      </c>
      <c r="S11" s="215">
        <f>RBay!K$60/100</f>
        <v>0.12056884423725565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8.3297979926366911E-4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-5.2938481018836468E-4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1.0763110255142328E-3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1.4453491171721424E-4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4.4023540627252536E-4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1.0437703013142579E-3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3.5470690794971596E-3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1.7993503891612622E-3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1.003894398927485E-3</v>
      </c>
      <c r="AE11" s="198">
        <f t="shared" si="1"/>
        <v>0.93587605014794406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RBay!C$60/100</f>
        <v>3.5673269939359792E-2</v>
      </c>
      <c r="L12" s="215">
        <f>RBay!D$60/100</f>
        <v>0.12988546164623263</v>
      </c>
      <c r="M12" s="215">
        <f>RBay!E$60/100</f>
        <v>0.43204426300714294</v>
      </c>
      <c r="N12" s="215">
        <f>RBay!F$60/100</f>
        <v>7.1029645477446897E-3</v>
      </c>
      <c r="O12" s="215">
        <f>RBay!G$60/100</f>
        <v>1.9055420025514677E-2</v>
      </c>
      <c r="P12" s="215">
        <f>RBay!H$60/100</f>
        <v>5.8726364441068574E-2</v>
      </c>
      <c r="Q12" s="215">
        <f>RBay!I$60/100</f>
        <v>0.10101263088879231</v>
      </c>
      <c r="R12" s="215">
        <f>RBay!J$60/100</f>
        <v>9.5930781266888657E-2</v>
      </c>
      <c r="S12" s="215">
        <f>RBay!K$60/100</f>
        <v>0.12056884423725565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1.9136827230241151E-3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2.3547138519879104E-3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7.4370256839085868E-3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2.0453036084360621E-4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5.071220662840215E-4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1.0399544999323115E-3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5.094618924174908E-3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1.7291212270731787E-3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1.1774853524450091E-4</v>
      </c>
      <c r="AE12" s="198">
        <f t="shared" si="1"/>
        <v>2.0398517872473145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RBay!C$60/100</f>
        <v>3.5673269939359792E-2</v>
      </c>
      <c r="L13" s="215">
        <f>RBay!D$60/100</f>
        <v>0.12988546164623263</v>
      </c>
      <c r="M13" s="215">
        <f>RBay!E$60/100</f>
        <v>0.43204426300714294</v>
      </c>
      <c r="N13" s="215">
        <f>RBay!F$60/100</f>
        <v>7.1029645477446897E-3</v>
      </c>
      <c r="O13" s="215">
        <f>RBay!G$60/100</f>
        <v>1.9055420025514677E-2</v>
      </c>
      <c r="P13" s="215">
        <f>RBay!H$60/100</f>
        <v>5.8726364441068574E-2</v>
      </c>
      <c r="Q13" s="215">
        <f>RBay!I$60/100</f>
        <v>0.10101263088879231</v>
      </c>
      <c r="R13" s="215">
        <f>RBay!J$60/100</f>
        <v>9.5930781266888657E-2</v>
      </c>
      <c r="S13" s="215">
        <f>RBay!K$60/100</f>
        <v>0.12056884423725565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4.5608151238658325E-4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4.6412372581964352E-4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6.635652986451069E-3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8.3790830009102283E-5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2.0080247551224241E-4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5.28194303211859E-4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1.3925409434194244E-3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8.8976173362905939E-4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8.4348628447955423E-4</v>
      </c>
      <c r="AE13" s="198">
        <f t="shared" si="1"/>
        <v>1.1494434794918538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RBay!C$61/100</f>
        <v>3.3641210030553141E-2</v>
      </c>
      <c r="L14" s="215">
        <f>RBay!D$61/100</f>
        <v>0.10430322091514874</v>
      </c>
      <c r="M14" s="215">
        <f>RBay!E$61/100</f>
        <v>0.44942905641861741</v>
      </c>
      <c r="N14" s="215">
        <f>RBay!F$61/100</f>
        <v>6.886226745247177E-3</v>
      </c>
      <c r="O14" s="215">
        <f>RBay!G$61/100</f>
        <v>1.8538441334030025E-2</v>
      </c>
      <c r="P14" s="215">
        <f>RBay!H$61/100</f>
        <v>6.5006485695970881E-2</v>
      </c>
      <c r="Q14" s="215">
        <f>RBay!I$61/100</f>
        <v>0.10688108740356529</v>
      </c>
      <c r="R14" s="215">
        <f>RBay!J$61/100</f>
        <v>0.10074929936194944</v>
      </c>
      <c r="S14" s="215">
        <f>RBay!K$61/100</f>
        <v>0.11456497209491784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1.5924035513168328E-4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6.2579539995243061E-4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4.3761881700436125E-3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-2.1473307753763414E-5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2.3728829622237089E-5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1.7788958407770995E-4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-2.2768072479927004E-4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2.3801889238815837E-4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4.9489659746151547E-4</v>
      </c>
      <c r="AE14" s="198">
        <f t="shared" si="1"/>
        <v>0.58466037961243145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RBay!C$61/100</f>
        <v>3.3641210030553141E-2</v>
      </c>
      <c r="L15" s="215">
        <f>RBay!D$61/100</f>
        <v>0.10430322091514874</v>
      </c>
      <c r="M15" s="215">
        <f>RBay!E$61/100</f>
        <v>0.44942905641861741</v>
      </c>
      <c r="N15" s="215">
        <f>RBay!F$61/100</f>
        <v>6.886226745247177E-3</v>
      </c>
      <c r="O15" s="215">
        <f>RBay!G$61/100</f>
        <v>1.8538441334030025E-2</v>
      </c>
      <c r="P15" s="215">
        <f>RBay!H$61/100</f>
        <v>6.5006485695970881E-2</v>
      </c>
      <c r="Q15" s="215">
        <f>RBay!I$61/100</f>
        <v>0.10688108740356529</v>
      </c>
      <c r="R15" s="215">
        <f>RBay!J$61/100</f>
        <v>0.10074929936194944</v>
      </c>
      <c r="S15" s="215">
        <f>RBay!K$61/100</f>
        <v>0.11456497209491784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-1.2291041144225315E-3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1.2304767650197046E-3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6.5863953910582241E-3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1.046158456979996E-4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2.1763231947625995E-4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6.7242486280550805E-4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1.6155001633262906E-3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1.1007523850940727E-3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9.5186679734511246E-4</v>
      </c>
      <c r="AE15" s="198">
        <f t="shared" si="1"/>
        <v>1.1250560415400641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RBay!C$61/100</f>
        <v>3.3641210030553141E-2</v>
      </c>
      <c r="L16" s="215">
        <f>RBay!D$61/100</f>
        <v>0.10430322091514874</v>
      </c>
      <c r="M16" s="215">
        <f>RBay!E$61/100</f>
        <v>0.44942905641861741</v>
      </c>
      <c r="N16" s="215">
        <f>RBay!F$61/100</f>
        <v>6.886226745247177E-3</v>
      </c>
      <c r="O16" s="215">
        <f>RBay!G$61/100</f>
        <v>1.8538441334030025E-2</v>
      </c>
      <c r="P16" s="215">
        <f>RBay!H$61/100</f>
        <v>6.5006485695970881E-2</v>
      </c>
      <c r="Q16" s="215">
        <f>RBay!I$61/100</f>
        <v>0.10688108740356529</v>
      </c>
      <c r="R16" s="215">
        <f>RBay!J$61/100</f>
        <v>0.10074929936194944</v>
      </c>
      <c r="S16" s="215">
        <f>RBay!K$61/100</f>
        <v>0.11456497209491784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-1.8218759953691542E-3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-2.0507297914181149E-3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-4.6932364032371589E-3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-1.4296134792842713E-4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-2.9611953125904507E-4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-6.5175723001231593E-4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-3.6957784375650253E-3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-1.0133276867232296E-3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3.4056693820342857E-4</v>
      </c>
      <c r="AE16" s="198">
        <f t="shared" si="1"/>
        <v>-1.4025219485309044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RBay!C$61/100</f>
        <v>3.3641210030553141E-2</v>
      </c>
      <c r="L17" s="215">
        <f>RBay!D$61/100</f>
        <v>0.10430322091514874</v>
      </c>
      <c r="M17" s="215">
        <f>RBay!E$61/100</f>
        <v>0.44942905641861741</v>
      </c>
      <c r="N17" s="215">
        <f>RBay!F$61/100</f>
        <v>6.886226745247177E-3</v>
      </c>
      <c r="O17" s="215">
        <f>RBay!G$61/100</f>
        <v>1.8538441334030025E-2</v>
      </c>
      <c r="P17" s="215">
        <f>RBay!H$61/100</f>
        <v>6.5006485695970881E-2</v>
      </c>
      <c r="Q17" s="215">
        <f>RBay!I$61/100</f>
        <v>0.10688108740356529</v>
      </c>
      <c r="R17" s="215">
        <f>RBay!J$61/100</f>
        <v>0.10074929936194944</v>
      </c>
      <c r="S17" s="215">
        <f>RBay!K$61/100</f>
        <v>0.11456497209491784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-4.2302464561168604E-3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-5.2299374759143926E-3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-2.6393379324036938E-2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-7.5961818563331589E-4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-1.5400235299874263E-3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-3.5928560247795584E-3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-1.7644732692948483E-2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-5.6024881601329938E-3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-7.3025349969365932E-5</v>
      </c>
      <c r="AE17" s="198">
        <f t="shared" si="1"/>
        <v>-6.506630719951934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RBay!C$61/100</f>
        <v>3.3641210030553141E-2</v>
      </c>
      <c r="L18" s="215">
        <f>RBay!D$61/100</f>
        <v>0.10430322091514874</v>
      </c>
      <c r="M18" s="215">
        <f>RBay!E$61/100</f>
        <v>0.44942905641861741</v>
      </c>
      <c r="N18" s="215">
        <f>RBay!F$61/100</f>
        <v>6.886226745247177E-3</v>
      </c>
      <c r="O18" s="215">
        <f>RBay!G$61/100</f>
        <v>1.8538441334030025E-2</v>
      </c>
      <c r="P18" s="215">
        <f>RBay!H$61/100</f>
        <v>6.5006485695970881E-2</v>
      </c>
      <c r="Q18" s="215">
        <f>RBay!I$61/100</f>
        <v>0.10688108740356529</v>
      </c>
      <c r="R18" s="215">
        <f>RBay!J$61/100</f>
        <v>0.10074929936194944</v>
      </c>
      <c r="S18" s="215">
        <f>RBay!K$61/100</f>
        <v>0.11456497209491784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1.1480164772430096E-3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-1.1201044587975193E-3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5.3282830843116189E-3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9.9441417609952762E-5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2.2811912875818393E-4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5.8849931243751198E-4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2.5597474240153192E-3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8.2840862872836027E-4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1.3149965096230141E-4</v>
      </c>
      <c r="AE18" s="198">
        <f t="shared" si="1"/>
        <v>0.97919106652687382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RBay!C$61/100</f>
        <v>3.3641210030553141E-2</v>
      </c>
      <c r="L19" s="215">
        <f>RBay!D$61/100</f>
        <v>0.10430322091514874</v>
      </c>
      <c r="M19" s="215">
        <f>RBay!E$61/100</f>
        <v>0.44942905641861741</v>
      </c>
      <c r="N19" s="215">
        <f>RBay!F$61/100</f>
        <v>6.886226745247177E-3</v>
      </c>
      <c r="O19" s="215">
        <f>RBay!G$61/100</f>
        <v>1.8538441334030025E-2</v>
      </c>
      <c r="P19" s="215">
        <f>RBay!H$61/100</f>
        <v>6.5006485695970881E-2</v>
      </c>
      <c r="Q19" s="215">
        <f>RBay!I$61/100</f>
        <v>0.10688108740356529</v>
      </c>
      <c r="R19" s="215">
        <f>RBay!J$61/100</f>
        <v>0.10074929936194944</v>
      </c>
      <c r="S19" s="215">
        <f>RBay!K$61/100</f>
        <v>0.11456497209491784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-2.5280435454189045E-4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-3.3877307729283448E-3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-8.1034233103396951E-3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-1.4681983350774841E-4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-2.3555592183792075E-4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-5.6114938690816365E-4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-3.4887950457051851E-3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-6.921466814894309E-4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5.3682521782145965E-4</v>
      </c>
      <c r="AE19" s="198">
        <f t="shared" si="1"/>
        <v>-1.6331600089436917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RBay!C$61/100</f>
        <v>3.3641210030553141E-2</v>
      </c>
      <c r="L20" s="215">
        <f>RBay!D$61/100</f>
        <v>0.10430322091514874</v>
      </c>
      <c r="M20" s="215">
        <f>RBay!E$61/100</f>
        <v>0.44942905641861741</v>
      </c>
      <c r="N20" s="215">
        <f>RBay!F$61/100</f>
        <v>6.886226745247177E-3</v>
      </c>
      <c r="O20" s="215">
        <f>RBay!G$61/100</f>
        <v>1.8538441334030025E-2</v>
      </c>
      <c r="P20" s="215">
        <f>RBay!H$61/100</f>
        <v>6.5006485695970881E-2</v>
      </c>
      <c r="Q20" s="215">
        <f>RBay!I$61/100</f>
        <v>0.10688108740356529</v>
      </c>
      <c r="R20" s="215">
        <f>RBay!J$61/100</f>
        <v>0.10074929936194944</v>
      </c>
      <c r="S20" s="215">
        <f>RBay!K$61/100</f>
        <v>0.11456497209491784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-1.5542089158930065E-3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-1.4186908014399717E-3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-1.1147332407109882E-3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-1.2164828923114892E-4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-2.2031578506260155E-4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-2.709176621783637E-4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-3.0379777053668833E-3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-6.4159478991622433E-4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8.0838878637235498E-4</v>
      </c>
      <c r="AE20" s="198">
        <f t="shared" si="1"/>
        <v>-0.75716984034268331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RBay!C$61/100</f>
        <v>3.3641210030553141E-2</v>
      </c>
      <c r="L21" s="215">
        <f>RBay!D$61/100</f>
        <v>0.10430322091514874</v>
      </c>
      <c r="M21" s="215">
        <f>RBay!E$61/100</f>
        <v>0.44942905641861741</v>
      </c>
      <c r="N21" s="215">
        <f>RBay!F$61/100</f>
        <v>6.886226745247177E-3</v>
      </c>
      <c r="O21" s="215">
        <f>RBay!G$61/100</f>
        <v>1.8538441334030025E-2</v>
      </c>
      <c r="P21" s="215">
        <f>RBay!H$61/100</f>
        <v>6.5006485695970881E-2</v>
      </c>
      <c r="Q21" s="215">
        <f>RBay!I$61/100</f>
        <v>0.10688108740356529</v>
      </c>
      <c r="R21" s="215">
        <f>RBay!J$61/100</f>
        <v>0.10074929936194944</v>
      </c>
      <c r="S21" s="215">
        <f>RBay!K$61/100</f>
        <v>0.11456497209491784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3.6430194013473474E-4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-6.4124338978619757E-4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-2.6723411940196406E-3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-4.348707425139774E-5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-7.3019944470253809E-5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-4.4878307160103382E-5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-1.2199158523517409E-3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-1.6404658905909007E-4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5.2613998448861824E-4</v>
      </c>
      <c r="AE21" s="198">
        <f t="shared" si="1"/>
        <v>-0.39684904264750703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RBay!C$61/100</f>
        <v>3.3641210030553141E-2</v>
      </c>
      <c r="L22" s="215">
        <f>RBay!D$61/100</f>
        <v>0.10430322091514874</v>
      </c>
      <c r="M22" s="215">
        <f>RBay!E$61/100</f>
        <v>0.44942905641861741</v>
      </c>
      <c r="N22" s="215">
        <f>RBay!F$61/100</f>
        <v>6.886226745247177E-3</v>
      </c>
      <c r="O22" s="215">
        <f>RBay!G$61/100</f>
        <v>1.8538441334030025E-2</v>
      </c>
      <c r="P22" s="215">
        <f>RBay!H$61/100</f>
        <v>6.5006485695970881E-2</v>
      </c>
      <c r="Q22" s="215">
        <f>RBay!I$61/100</f>
        <v>0.10688108740356529</v>
      </c>
      <c r="R22" s="215">
        <f>RBay!J$61/100</f>
        <v>0.10074929936194944</v>
      </c>
      <c r="S22" s="215">
        <f>RBay!K$61/100</f>
        <v>0.11456497209491784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9.8953297111995854E-4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5.9404500662476071E-3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-5.4951961466291228E-3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-1.2246148033142267E-4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-2.3136982765762835E-4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-4.076951784717405E-4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-3.4555026196200524E-3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-6.2311848305314445E-4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8.6483253762567082E-4</v>
      </c>
      <c r="AE22" s="198">
        <f t="shared" si="1"/>
        <v>-0.25405281607698749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RBay!C$61/100</f>
        <v>3.3641210030553141E-2</v>
      </c>
      <c r="L23" s="215">
        <f>RBay!D$61/100</f>
        <v>0.10430322091514874</v>
      </c>
      <c r="M23" s="215">
        <f>RBay!E$61/100</f>
        <v>0.44942905641861741</v>
      </c>
      <c r="N23" s="215">
        <f>RBay!F$61/100</f>
        <v>6.886226745247177E-3</v>
      </c>
      <c r="O23" s="215">
        <f>RBay!G$61/100</f>
        <v>1.8538441334030025E-2</v>
      </c>
      <c r="P23" s="215">
        <f>RBay!H$61/100</f>
        <v>6.5006485695970881E-2</v>
      </c>
      <c r="Q23" s="215">
        <f>RBay!I$61/100</f>
        <v>0.10688108740356529</v>
      </c>
      <c r="R23" s="215">
        <f>RBay!J$61/100</f>
        <v>0.10074929936194944</v>
      </c>
      <c r="S23" s="215">
        <f>RBay!K$61/100</f>
        <v>0.11456497209491784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8.5281607581743821E-4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1.7709938308898604E-3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7.8721731631751866E-3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1.5140656094199498E-4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3.0068302542684026E-4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7.6106453797541518E-4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3.5076019811895072E-3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1.1054613884576737E-3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6.1293226655163954E-5</v>
      </c>
      <c r="AE23" s="198">
        <f t="shared" si="1"/>
        <v>1.6383493790529082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RBay!C$61/100</f>
        <v>3.3641210030553141E-2</v>
      </c>
      <c r="L24" s="215">
        <f>RBay!D$61/100</f>
        <v>0.10430322091514874</v>
      </c>
      <c r="M24" s="215">
        <f>RBay!E$61/100</f>
        <v>0.44942905641861741</v>
      </c>
      <c r="N24" s="215">
        <f>RBay!F$61/100</f>
        <v>6.886226745247177E-3</v>
      </c>
      <c r="O24" s="215">
        <f>RBay!G$61/100</f>
        <v>1.8538441334030025E-2</v>
      </c>
      <c r="P24" s="215">
        <f>RBay!H$61/100</f>
        <v>6.5006485695970881E-2</v>
      </c>
      <c r="Q24" s="215">
        <f>RBay!I$61/100</f>
        <v>0.10688108740356529</v>
      </c>
      <c r="R24" s="215">
        <f>RBay!J$61/100</f>
        <v>0.10074929936194944</v>
      </c>
      <c r="S24" s="215">
        <f>RBay!K$61/100</f>
        <v>0.11456497209491784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-1.0921709825499589E-3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-2.8077489604391307E-3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-4.0640438511221344E-3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-1.6655979497331823E-4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-2.6570568829251107E-4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-5.2455000605650386E-4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-4.2127084291610226E-3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-6.5113785758623877E-4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9.7759125582677522E-4</v>
      </c>
      <c r="AE24" s="198">
        <f t="shared" si="1"/>
        <v>-1.2807034314354044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RBay!C$61/100</f>
        <v>3.3641210030553141E-2</v>
      </c>
      <c r="L25" s="215">
        <f>RBay!D$61/100</f>
        <v>0.10430322091514874</v>
      </c>
      <c r="M25" s="215">
        <f>RBay!E$61/100</f>
        <v>0.44942905641861741</v>
      </c>
      <c r="N25" s="215">
        <f>RBay!F$61/100</f>
        <v>6.886226745247177E-3</v>
      </c>
      <c r="O25" s="215">
        <f>RBay!G$61/100</f>
        <v>1.8538441334030025E-2</v>
      </c>
      <c r="P25" s="215">
        <f>RBay!H$61/100</f>
        <v>6.5006485695970881E-2</v>
      </c>
      <c r="Q25" s="215">
        <f>RBay!I$61/100</f>
        <v>0.10688108740356529</v>
      </c>
      <c r="R25" s="215">
        <f>RBay!J$61/100</f>
        <v>0.10074929936194944</v>
      </c>
      <c r="S25" s="215">
        <f>RBay!K$61/100</f>
        <v>0.11456497209491784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-1.0546706757620444E-3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-6.9351114397990868E-4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-1.4194995302565445E-3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-5.3641303091840088E-5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-6.3664597931338698E-5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-9.8879806829890726E-5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-1.2321096706501998E-3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-8.1526691120674394E-5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3.9589139640050497E-4</v>
      </c>
      <c r="AE25" s="198">
        <f t="shared" si="1"/>
        <v>-0.43016120232219363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RBay!C$62/100</f>
        <v>3.2441726476155459E-2</v>
      </c>
      <c r="L26" s="215">
        <f>RBay!D$62/100</f>
        <v>0.10210835802394551</v>
      </c>
      <c r="M26" s="215">
        <f>RBay!E$62/100</f>
        <v>0.45988527179499911</v>
      </c>
      <c r="N26" s="215">
        <f>RBay!F$62/100</f>
        <v>6.9132092029625539E-3</v>
      </c>
      <c r="O26" s="215">
        <f>RBay!G$62/100</f>
        <v>1.8458745726634321E-2</v>
      </c>
      <c r="P26" s="215">
        <f>RBay!H$62/100</f>
        <v>6.7378490954219425E-2</v>
      </c>
      <c r="Q26" s="215">
        <f>RBay!I$62/100</f>
        <v>0.10813551201589533</v>
      </c>
      <c r="R26" s="215">
        <f>RBay!J$62/100</f>
        <v>9.7141937014096721E-2</v>
      </c>
      <c r="S26" s="215">
        <f>RBay!K$62/100</f>
        <v>0.10753674879109137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-5.7455720983630389E-4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-6.9476962183500539E-4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1.3606866479648173E-3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-8.5405620485829654E-5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-1.8524212979943158E-6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8.8212781529770534E-5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-6.3521777216859218E-4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1.1070331666281294E-4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3.5513052436005781E-4</v>
      </c>
      <c r="AE26" s="198">
        <f t="shared" si="1"/>
        <v>-7.7069375106267046E-3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RBay!C$62/100</f>
        <v>3.2441726476155459E-2</v>
      </c>
      <c r="L27" s="215">
        <f>RBay!D$62/100</f>
        <v>0.10210835802394551</v>
      </c>
      <c r="M27" s="215">
        <f>RBay!E$62/100</f>
        <v>0.45988527179499911</v>
      </c>
      <c r="N27" s="215">
        <f>RBay!F$62/100</f>
        <v>6.9132092029625539E-3</v>
      </c>
      <c r="O27" s="215">
        <f>RBay!G$62/100</f>
        <v>1.8458745726634321E-2</v>
      </c>
      <c r="P27" s="215">
        <f>RBay!H$62/100</f>
        <v>6.7378490954219425E-2</v>
      </c>
      <c r="Q27" s="215">
        <f>RBay!I$62/100</f>
        <v>0.10813551201589533</v>
      </c>
      <c r="R27" s="215">
        <f>RBay!J$62/100</f>
        <v>9.7141937014096721E-2</v>
      </c>
      <c r="S27" s="215">
        <f>RBay!K$62/100</f>
        <v>0.10753674879109137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-9.5989176108369145E-4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1.1413995456417603E-3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2.0565353937692862E-4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1.3784009029441612E-5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-2.5452452291628694E-4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-6.7904179923207919E-4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-3.1634157477696536E-3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-7.6232625377417368E-4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4.6217218449898321E-4</v>
      </c>
      <c r="AE27" s="198">
        <f t="shared" si="1"/>
        <v>-0.39961908062287715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RBay!C$62/100</f>
        <v>3.2441726476155459E-2</v>
      </c>
      <c r="L28" s="215">
        <f>RBay!D$62/100</f>
        <v>0.10210835802394551</v>
      </c>
      <c r="M28" s="215">
        <f>RBay!E$62/100</f>
        <v>0.45988527179499911</v>
      </c>
      <c r="N28" s="215">
        <f>RBay!F$62/100</f>
        <v>6.9132092029625539E-3</v>
      </c>
      <c r="O28" s="215">
        <f>RBay!G$62/100</f>
        <v>1.8458745726634321E-2</v>
      </c>
      <c r="P28" s="215">
        <f>RBay!H$62/100</f>
        <v>6.7378490954219425E-2</v>
      </c>
      <c r="Q28" s="215">
        <f>RBay!I$62/100</f>
        <v>0.10813551201589533</v>
      </c>
      <c r="R28" s="215">
        <f>RBay!J$62/100</f>
        <v>9.7141937014096721E-2</v>
      </c>
      <c r="S28" s="215">
        <f>RBay!K$62/100</f>
        <v>0.10753674879109137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3.7856132343851292E-4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-3.1465947435740623E-4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8.78307525216665E-3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9.8300794170493247E-5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3.4527815141749554E-4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8.5564775181410919E-4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3.8360412647217312E-3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1.2201624173516692E-3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-4.2291086324612151E-5</v>
      </c>
      <c r="AE28" s="198">
        <f t="shared" si="1"/>
        <v>1.5160116394398644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RBay!C$62/100</f>
        <v>3.2441726476155459E-2</v>
      </c>
      <c r="L29" s="215">
        <f>RBay!D$62/100</f>
        <v>0.10210835802394551</v>
      </c>
      <c r="M29" s="215">
        <f>RBay!E$62/100</f>
        <v>0.45988527179499911</v>
      </c>
      <c r="N29" s="215">
        <f>RBay!F$62/100</f>
        <v>6.9132092029625539E-3</v>
      </c>
      <c r="O29" s="215">
        <f>RBay!G$62/100</f>
        <v>1.8458745726634321E-2</v>
      </c>
      <c r="P29" s="215">
        <f>RBay!H$62/100</f>
        <v>6.7378490954219425E-2</v>
      </c>
      <c r="Q29" s="215">
        <f>RBay!I$62/100</f>
        <v>0.10813551201589533</v>
      </c>
      <c r="R29" s="215">
        <f>RBay!J$62/100</f>
        <v>9.7141937014096721E-2</v>
      </c>
      <c r="S29" s="215">
        <f>RBay!K$62/100</f>
        <v>0.10753674879109137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2.0741144373344197E-3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1.537092944748307E-3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6.6350375241791574E-3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5.1021503203272384E-5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9.6338630888235071E-5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1.8256563623787238E-4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1.0420169501677958E-3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3.594576453448388E-4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-1.5903078565493385E-5</v>
      </c>
      <c r="AE29" s="198">
        <f t="shared" si="1"/>
        <v>1.1961742193538405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RBay!C$62/100</f>
        <v>3.2441726476155459E-2</v>
      </c>
      <c r="L30" s="215">
        <f>RBay!D$62/100</f>
        <v>0.10210835802394551</v>
      </c>
      <c r="M30" s="215">
        <f>RBay!E$62/100</f>
        <v>0.45988527179499911</v>
      </c>
      <c r="N30" s="215">
        <f>RBay!F$62/100</f>
        <v>6.9132092029625539E-3</v>
      </c>
      <c r="O30" s="215">
        <f>RBay!G$62/100</f>
        <v>1.8458745726634321E-2</v>
      </c>
      <c r="P30" s="215">
        <f>RBay!H$62/100</f>
        <v>6.7378490954219425E-2</v>
      </c>
      <c r="Q30" s="215">
        <f>RBay!I$62/100</f>
        <v>0.10813551201589533</v>
      </c>
      <c r="R30" s="215">
        <f>RBay!J$62/100</f>
        <v>9.7141937014096721E-2</v>
      </c>
      <c r="S30" s="215">
        <f>RBay!K$62/100</f>
        <v>0.10753674879109137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4.1380430695277747E-4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-1.7477925857050055E-3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-4.177843725200114E-3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-1.8680797528163699E-4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-4.3317827342779168E-4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-1.0750118172824781E-3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-5.4030525371951211E-3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-1.4122369316439765E-3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2.9273903849870344E-4</v>
      </c>
      <c r="AE30" s="198">
        <f t="shared" si="1"/>
        <v>-1.3729380500284643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RBay!C$62/100</f>
        <v>3.2441726476155459E-2</v>
      </c>
      <c r="L31" s="215">
        <f>RBay!D$62/100</f>
        <v>0.10210835802394551</v>
      </c>
      <c r="M31" s="215">
        <f>RBay!E$62/100</f>
        <v>0.45988527179499911</v>
      </c>
      <c r="N31" s="215">
        <f>RBay!F$62/100</f>
        <v>6.9132092029625539E-3</v>
      </c>
      <c r="O31" s="215">
        <f>RBay!G$62/100</f>
        <v>1.8458745726634321E-2</v>
      </c>
      <c r="P31" s="215">
        <f>RBay!H$62/100</f>
        <v>6.7378490954219425E-2</v>
      </c>
      <c r="Q31" s="215">
        <f>RBay!I$62/100</f>
        <v>0.10813551201589533</v>
      </c>
      <c r="R31" s="215">
        <f>RBay!J$62/100</f>
        <v>9.7141937014096721E-2</v>
      </c>
      <c r="S31" s="215">
        <f>RBay!K$62/100</f>
        <v>0.10753674879109137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1.7105253172390788E-3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7.9840847589800787E-4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-7.6869233179962405E-3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-1.4299514313846016E-4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-1.8027379940283356E-4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-4.2577014156298682E-4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-2.2345481474357752E-3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-6.3524003339080826E-4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-4.5037038604600862E-5</v>
      </c>
      <c r="AE31" s="198">
        <f t="shared" si="1"/>
        <v>-0.88418538283946191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RBay!C$62/100</f>
        <v>3.2441726476155459E-2</v>
      </c>
      <c r="L32" s="215">
        <f>RBay!D$62/100</f>
        <v>0.10210835802394551</v>
      </c>
      <c r="M32" s="215">
        <f>RBay!E$62/100</f>
        <v>0.45988527179499911</v>
      </c>
      <c r="N32" s="215">
        <f>RBay!F$62/100</f>
        <v>6.9132092029625539E-3</v>
      </c>
      <c r="O32" s="215">
        <f>RBay!G$62/100</f>
        <v>1.8458745726634321E-2</v>
      </c>
      <c r="P32" s="215">
        <f>RBay!H$62/100</f>
        <v>6.7378490954219425E-2</v>
      </c>
      <c r="Q32" s="215">
        <f>RBay!I$62/100</f>
        <v>0.10813551201589533</v>
      </c>
      <c r="R32" s="215">
        <f>RBay!J$62/100</f>
        <v>9.7141937014096721E-2</v>
      </c>
      <c r="S32" s="215">
        <f>RBay!K$62/100</f>
        <v>0.10753674879109137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2.603225976886627E-3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1.2070320681896994E-3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1.3611820064078175E-2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2.9586120422003153E-4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5.5840551501113193E-4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1.3932975357674705E-3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5.5421988986021006E-3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2.2527287727766459E-3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8.3462976513327047E-4</v>
      </c>
      <c r="AE32" s="198">
        <f t="shared" si="1"/>
        <v>2.8299199800665154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RBay!C$62/100</f>
        <v>3.2441726476155459E-2</v>
      </c>
      <c r="L33" s="215">
        <f>RBay!D$62/100</f>
        <v>0.10210835802394551</v>
      </c>
      <c r="M33" s="215">
        <f>RBay!E$62/100</f>
        <v>0.45988527179499911</v>
      </c>
      <c r="N33" s="215">
        <f>RBay!F$62/100</f>
        <v>6.9132092029625539E-3</v>
      </c>
      <c r="O33" s="215">
        <f>RBay!G$62/100</f>
        <v>1.8458745726634321E-2</v>
      </c>
      <c r="P33" s="215">
        <f>RBay!H$62/100</f>
        <v>6.7378490954219425E-2</v>
      </c>
      <c r="Q33" s="215">
        <f>RBay!I$62/100</f>
        <v>0.10813551201589533</v>
      </c>
      <c r="R33" s="215">
        <f>RBay!J$62/100</f>
        <v>9.7141937014096721E-2</v>
      </c>
      <c r="S33" s="215">
        <f>RBay!K$62/100</f>
        <v>0.10753674879109137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-1.5530267189893494E-4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-2.8405352063964654E-3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-9.5695731147764501E-3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-3.0005540638499388E-4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-5.3668153349810909E-4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-1.3263006012116164E-3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-6.5871737796658492E-3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-1.8222681697984285E-3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8.6324540376011552E-5</v>
      </c>
      <c r="AE33" s="198">
        <f t="shared" si="1"/>
        <v>-2.3051565943254837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RBay!C$62/100</f>
        <v>3.2441726476155459E-2</v>
      </c>
      <c r="L34" s="215">
        <f>RBay!D$62/100</f>
        <v>0.10210835802394551</v>
      </c>
      <c r="M34" s="215">
        <f>RBay!E$62/100</f>
        <v>0.45988527179499911</v>
      </c>
      <c r="N34" s="215">
        <f>RBay!F$62/100</f>
        <v>6.9132092029625539E-3</v>
      </c>
      <c r="O34" s="215">
        <f>RBay!G$62/100</f>
        <v>1.8458745726634321E-2</v>
      </c>
      <c r="P34" s="215">
        <f>RBay!H$62/100</f>
        <v>6.7378490954219425E-2</v>
      </c>
      <c r="Q34" s="215">
        <f>RBay!I$62/100</f>
        <v>0.10813551201589533</v>
      </c>
      <c r="R34" s="215">
        <f>RBay!J$62/100</f>
        <v>9.7141937014096721E-2</v>
      </c>
      <c r="S34" s="215">
        <f>RBay!K$62/100</f>
        <v>0.10753674879109137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1.5677303290314475E-4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2.6801742150793562E-3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1.22125792268816E-2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1.4749952925907053E-4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4.1071828429935681E-4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1.1654982986807356E-3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3.6182758979368106E-3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1.7395364489148969E-3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9.8600359420795958E-4</v>
      </c>
      <c r="AE34" s="198">
        <f t="shared" si="1"/>
        <v>2.3117058528162935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RBay!C$62/100</f>
        <v>3.2441726476155459E-2</v>
      </c>
      <c r="L35" s="215">
        <f>RBay!D$62/100</f>
        <v>0.10210835802394551</v>
      </c>
      <c r="M35" s="215">
        <f>RBay!E$62/100</f>
        <v>0.45988527179499911</v>
      </c>
      <c r="N35" s="215">
        <f>RBay!F$62/100</f>
        <v>6.9132092029625539E-3</v>
      </c>
      <c r="O35" s="215">
        <f>RBay!G$62/100</f>
        <v>1.8458745726634321E-2</v>
      </c>
      <c r="P35" s="215">
        <f>RBay!H$62/100</f>
        <v>6.7378490954219425E-2</v>
      </c>
      <c r="Q35" s="215">
        <f>RBay!I$62/100</f>
        <v>0.10813551201589533</v>
      </c>
      <c r="R35" s="215">
        <f>RBay!J$62/100</f>
        <v>9.7141937014096721E-2</v>
      </c>
      <c r="S35" s="215">
        <f>RBay!K$62/100</f>
        <v>0.10753674879109137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4.9593188519707549E-4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-1.1108407912035431E-3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3.6433673075516714E-3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-2.0942794849007773E-5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-6.5288889475428413E-5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-1.213654486743153E-4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-1.2271717013398527E-3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-1.0158389876792803E-4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4.4751272607411832E-4</v>
      </c>
      <c r="AE35" s="198">
        <f t="shared" si="1"/>
        <v>0.19396183945127901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RBay!C$62/100</f>
        <v>3.2441726476155459E-2</v>
      </c>
      <c r="L36" s="215">
        <f>RBay!D$62/100</f>
        <v>0.10210835802394551</v>
      </c>
      <c r="M36" s="215">
        <f>RBay!E$62/100</f>
        <v>0.45988527179499911</v>
      </c>
      <c r="N36" s="215">
        <f>RBay!F$62/100</f>
        <v>6.9132092029625539E-3</v>
      </c>
      <c r="O36" s="215">
        <f>RBay!G$62/100</f>
        <v>1.8458745726634321E-2</v>
      </c>
      <c r="P36" s="215">
        <f>RBay!H$62/100</f>
        <v>6.7378490954219425E-2</v>
      </c>
      <c r="Q36" s="215">
        <f>RBay!I$62/100</f>
        <v>0.10813551201589533</v>
      </c>
      <c r="R36" s="215">
        <f>RBay!J$62/100</f>
        <v>9.7141937014096721E-2</v>
      </c>
      <c r="S36" s="215">
        <f>RBay!K$62/100</f>
        <v>0.10753674879109137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-6.2293573532872762E-4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1.2786462692264626E-3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5.9856103236005783E-3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2.8062296127032888E-5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1.4245015234400559E-4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5.1737113019534775E-4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4.6636579679558632E-4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8.2640002760426981E-4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1.0266219207454904E-3</v>
      </c>
      <c r="AE36" s="198">
        <f t="shared" si="1"/>
        <v>0.96485921813100461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RBay!C$62/100</f>
        <v>3.2441726476155459E-2</v>
      </c>
      <c r="L37" s="215">
        <f>RBay!D$62/100</f>
        <v>0.10210835802394551</v>
      </c>
      <c r="M37" s="215">
        <f>RBay!E$62/100</f>
        <v>0.45988527179499911</v>
      </c>
      <c r="N37" s="215">
        <f>RBay!F$62/100</f>
        <v>6.9132092029625539E-3</v>
      </c>
      <c r="O37" s="215">
        <f>RBay!G$62/100</f>
        <v>1.8458745726634321E-2</v>
      </c>
      <c r="P37" s="215">
        <f>RBay!H$62/100</f>
        <v>6.7378490954219425E-2</v>
      </c>
      <c r="Q37" s="215">
        <f>RBay!I$62/100</f>
        <v>0.10813551201589533</v>
      </c>
      <c r="R37" s="215">
        <f>RBay!J$62/100</f>
        <v>9.7141937014096721E-2</v>
      </c>
      <c r="S37" s="215">
        <f>RBay!K$62/100</f>
        <v>0.10753674879109137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1.8218755217172477E-3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3.0701134485844354E-3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1.0378562422392431E-2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4.1380445142688723E-4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8.6481420110848641E-4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2.1035129068310266E-3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1.0256780696716622E-2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3.0019665052835507E-3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-1.6203020657790714E-4</v>
      </c>
      <c r="AE37" s="198">
        <f t="shared" si="1"/>
        <v>3.1749399947482777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RBay!C$63/100</f>
        <v>3.1560883942918956E-2</v>
      </c>
      <c r="L38" s="215">
        <f>RBay!D$63/100</f>
        <v>0.10065565393226382</v>
      </c>
      <c r="M38" s="215">
        <f>RBay!E$63/100</f>
        <v>0.45384272734524439</v>
      </c>
      <c r="N38" s="215">
        <f>RBay!F$63/100</f>
        <v>6.6575346929321376E-3</v>
      </c>
      <c r="O38" s="215">
        <f>RBay!G$63/100</f>
        <v>2.3975634139305761E-2</v>
      </c>
      <c r="P38" s="215">
        <f>RBay!H$63/100</f>
        <v>7.0468622776642037E-2</v>
      </c>
      <c r="Q38" s="215">
        <f>RBay!I$63/100</f>
        <v>0.10887093429878478</v>
      </c>
      <c r="R38" s="215">
        <f>RBay!J$63/100</f>
        <v>9.7640861353770023E-2</v>
      </c>
      <c r="S38" s="215">
        <f>RBay!K$63/100</f>
        <v>0.10632714751813797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-6.4793220121904971E-4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-2.1432715292593898E-3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-4.9377712651826645E-3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-2.6967762474652368E-4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-6.7267753183427432E-4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-1.2138242357661638E-3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-6.7379195031452852E-3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-1.6463672689538964E-3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5.3982826168814967E-4</v>
      </c>
      <c r="AE38" s="198">
        <f t="shared" si="1"/>
        <v>-1.7729612898419098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RBay!C$63/100</f>
        <v>3.1560883942918956E-2</v>
      </c>
      <c r="L39" s="215">
        <f>RBay!D$63/100</f>
        <v>0.10065565393226382</v>
      </c>
      <c r="M39" s="215">
        <f>RBay!E$63/100</f>
        <v>0.45384272734524439</v>
      </c>
      <c r="N39" s="215">
        <f>RBay!F$63/100</f>
        <v>6.6575346929321376E-3</v>
      </c>
      <c r="O39" s="215">
        <f>RBay!G$63/100</f>
        <v>2.3975634139305761E-2</v>
      </c>
      <c r="P39" s="215">
        <f>RBay!H$63/100</f>
        <v>7.0468622776642037E-2</v>
      </c>
      <c r="Q39" s="215">
        <f>RBay!I$63/100</f>
        <v>0.10887093429878478</v>
      </c>
      <c r="R39" s="215">
        <f>RBay!J$63/100</f>
        <v>9.7640861353770023E-2</v>
      </c>
      <c r="S39" s="215">
        <f>RBay!K$63/100</f>
        <v>0.10632714751813797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-4.2151301016781796E-4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3.1905784935056962E-4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7.0972182490028931E-4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3.0332472635354648E-5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2.5690345110569984E-4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5.5774824009260037E-4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1.7986439132042602E-3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8.1960967543733552E-4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2.5345918249134819E-4</v>
      </c>
      <c r="AE39" s="198">
        <f t="shared" si="1"/>
        <v>0.432396359904964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RBay!C$63/100</f>
        <v>3.1560883942918956E-2</v>
      </c>
      <c r="L40" s="215">
        <f>RBay!D$63/100</f>
        <v>0.10065565393226382</v>
      </c>
      <c r="M40" s="215">
        <f>RBay!E$63/100</f>
        <v>0.45384272734524439</v>
      </c>
      <c r="N40" s="215">
        <f>RBay!F$63/100</f>
        <v>6.6575346929321376E-3</v>
      </c>
      <c r="O40" s="215">
        <f>RBay!G$63/100</f>
        <v>2.3975634139305761E-2</v>
      </c>
      <c r="P40" s="215">
        <f>RBay!H$63/100</f>
        <v>7.0468622776642037E-2</v>
      </c>
      <c r="Q40" s="215">
        <f>RBay!I$63/100</f>
        <v>0.10887093429878478</v>
      </c>
      <c r="R40" s="215">
        <f>RBay!J$63/100</f>
        <v>9.7640861353770023E-2</v>
      </c>
      <c r="S40" s="215">
        <f>RBay!K$63/100</f>
        <v>0.10632714751813797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-7.1416425054062323E-5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1.7406216645696562E-4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9.1986435598558989E-3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1.1177344946990058E-4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3.2979708011488044E-4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7.4505210341870357E-4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2.3680920960293741E-3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1.0470236618031088E-3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5.9921107740202575E-4</v>
      </c>
      <c r="AE40" s="198">
        <f t="shared" si="1"/>
        <v>1.4502238769496796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RBay!C$63/100</f>
        <v>3.1560883942918956E-2</v>
      </c>
      <c r="L41" s="215">
        <f>RBay!D$63/100</f>
        <v>0.10065565393226382</v>
      </c>
      <c r="M41" s="215">
        <f>RBay!E$63/100</f>
        <v>0.45384272734524439</v>
      </c>
      <c r="N41" s="215">
        <f>RBay!F$63/100</f>
        <v>6.6575346929321376E-3</v>
      </c>
      <c r="O41" s="215">
        <f>RBay!G$63/100</f>
        <v>2.3975634139305761E-2</v>
      </c>
      <c r="P41" s="215">
        <f>RBay!H$63/100</f>
        <v>7.0468622776642037E-2</v>
      </c>
      <c r="Q41" s="215">
        <f>RBay!I$63/100</f>
        <v>0.10887093429878478</v>
      </c>
      <c r="R41" s="215">
        <f>RBay!J$63/100</f>
        <v>9.7640861353770023E-2</v>
      </c>
      <c r="S41" s="215">
        <f>RBay!K$63/100</f>
        <v>0.10632714751813797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-1.4106548830035836E-3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-3.2105530932417857E-4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-6.152747572703534E-3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-1.7584704854886125E-4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-4.1594451540166646E-4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-7.0645562994681112E-4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-4.0198431539794398E-3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-1.0684645389203472E-3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2.7961185886885199E-4</v>
      </c>
      <c r="AE41" s="198">
        <f t="shared" si="1"/>
        <v>-1.3991400792959572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RBay!C$63/100</f>
        <v>3.1560883942918956E-2</v>
      </c>
      <c r="L42" s="215">
        <f>RBay!D$63/100</f>
        <v>0.10065565393226382</v>
      </c>
      <c r="M42" s="215">
        <f>RBay!E$63/100</f>
        <v>0.45384272734524439</v>
      </c>
      <c r="N42" s="215">
        <f>RBay!F$63/100</f>
        <v>6.6575346929321376E-3</v>
      </c>
      <c r="O42" s="215">
        <f>RBay!G$63/100</f>
        <v>2.3975634139305761E-2</v>
      </c>
      <c r="P42" s="215">
        <f>RBay!H$63/100</f>
        <v>7.0468622776642037E-2</v>
      </c>
      <c r="Q42" s="215">
        <f>RBay!I$63/100</f>
        <v>0.10887093429878478</v>
      </c>
      <c r="R42" s="215">
        <f>RBay!J$63/100</f>
        <v>9.7640861353770023E-2</v>
      </c>
      <c r="S42" s="215">
        <f>RBay!K$63/100</f>
        <v>0.10632714751813797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7.2368600915927563E-4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-3.2678815586221799E-4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-2.2656170261204332E-3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-7.6626912268602411E-5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-1.756378027465371E-4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-2.9335351483888116E-4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-2.1082798834346846E-3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-3.4247085727830915E-4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4.1627744120278242E-4</v>
      </c>
      <c r="AE42" s="198">
        <f t="shared" si="1"/>
        <v>-0.44488107021876083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RBay!C$63/100</f>
        <v>3.1560883942918956E-2</v>
      </c>
      <c r="L43" s="215">
        <f>RBay!D$63/100</f>
        <v>0.10065565393226382</v>
      </c>
      <c r="M43" s="215">
        <f>RBay!E$63/100</f>
        <v>0.45384272734524439</v>
      </c>
      <c r="N43" s="215">
        <f>RBay!F$63/100</f>
        <v>6.6575346929321376E-3</v>
      </c>
      <c r="O43" s="215">
        <f>RBay!G$63/100</f>
        <v>2.3975634139305761E-2</v>
      </c>
      <c r="P43" s="215">
        <f>RBay!H$63/100</f>
        <v>7.0468622776642037E-2</v>
      </c>
      <c r="Q43" s="215">
        <f>RBay!I$63/100</f>
        <v>0.10887093429878478</v>
      </c>
      <c r="R43" s="215">
        <f>RBay!J$63/100</f>
        <v>9.7640861353770023E-2</v>
      </c>
      <c r="S43" s="215">
        <f>RBay!K$63/100</f>
        <v>0.10632714751813797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4.5508864001300232E-4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1.7569472521052156E-3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6.9221400338706643E-3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1.4269712965246959E-4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5.2773779948631918E-4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1.1993650173297249E-3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4.0458570893497315E-3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1.6449105814120108E-3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6.050634252504286E-4</v>
      </c>
      <c r="AE43" s="198">
        <f t="shared" si="1"/>
        <v>1.7299806968469569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RBay!C$63/100</f>
        <v>3.1560883942918956E-2</v>
      </c>
      <c r="L44" s="215">
        <f>RBay!D$63/100</f>
        <v>0.10065565393226382</v>
      </c>
      <c r="M44" s="215">
        <f>RBay!E$63/100</f>
        <v>0.45384272734524439</v>
      </c>
      <c r="N44" s="215">
        <f>RBay!F$63/100</f>
        <v>6.6575346929321376E-3</v>
      </c>
      <c r="O44" s="215">
        <f>RBay!G$63/100</f>
        <v>2.3975634139305761E-2</v>
      </c>
      <c r="P44" s="215">
        <f>RBay!H$63/100</f>
        <v>7.0468622776642037E-2</v>
      </c>
      <c r="Q44" s="215">
        <f>RBay!I$63/100</f>
        <v>0.10887093429878478</v>
      </c>
      <c r="R44" s="215">
        <f>RBay!J$63/100</f>
        <v>9.7640861353770023E-2</v>
      </c>
      <c r="S44" s="215">
        <f>RBay!K$63/100</f>
        <v>0.10632714751813797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3.107384866055972E-4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1.4293709781865315E-3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9.4569426690084071E-3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2.0515331289189495E-4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3.7178028906823636E-4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8.4947508116875383E-4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2.5405364184070702E-3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1.2910324701061846E-3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1.0055317144996776E-3</v>
      </c>
      <c r="AE44" s="198">
        <f t="shared" si="1"/>
        <v>1.7460561419942355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RBay!C$63/100</f>
        <v>3.1560883942918956E-2</v>
      </c>
      <c r="L45" s="215">
        <f>RBay!D$63/100</f>
        <v>0.10065565393226382</v>
      </c>
      <c r="M45" s="215">
        <f>RBay!E$63/100</f>
        <v>0.45384272734524439</v>
      </c>
      <c r="N45" s="215">
        <f>RBay!F$63/100</f>
        <v>6.6575346929321376E-3</v>
      </c>
      <c r="O45" s="215">
        <f>RBay!G$63/100</f>
        <v>2.3975634139305761E-2</v>
      </c>
      <c r="P45" s="215">
        <f>RBay!H$63/100</f>
        <v>7.0468622776642037E-2</v>
      </c>
      <c r="Q45" s="215">
        <f>RBay!I$63/100</f>
        <v>0.10887093429878478</v>
      </c>
      <c r="R45" s="215">
        <f>RBay!J$63/100</f>
        <v>9.7640861353770023E-2</v>
      </c>
      <c r="S45" s="215">
        <f>RBay!K$63/100</f>
        <v>0.10632714751813797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-9.8937285006094468E-4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7.429186324058232E-4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-1.2155019663903331E-3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-1.2229460951558682E-4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-1.1625633445273004E-4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-5.3941003042459301E-5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-2.0603917045654003E-3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-1.0414931008923872E-4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7.8007658805874535E-4</v>
      </c>
      <c r="AE45" s="198">
        <f t="shared" si="1"/>
        <v>-0.31389125576521248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RBay!C$63/100</f>
        <v>3.1560883942918956E-2</v>
      </c>
      <c r="L46" s="215">
        <f>RBay!D$63/100</f>
        <v>0.10065565393226382</v>
      </c>
      <c r="M46" s="215">
        <f>RBay!E$63/100</f>
        <v>0.45384272734524439</v>
      </c>
      <c r="N46" s="215">
        <f>RBay!F$63/100</f>
        <v>6.6575346929321376E-3</v>
      </c>
      <c r="O46" s="215">
        <f>RBay!G$63/100</f>
        <v>2.3975634139305761E-2</v>
      </c>
      <c r="P46" s="215">
        <f>RBay!H$63/100</f>
        <v>7.0468622776642037E-2</v>
      </c>
      <c r="Q46" s="215">
        <f>RBay!I$63/100</f>
        <v>0.10887093429878478</v>
      </c>
      <c r="R46" s="215">
        <f>RBay!J$63/100</f>
        <v>9.7640861353770023E-2</v>
      </c>
      <c r="S46" s="215">
        <f>RBay!K$63/100</f>
        <v>0.10632714751813797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6.3899814211305385E-4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6.6526129989109579E-3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2.0925281669078824E-2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2.9951292647353145E-4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9.8697261507919506E-4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2.2122113314031466E-3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7.3096906934068534E-3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3.1128112977263627E-3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1.425721561314844E-3</v>
      </c>
      <c r="AE46" s="198">
        <f t="shared" si="1"/>
        <v>4.3563813235506776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RBay!C$63/100</f>
        <v>3.1560883942918956E-2</v>
      </c>
      <c r="L47" s="215">
        <f>RBay!D$63/100</f>
        <v>0.10065565393226382</v>
      </c>
      <c r="M47" s="215">
        <f>RBay!E$63/100</f>
        <v>0.45384272734524439</v>
      </c>
      <c r="N47" s="215">
        <f>RBay!F$63/100</f>
        <v>6.6575346929321376E-3</v>
      </c>
      <c r="O47" s="215">
        <f>RBay!G$63/100</f>
        <v>2.3975634139305761E-2</v>
      </c>
      <c r="P47" s="215">
        <f>RBay!H$63/100</f>
        <v>7.0468622776642037E-2</v>
      </c>
      <c r="Q47" s="215">
        <f>RBay!I$63/100</f>
        <v>0.10887093429878478</v>
      </c>
      <c r="R47" s="215">
        <f>RBay!J$63/100</f>
        <v>9.7640861353770023E-2</v>
      </c>
      <c r="S47" s="215">
        <f>RBay!K$63/100</f>
        <v>0.10632714751813797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-1.080309091023556E-4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3.3524191025609387E-4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1.1193889215222328E-2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1.2513332450485366E-4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3.8976482740691758E-4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9.5588247144653602E-4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2.5145341280463428E-3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1.3504358353300973E-3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9.7434867077215623E-4</v>
      </c>
      <c r="AE47" s="198">
        <f t="shared" si="1"/>
        <v>1.773119947388297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RBay!C$63/100</f>
        <v>3.1560883942918956E-2</v>
      </c>
      <c r="L48" s="215">
        <f>RBay!D$63/100</f>
        <v>0.10065565393226382</v>
      </c>
      <c r="M48" s="215">
        <f>RBay!E$63/100</f>
        <v>0.45384272734524439</v>
      </c>
      <c r="N48" s="215">
        <f>RBay!F$63/100</f>
        <v>6.6575346929321376E-3</v>
      </c>
      <c r="O48" s="215">
        <f>RBay!G$63/100</f>
        <v>2.3975634139305761E-2</v>
      </c>
      <c r="P48" s="215">
        <f>RBay!H$63/100</f>
        <v>7.0468622776642037E-2</v>
      </c>
      <c r="Q48" s="215">
        <f>RBay!I$63/100</f>
        <v>0.10887093429878478</v>
      </c>
      <c r="R48" s="215">
        <f>RBay!J$63/100</f>
        <v>9.7640861353770023E-2</v>
      </c>
      <c r="S48" s="215">
        <f>RBay!K$63/100</f>
        <v>0.10632714751813797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2.0111657236463096E-3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2.4078397694575785E-3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1.7328224819355052E-2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1.2734289812330052E-4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5.6725567296895207E-4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1.3769530841046917E-3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3.8963490636196008E-3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1.8750316209188373E-3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1.0420089041780244E-3</v>
      </c>
      <c r="AE48" s="198">
        <f t="shared" si="1"/>
        <v>3.0632171556372345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RBay!C$63/100</f>
        <v>3.1560883942918956E-2</v>
      </c>
      <c r="L49" s="215">
        <f>RBay!D$63/100</f>
        <v>0.10065565393226382</v>
      </c>
      <c r="M49" s="215">
        <f>RBay!E$63/100</f>
        <v>0.45384272734524439</v>
      </c>
      <c r="N49" s="215">
        <f>RBay!F$63/100</f>
        <v>6.6575346929321376E-3</v>
      </c>
      <c r="O49" s="215">
        <f>RBay!G$63/100</f>
        <v>2.3975634139305761E-2</v>
      </c>
      <c r="P49" s="215">
        <f>RBay!H$63/100</f>
        <v>7.0468622776642037E-2</v>
      </c>
      <c r="Q49" s="215">
        <f>RBay!I$63/100</f>
        <v>0.10887093429878478</v>
      </c>
      <c r="R49" s="215">
        <f>RBay!J$63/100</f>
        <v>9.7640861353770023E-2</v>
      </c>
      <c r="S49" s="215">
        <f>RBay!K$63/100</f>
        <v>0.10632714751813797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9.9530219576062385E-4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4.714423130785076E-3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2.3570091328046605E-2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4.1712420833645861E-5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3.1709619037032259E-4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9.5563949168070666E-4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5.4929881478255516E-4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1.4438871506207158E-3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2.0070933967018122E-3</v>
      </c>
      <c r="AE49" s="198">
        <f t="shared" si="1"/>
        <v>3.4594544119582062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RBay!C$64/100</f>
        <v>3.165368628428477E-2</v>
      </c>
      <c r="L50" s="215">
        <f>RBay!D$64/100</f>
        <v>9.5187254914153238E-2</v>
      </c>
      <c r="M50" s="215">
        <f>RBay!E$64/100</f>
        <v>0.46141550433053807</v>
      </c>
      <c r="N50" s="215">
        <f>RBay!F$64/100</f>
        <v>7.2314723782831583E-3</v>
      </c>
      <c r="O50" s="215">
        <f>RBay!G$64/100</f>
        <v>1.8389993154055831E-2</v>
      </c>
      <c r="P50" s="215">
        <f>RBay!H$64/100</f>
        <v>6.994343155841623E-2</v>
      </c>
      <c r="Q50" s="215">
        <f>RBay!I$64/100</f>
        <v>0.11294661065661581</v>
      </c>
      <c r="R50" s="215">
        <f>RBay!J$64/100</f>
        <v>9.8839422424929269E-2</v>
      </c>
      <c r="S50" s="215">
        <f>RBay!K$64/100</f>
        <v>0.10439262429872354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-3.4954054529292352E-4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-3.2105673107261923E-5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-5.8179668556422289E-3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6.247217154179228E-5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-6.4928955571376041E-5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-4.232926450854792E-4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-1.0972630329561615E-4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-4.1643664348333217E-4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-5.6504872348439941E-4</v>
      </c>
      <c r="AE50" s="198">
        <f t="shared" si="1"/>
        <v>-0.77165741734208249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RBay!C$64/100</f>
        <v>3.165368628428477E-2</v>
      </c>
      <c r="L51" s="215">
        <f>RBay!D$64/100</f>
        <v>9.5187254914153238E-2</v>
      </c>
      <c r="M51" s="215">
        <f>RBay!E$64/100</f>
        <v>0.46141550433053807</v>
      </c>
      <c r="N51" s="215">
        <f>RBay!F$64/100</f>
        <v>7.2314723782831583E-3</v>
      </c>
      <c r="O51" s="215">
        <f>RBay!G$64/100</f>
        <v>1.8389993154055831E-2</v>
      </c>
      <c r="P51" s="215">
        <f>RBay!H$64/100</f>
        <v>6.994343155841623E-2</v>
      </c>
      <c r="Q51" s="215">
        <f>RBay!I$64/100</f>
        <v>0.11294661065661581</v>
      </c>
      <c r="R51" s="215">
        <f>RBay!J$64/100</f>
        <v>9.8839422424929269E-2</v>
      </c>
      <c r="S51" s="215">
        <f>RBay!K$64/100</f>
        <v>0.10439262429872354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-2.5844908618484768E-3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1.1637935498052974E-3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-3.9380456404612034E-3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-1.1799201400118254E-4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-2.6184800199483829E-4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-7.7850221777179336E-4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-3.0205710528450501E-3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-9.9993257515050495E-4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-2.4773462495584765E-4</v>
      </c>
      <c r="AE51" s="198">
        <f t="shared" si="1"/>
        <v>-1.07853234392236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RBay!C$64/100</f>
        <v>3.165368628428477E-2</v>
      </c>
      <c r="L52" s="215">
        <f>RBay!D$64/100</f>
        <v>9.5187254914153238E-2</v>
      </c>
      <c r="M52" s="215">
        <f>RBay!E$64/100</f>
        <v>0.46141550433053807</v>
      </c>
      <c r="N52" s="215">
        <f>RBay!F$64/100</f>
        <v>7.2314723782831583E-3</v>
      </c>
      <c r="O52" s="215">
        <f>RBay!G$64/100</f>
        <v>1.8389993154055831E-2</v>
      </c>
      <c r="P52" s="215">
        <f>RBay!H$64/100</f>
        <v>6.994343155841623E-2</v>
      </c>
      <c r="Q52" s="215">
        <f>RBay!I$64/100</f>
        <v>0.11294661065661581</v>
      </c>
      <c r="R52" s="215">
        <f>RBay!J$64/100</f>
        <v>9.8839422424929269E-2</v>
      </c>
      <c r="S52" s="215">
        <f>RBay!K$64/100</f>
        <v>0.10439262429872354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-7.5153254964695454E-4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-1.1350064175719851E-3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-9.8742779507932817E-3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-3.32795419132297E-4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-5.95154923287076E-4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-1.5504504294589301E-3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-7.4323575715402185E-3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-2.1462746776676083E-3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-9.4868289567710413E-6</v>
      </c>
      <c r="AE52" s="198">
        <f t="shared" si="1"/>
        <v>-2.3827336768055125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RBay!C$64/100</f>
        <v>3.165368628428477E-2</v>
      </c>
      <c r="L53" s="215">
        <f>RBay!D$64/100</f>
        <v>9.5187254914153238E-2</v>
      </c>
      <c r="M53" s="215">
        <f>RBay!E$64/100</f>
        <v>0.46141550433053807</v>
      </c>
      <c r="N53" s="215">
        <f>RBay!F$64/100</f>
        <v>7.2314723782831583E-3</v>
      </c>
      <c r="O53" s="215">
        <f>RBay!G$64/100</f>
        <v>1.8389993154055831E-2</v>
      </c>
      <c r="P53" s="215">
        <f>RBay!H$64/100</f>
        <v>6.994343155841623E-2</v>
      </c>
      <c r="Q53" s="215">
        <f>RBay!I$64/100</f>
        <v>0.11294661065661581</v>
      </c>
      <c r="R53" s="215">
        <f>RBay!J$64/100</f>
        <v>9.8839422424929269E-2</v>
      </c>
      <c r="S53" s="215">
        <f>RBay!K$64/100</f>
        <v>0.10439262429872354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-1.8241123635845307E-3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-9.42948965520241E-4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-9.8134475374312587E-3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3.8596791271215821E-6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-1.9137109003946644E-4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-7.0549908433794196E-4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-2.0821066298984344E-3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-6.8488644713932372E-4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-2.662477054895787E-4</v>
      </c>
      <c r="AE53" s="198">
        <f t="shared" si="1"/>
        <v>-1.6506760144313652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RBay!C$64/100</f>
        <v>3.165368628428477E-2</v>
      </c>
      <c r="L54" s="215">
        <f>RBay!D$64/100</f>
        <v>9.5187254914153238E-2</v>
      </c>
      <c r="M54" s="215">
        <f>RBay!E$64/100</f>
        <v>0.46141550433053807</v>
      </c>
      <c r="N54" s="215">
        <f>RBay!F$64/100</f>
        <v>7.2314723782831583E-3</v>
      </c>
      <c r="O54" s="215">
        <f>RBay!G$64/100</f>
        <v>1.8389993154055831E-2</v>
      </c>
      <c r="P54" s="215">
        <f>RBay!H$64/100</f>
        <v>6.994343155841623E-2</v>
      </c>
      <c r="Q54" s="215">
        <f>RBay!I$64/100</f>
        <v>0.11294661065661581</v>
      </c>
      <c r="R54" s="215">
        <f>RBay!J$64/100</f>
        <v>9.8839422424929269E-2</v>
      </c>
      <c r="S54" s="215">
        <f>RBay!K$64/100</f>
        <v>0.10439262429872354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8.9271056154312917E-4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5.8821464754562095E-4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-8.0655269259445172E-3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1.2511943215948895E-4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2.0311508224383001E-4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3.0836070789101006E-4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3.176023124677521E-3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5.1992759940747634E-4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-7.1604561525756615E-4</v>
      </c>
      <c r="AE54" s="198">
        <f t="shared" si="1"/>
        <v>-0.29681013857340072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RBay!C$64/100</f>
        <v>3.165368628428477E-2</v>
      </c>
      <c r="L55" s="215">
        <f>RBay!D$64/100</f>
        <v>9.5187254914153238E-2</v>
      </c>
      <c r="M55" s="215">
        <f>RBay!E$64/100</f>
        <v>0.46141550433053807</v>
      </c>
      <c r="N55" s="215">
        <f>RBay!F$64/100</f>
        <v>7.2314723782831583E-3</v>
      </c>
      <c r="O55" s="215">
        <f>RBay!G$64/100</f>
        <v>1.8389993154055831E-2</v>
      </c>
      <c r="P55" s="215">
        <f>RBay!H$64/100</f>
        <v>6.994343155841623E-2</v>
      </c>
      <c r="Q55" s="215">
        <f>RBay!I$64/100</f>
        <v>0.11294661065661581</v>
      </c>
      <c r="R55" s="215">
        <f>RBay!J$64/100</f>
        <v>9.8839422424929269E-2</v>
      </c>
      <c r="S55" s="215">
        <f>RBay!K$64/100</f>
        <v>0.10439262429872354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-4.6824682362325289E-4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7.0509311126874417E-4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9.3360677347464425E-3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-2.7985987215754874E-6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5.6768642241485616E-7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1.3746774001392292E-4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-1.1076484963632881E-3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3.1003575355719219E-4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9.6276998532044572E-4</v>
      </c>
      <c r="AE55" s="198">
        <f t="shared" si="1"/>
        <v>0.98733080926210448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RBay!C$64/100</f>
        <v>3.165368628428477E-2</v>
      </c>
      <c r="L56" s="215">
        <f>RBay!D$64/100</f>
        <v>9.5187254914153238E-2</v>
      </c>
      <c r="M56" s="215">
        <f>RBay!E$64/100</f>
        <v>0.46141550433053807</v>
      </c>
      <c r="N56" s="215">
        <f>RBay!F$64/100</f>
        <v>7.2314723782831583E-3</v>
      </c>
      <c r="O56" s="215">
        <f>RBay!G$64/100</f>
        <v>1.8389993154055831E-2</v>
      </c>
      <c r="P56" s="215">
        <f>RBay!H$64/100</f>
        <v>6.994343155841623E-2</v>
      </c>
      <c r="Q56" s="215">
        <f>RBay!I$64/100</f>
        <v>0.11294661065661581</v>
      </c>
      <c r="R56" s="215">
        <f>RBay!J$64/100</f>
        <v>9.8839422424929269E-2</v>
      </c>
      <c r="S56" s="215">
        <f>RBay!K$64/100</f>
        <v>0.10439262429872354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6.7549556796163814E-4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-2.4317371446302954E-3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-3.359474810362445E-3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-1.4125283331860955E-5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-1.1836877491259819E-4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-4.6116514704801903E-4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-1.3700596836639213E-3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-4.098098836276201E-4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-1.988982365480242E-4</v>
      </c>
      <c r="AE56" s="198">
        <f t="shared" si="1"/>
        <v>-0.76881433961631473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RBay!C$64/100</f>
        <v>3.165368628428477E-2</v>
      </c>
      <c r="L57" s="215">
        <f>RBay!D$64/100</f>
        <v>9.5187254914153238E-2</v>
      </c>
      <c r="M57" s="215">
        <f>RBay!E$64/100</f>
        <v>0.46141550433053807</v>
      </c>
      <c r="N57" s="215">
        <f>RBay!F$64/100</f>
        <v>7.2314723782831583E-3</v>
      </c>
      <c r="O57" s="215">
        <f>RBay!G$64/100</f>
        <v>1.8389993154055831E-2</v>
      </c>
      <c r="P57" s="215">
        <f>RBay!H$64/100</f>
        <v>6.994343155841623E-2</v>
      </c>
      <c r="Q57" s="215">
        <f>RBay!I$64/100</f>
        <v>0.11294661065661581</v>
      </c>
      <c r="R57" s="215">
        <f>RBay!J$64/100</f>
        <v>9.8839422424929269E-2</v>
      </c>
      <c r="S57" s="215">
        <f>RBay!K$64/100</f>
        <v>0.10439262429872354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8.5705314642024478E-5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1.4461951553834665E-3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2.8237609994557641E-3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-9.9289628899750071E-5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-3.9985319823835348E-5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-2.740938229387228E-5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-1.252335629613657E-3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6.9035413195186676E-6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4.2535274792268103E-4</v>
      </c>
      <c r="AE57" s="198">
        <f t="shared" si="1"/>
        <v>0.33688977980923407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RBay!C$64/100</f>
        <v>3.165368628428477E-2</v>
      </c>
      <c r="L58" s="215">
        <f>RBay!D$64/100</f>
        <v>9.5187254914153238E-2</v>
      </c>
      <c r="M58" s="215">
        <f>RBay!E$64/100</f>
        <v>0.46141550433053807</v>
      </c>
      <c r="N58" s="215">
        <f>RBay!F$64/100</f>
        <v>7.2314723782831583E-3</v>
      </c>
      <c r="O58" s="215">
        <f>RBay!G$64/100</f>
        <v>1.8389993154055831E-2</v>
      </c>
      <c r="P58" s="215">
        <f>RBay!H$64/100</f>
        <v>6.994343155841623E-2</v>
      </c>
      <c r="Q58" s="215">
        <f>RBay!I$64/100</f>
        <v>0.11294661065661581</v>
      </c>
      <c r="R58" s="215">
        <f>RBay!J$64/100</f>
        <v>9.8839422424929269E-2</v>
      </c>
      <c r="S58" s="215">
        <f>RBay!K$64/100</f>
        <v>0.10439262429872354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6.0235114246554998E-4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3.0530959840577255E-4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-2.3841382094257255E-3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-7.4990056717694125E-5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-1.0528338021239571E-4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-3.023291618908943E-4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-1.7624537369337219E-3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-2.7999988742260238E-4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2.2061581550509069E-4</v>
      </c>
      <c r="AE58" s="198">
        <f t="shared" si="1"/>
        <v>-0.3780917876226621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RBay!C$64/100</f>
        <v>3.165368628428477E-2</v>
      </c>
      <c r="L59" s="215">
        <f>RBay!D$64/100</f>
        <v>9.5187254914153238E-2</v>
      </c>
      <c r="M59" s="215">
        <f>RBay!E$64/100</f>
        <v>0.46141550433053807</v>
      </c>
      <c r="N59" s="215">
        <f>RBay!F$64/100</f>
        <v>7.2314723782831583E-3</v>
      </c>
      <c r="O59" s="215">
        <f>RBay!G$64/100</f>
        <v>1.8389993154055831E-2</v>
      </c>
      <c r="P59" s="215">
        <f>RBay!H$64/100</f>
        <v>6.994343155841623E-2</v>
      </c>
      <c r="Q59" s="215">
        <f>RBay!I$64/100</f>
        <v>0.11294661065661581</v>
      </c>
      <c r="R59" s="215">
        <f>RBay!J$64/100</f>
        <v>9.8839422424929269E-2</v>
      </c>
      <c r="S59" s="215">
        <f>RBay!K$64/100</f>
        <v>0.10439262429872354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1.2541670531358588E-3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-3.7103820641880145E-4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-9.4896009336814004E-4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1.6273106899196177E-4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2.2850309797662038E-4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3.0605904779099866E-4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3.3496633857909345E-3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6.680345430816083E-4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-6.708033784690909E-4</v>
      </c>
      <c r="AE59" s="198">
        <f t="shared" si="1"/>
        <v>0.3978356518511949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RBay!C$64/100</f>
        <v>3.165368628428477E-2</v>
      </c>
      <c r="L60" s="215">
        <f>RBay!D$64/100</f>
        <v>9.5187254914153238E-2</v>
      </c>
      <c r="M60" s="215">
        <f>RBay!E$64/100</f>
        <v>0.46141550433053807</v>
      </c>
      <c r="N60" s="215">
        <f>RBay!F$64/100</f>
        <v>7.2314723782831583E-3</v>
      </c>
      <c r="O60" s="215">
        <f>RBay!G$64/100</f>
        <v>1.8389993154055831E-2</v>
      </c>
      <c r="P60" s="215">
        <f>RBay!H$64/100</f>
        <v>6.994343155841623E-2</v>
      </c>
      <c r="Q60" s="215">
        <f>RBay!I$64/100</f>
        <v>0.11294661065661581</v>
      </c>
      <c r="R60" s="215">
        <f>RBay!J$64/100</f>
        <v>9.8839422424929269E-2</v>
      </c>
      <c r="S60" s="215">
        <f>RBay!K$64/100</f>
        <v>0.10439262429872354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2.7911318583515455E-5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-2.0444145826414048E-3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-1.0954318596139901E-2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-9.1390114457380427E-6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1.2945709878328936E-5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-3.316457494243708E-5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2.0094322292282498E-4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1.238216404915016E-5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-1.69874589277186E-4</v>
      </c>
      <c r="AE60" s="198">
        <f t="shared" si="1"/>
        <v>-1.2956728939012849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RBay!C$64/100</f>
        <v>3.165368628428477E-2</v>
      </c>
      <c r="L61" s="215">
        <f>RBay!D$64/100</f>
        <v>9.5187254914153238E-2</v>
      </c>
      <c r="M61" s="215">
        <f>RBay!E$64/100</f>
        <v>0.46141550433053807</v>
      </c>
      <c r="N61" s="215">
        <f>RBay!F$64/100</f>
        <v>7.2314723782831583E-3</v>
      </c>
      <c r="O61" s="215">
        <f>RBay!G$64/100</f>
        <v>1.8389993154055831E-2</v>
      </c>
      <c r="P61" s="215">
        <f>RBay!H$64/100</f>
        <v>6.994343155841623E-2</v>
      </c>
      <c r="Q61" s="215">
        <f>RBay!I$64/100</f>
        <v>0.11294661065661581</v>
      </c>
      <c r="R61" s="215">
        <f>RBay!J$64/100</f>
        <v>9.8839422424929269E-2</v>
      </c>
      <c r="S61" s="215">
        <f>RBay!K$64/100</f>
        <v>0.10439262429872354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-1.1469537708303746E-3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-4.9214720964285436E-4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-1.9033611839849991E-2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-2.962139616051426E-4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-6.0129801432489208E-4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-1.6353360714951083E-3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-6.9543897037296467E-3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-2.2913996615820222E-3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-3.8938986350494438E-4</v>
      </c>
      <c r="AE61" s="198">
        <f t="shared" si="1"/>
        <v>-3.2840740096564978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RBay!C$65/100</f>
        <v>3.3097215060400517E-2</v>
      </c>
      <c r="L62" s="215">
        <f>RBay!D$65/100</f>
        <v>0.10114470604394983</v>
      </c>
      <c r="M62" s="215">
        <f>RBay!E$65/100</f>
        <v>0.44310706803925209</v>
      </c>
      <c r="N62" s="215">
        <f>RBay!F$65/100</f>
        <v>6.2695962511542195E-3</v>
      </c>
      <c r="O62" s="215">
        <f>RBay!G$65/100</f>
        <v>1.8579641855165554E-2</v>
      </c>
      <c r="P62" s="215">
        <f>RBay!H$65/100</f>
        <v>6.9557535974209231E-2</v>
      </c>
      <c r="Q62" s="215">
        <f>RBay!I$65/100</f>
        <v>0.11732992957175799</v>
      </c>
      <c r="R62" s="215">
        <f>RBay!J$65/100</f>
        <v>0.10367441259481336</v>
      </c>
      <c r="S62" s="215">
        <f>RBay!K$65/100</f>
        <v>0.10723989460929721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2.2853094487991087E-4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2.1363400830642781E-3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-2.9077884130265384E-3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-8.4150509902441002E-5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-4.0922121068934004E-5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8.2738299435935417E-5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-1.39381064085494E-3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5.269689391367687E-5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6.710010345606876E-4</v>
      </c>
      <c r="AE62" s="198">
        <f t="shared" si="1"/>
        <v>-0.12553644289983648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RBay!C$65/100</f>
        <v>3.3097215060400517E-2</v>
      </c>
      <c r="L63" s="215">
        <f>RBay!D$65/100</f>
        <v>0.10114470604394983</v>
      </c>
      <c r="M63" s="215">
        <f>RBay!E$65/100</f>
        <v>0.44310706803925209</v>
      </c>
      <c r="N63" s="215">
        <f>RBay!F$65/100</f>
        <v>6.2695962511542195E-3</v>
      </c>
      <c r="O63" s="215">
        <f>RBay!G$65/100</f>
        <v>1.8579641855165554E-2</v>
      </c>
      <c r="P63" s="215">
        <f>RBay!H$65/100</f>
        <v>6.9557535974209231E-2</v>
      </c>
      <c r="Q63" s="215">
        <f>RBay!I$65/100</f>
        <v>0.11732992957175799</v>
      </c>
      <c r="R63" s="215">
        <f>RBay!J$65/100</f>
        <v>0.10367441259481336</v>
      </c>
      <c r="S63" s="215">
        <f>RBay!K$65/100</f>
        <v>0.10723989460929721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-1.2715749356763568E-4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-5.0488089441532383E-3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-1.1602243386900203E-2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-7.9196653591392954E-5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-2.2826909206430116E-4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-6.0611197063313636E-4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-2.4505977890270179E-3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-9.7291286248439753E-4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-2.4937814201842076E-4</v>
      </c>
      <c r="AE63" s="198">
        <f t="shared" si="1"/>
        <v>-2.1364676334439738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RBay!C$65/100</f>
        <v>3.3097215060400517E-2</v>
      </c>
      <c r="L64" s="215">
        <f>RBay!D$65/100</f>
        <v>0.10114470604394983</v>
      </c>
      <c r="M64" s="215">
        <f>RBay!E$65/100</f>
        <v>0.44310706803925209</v>
      </c>
      <c r="N64" s="215">
        <f>RBay!F$65/100</f>
        <v>6.2695962511542195E-3</v>
      </c>
      <c r="O64" s="215">
        <f>RBay!G$65/100</f>
        <v>1.8579641855165554E-2</v>
      </c>
      <c r="P64" s="215">
        <f>RBay!H$65/100</f>
        <v>6.9557535974209231E-2</v>
      </c>
      <c r="Q64" s="215">
        <f>RBay!I$65/100</f>
        <v>0.11732992957175799</v>
      </c>
      <c r="R64" s="215">
        <f>RBay!J$65/100</f>
        <v>0.10367441259481336</v>
      </c>
      <c r="S64" s="215">
        <f>RBay!K$65/100</f>
        <v>0.10723989460929721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3.3877576805961876E-4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-4.5641335312870574E-5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7.4967240000097359E-3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2.0753305761385683E-4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5.187920078161734E-4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1.3383485131566203E-3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5.9814683967972801E-3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2.0529800113580948E-3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3.842237468882072E-4</v>
      </c>
      <c r="AE64" s="198">
        <f t="shared" si="1"/>
        <v>1.8273204166386718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RBay!C$65/100</f>
        <v>3.3097215060400517E-2</v>
      </c>
      <c r="L65" s="215">
        <f>RBay!D$65/100</f>
        <v>0.10114470604394983</v>
      </c>
      <c r="M65" s="215">
        <f>RBay!E$65/100</f>
        <v>0.44310706803925209</v>
      </c>
      <c r="N65" s="215">
        <f>RBay!F$65/100</f>
        <v>6.2695962511542195E-3</v>
      </c>
      <c r="O65" s="215">
        <f>RBay!G$65/100</f>
        <v>1.8579641855165554E-2</v>
      </c>
      <c r="P65" s="215">
        <f>RBay!H$65/100</f>
        <v>6.9557535974209231E-2</v>
      </c>
      <c r="Q65" s="215">
        <f>RBay!I$65/100</f>
        <v>0.11732992957175799</v>
      </c>
      <c r="R65" s="215">
        <f>RBay!J$65/100</f>
        <v>0.10367441259481336</v>
      </c>
      <c r="S65" s="215">
        <f>RBay!K$65/100</f>
        <v>0.10723989460929721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-4.6727312566208776E-4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-1.4738223602129927E-3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-8.1532848930876596E-3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1.6438447853027886E-4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4.2879428294758032E-4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1.0470653906368768E-3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5.0432901833728583E-3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1.6087128199579561E-3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1.8277260786900683E-4</v>
      </c>
      <c r="AE65" s="198">
        <f t="shared" si="1"/>
        <v>-0.16193606156481821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RBay!C$65/100</f>
        <v>3.3097215060400517E-2</v>
      </c>
      <c r="L66" s="215">
        <f>RBay!D$65/100</f>
        <v>0.10114470604394983</v>
      </c>
      <c r="M66" s="215">
        <f>RBay!E$65/100</f>
        <v>0.44310706803925209</v>
      </c>
      <c r="N66" s="215">
        <f>RBay!F$65/100</f>
        <v>6.2695962511542195E-3</v>
      </c>
      <c r="O66" s="215">
        <f>RBay!G$65/100</f>
        <v>1.8579641855165554E-2</v>
      </c>
      <c r="P66" s="215">
        <f>RBay!H$65/100</f>
        <v>6.9557535974209231E-2</v>
      </c>
      <c r="Q66" s="215">
        <f>RBay!I$65/100</f>
        <v>0.11732992957175799</v>
      </c>
      <c r="R66" s="215">
        <f>RBay!J$65/100</f>
        <v>0.10367441259481336</v>
      </c>
      <c r="S66" s="215">
        <f>RBay!K$65/100</f>
        <v>0.10723989460929721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-3.1529705824916756E-4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6.3542096994988724E-3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1.1127473852322493E-2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-1.3048667956598313E-4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-1.3300362309309665E-4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8.3405559403579305E-5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-3.1224912044374577E-3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-7.8429949873657707E-5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1.3678972991174911E-3</v>
      </c>
      <c r="AE66" s="198">
        <f t="shared" si="1"/>
        <v>1.5153277895123072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RBay!C$65/100</f>
        <v>3.3097215060400517E-2</v>
      </c>
      <c r="L67" s="215">
        <f>RBay!D$65/100</f>
        <v>0.10114470604394983</v>
      </c>
      <c r="M67" s="215">
        <f>RBay!E$65/100</f>
        <v>0.44310706803925209</v>
      </c>
      <c r="N67" s="215">
        <f>RBay!F$65/100</f>
        <v>6.2695962511542195E-3</v>
      </c>
      <c r="O67" s="215">
        <f>RBay!G$65/100</f>
        <v>1.8579641855165554E-2</v>
      </c>
      <c r="P67" s="215">
        <f>RBay!H$65/100</f>
        <v>6.9557535974209231E-2</v>
      </c>
      <c r="Q67" s="215">
        <f>RBay!I$65/100</f>
        <v>0.11732992957175799</v>
      </c>
      <c r="R67" s="215">
        <f>RBay!J$65/100</f>
        <v>0.10367441259481336</v>
      </c>
      <c r="S67" s="215">
        <f>RBay!K$65/100</f>
        <v>0.10723989460929721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-1.5377710779560473E-3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-5.0066435907127754E-3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-9.9451843407865528E-3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-8.0856373795485693E-5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-1.7389737879009508E-4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-4.160523464287232E-4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-2.535816318706995E-3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-5.911013661227323E-4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2.8528913197930036E-4</v>
      </c>
      <c r="AE67" s="198">
        <f t="shared" ref="AE67:AE130" si="2">SUM(U67:AD67)*100</f>
        <v>-2.0002033661320104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RBay!C$65/100</f>
        <v>3.3097215060400517E-2</v>
      </c>
      <c r="L68" s="215">
        <f>RBay!D$65/100</f>
        <v>0.10114470604394983</v>
      </c>
      <c r="M68" s="215">
        <f>RBay!E$65/100</f>
        <v>0.44310706803925209</v>
      </c>
      <c r="N68" s="215">
        <f>RBay!F$65/100</f>
        <v>6.2695962511542195E-3</v>
      </c>
      <c r="O68" s="215">
        <f>RBay!G$65/100</f>
        <v>1.8579641855165554E-2</v>
      </c>
      <c r="P68" s="215">
        <f>RBay!H$65/100</f>
        <v>6.9557535974209231E-2</v>
      </c>
      <c r="Q68" s="215">
        <f>RBay!I$65/100</f>
        <v>0.11732992957175799</v>
      </c>
      <c r="R68" s="215">
        <f>RBay!J$65/100</f>
        <v>0.10367441259481336</v>
      </c>
      <c r="S68" s="215">
        <f>RBay!K$65/100</f>
        <v>0.10723989460929721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4.2295433472782555E-4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1.0582118056341803E-3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-1.2637941714217576E-3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2.4636665260222994E-5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-2.3614221381354164E-6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6.6774270621967714E-5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-1.42531651227769E-4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3.2031088869180548E-5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2.9589405519093347E-4</v>
      </c>
      <c r="AE68" s="198">
        <f t="shared" si="2"/>
        <v>4.918149755166485E-2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RBay!C$65/100</f>
        <v>3.3097215060400517E-2</v>
      </c>
      <c r="L69" s="215">
        <f>RBay!D$65/100</f>
        <v>0.10114470604394983</v>
      </c>
      <c r="M69" s="215">
        <f>RBay!E$65/100</f>
        <v>0.44310706803925209</v>
      </c>
      <c r="N69" s="215">
        <f>RBay!F$65/100</f>
        <v>6.2695962511542195E-3</v>
      </c>
      <c r="O69" s="215">
        <f>RBay!G$65/100</f>
        <v>1.8579641855165554E-2</v>
      </c>
      <c r="P69" s="215">
        <f>RBay!H$65/100</f>
        <v>6.9557535974209231E-2</v>
      </c>
      <c r="Q69" s="215">
        <f>RBay!I$65/100</f>
        <v>0.11732992957175799</v>
      </c>
      <c r="R69" s="215">
        <f>RBay!J$65/100</f>
        <v>0.10367441259481336</v>
      </c>
      <c r="S69" s="215">
        <f>RBay!K$65/100</f>
        <v>0.10723989460929721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-3.1448795597242152E-4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1.0975697820100219E-3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-1.8250090429152922E-3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-4.6933010132311927E-5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-1.3901068244747138E-4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-3.5538897070850462E-4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-1.8100189730705693E-3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-4.9818048707511177E-4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8.1556563173276327E-5</v>
      </c>
      <c r="AE69" s="198">
        <f t="shared" si="2"/>
        <v>-0.38099027771383842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RBay!C$65/100</f>
        <v>3.3097215060400517E-2</v>
      </c>
      <c r="L70" s="215">
        <f>RBay!D$65/100</f>
        <v>0.10114470604394983</v>
      </c>
      <c r="M70" s="215">
        <f>RBay!E$65/100</f>
        <v>0.44310706803925209</v>
      </c>
      <c r="N70" s="215">
        <f>RBay!F$65/100</f>
        <v>6.2695962511542195E-3</v>
      </c>
      <c r="O70" s="215">
        <f>RBay!G$65/100</f>
        <v>1.8579641855165554E-2</v>
      </c>
      <c r="P70" s="215">
        <f>RBay!H$65/100</f>
        <v>6.9557535974209231E-2</v>
      </c>
      <c r="Q70" s="215">
        <f>RBay!I$65/100</f>
        <v>0.11732992957175799</v>
      </c>
      <c r="R70" s="215">
        <f>RBay!J$65/100</f>
        <v>0.10367441259481336</v>
      </c>
      <c r="S70" s="215">
        <f>RBay!K$65/100</f>
        <v>0.10723989460929721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-3.2416874409034658E-4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1.1111740585175375E-3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-1.032035962361056E-3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7.2891302071093661E-5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2.6834163701476869E-4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7.944698691448196E-4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3.0995516897258236E-3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1.0362528366005585E-3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2.5492681960257173E-4</v>
      </c>
      <c r="AE70" s="198">
        <f t="shared" si="2"/>
        <v>0.52814035062257703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RBay!C$65/100</f>
        <v>3.3097215060400517E-2</v>
      </c>
      <c r="L71" s="215">
        <f>RBay!D$65/100</f>
        <v>0.10114470604394983</v>
      </c>
      <c r="M71" s="215">
        <f>RBay!E$65/100</f>
        <v>0.44310706803925209</v>
      </c>
      <c r="N71" s="215">
        <f>RBay!F$65/100</f>
        <v>6.2695962511542195E-3</v>
      </c>
      <c r="O71" s="215">
        <f>RBay!G$65/100</f>
        <v>1.8579641855165554E-2</v>
      </c>
      <c r="P71" s="215">
        <f>RBay!H$65/100</f>
        <v>6.9557535974209231E-2</v>
      </c>
      <c r="Q71" s="215">
        <f>RBay!I$65/100</f>
        <v>0.11732992957175799</v>
      </c>
      <c r="R71" s="215">
        <f>RBay!J$65/100</f>
        <v>0.10367441259481336</v>
      </c>
      <c r="S71" s="215">
        <f>RBay!K$65/100</f>
        <v>0.10723989460929721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-3.8812515089739925E-4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-3.2748565997483322E-4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-1.5247232024491321E-3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6.1183929090820527E-5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3.9681801572375642E-5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2.4018517369502957E-4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3.4686662756144046E-5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3.0719478334511946E-4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6.9996406735223118E-4</v>
      </c>
      <c r="AE71" s="198">
        <f t="shared" si="2"/>
        <v>-8.5743759550964388E-2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RBay!C$65/100</f>
        <v>3.3097215060400517E-2</v>
      </c>
      <c r="L72" s="215">
        <f>RBay!D$65/100</f>
        <v>0.10114470604394983</v>
      </c>
      <c r="M72" s="215">
        <f>RBay!E$65/100</f>
        <v>0.44310706803925209</v>
      </c>
      <c r="N72" s="215">
        <f>RBay!F$65/100</f>
        <v>6.2695962511542195E-3</v>
      </c>
      <c r="O72" s="215">
        <f>RBay!G$65/100</f>
        <v>1.8579641855165554E-2</v>
      </c>
      <c r="P72" s="215">
        <f>RBay!H$65/100</f>
        <v>6.9557535974209231E-2</v>
      </c>
      <c r="Q72" s="215">
        <f>RBay!I$65/100</f>
        <v>0.11732992957175799</v>
      </c>
      <c r="R72" s="215">
        <f>RBay!J$65/100</f>
        <v>0.10367441259481336</v>
      </c>
      <c r="S72" s="215">
        <f>RBay!K$65/100</f>
        <v>0.10723989460929721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-4.4411190901063897E-4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-1.8035682456090983E-3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-1.2050476915155647E-2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-9.4787138175199702E-5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-1.0841148790742245E-4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-2.5529944158029128E-4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-1.499011055418008E-3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-4.4166415344181674E-4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5.6010099662540482E-7</v>
      </c>
      <c r="AE72" s="198">
        <f t="shared" si="2"/>
        <v>-1.6696770245301498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RBay!C$65/100</f>
        <v>3.3097215060400517E-2</v>
      </c>
      <c r="L73" s="215">
        <f>RBay!D$65/100</f>
        <v>0.10114470604394983</v>
      </c>
      <c r="M73" s="215">
        <f>RBay!E$65/100</f>
        <v>0.44310706803925209</v>
      </c>
      <c r="N73" s="215">
        <f>RBay!F$65/100</f>
        <v>6.2695962511542195E-3</v>
      </c>
      <c r="O73" s="215">
        <f>RBay!G$65/100</f>
        <v>1.8579641855165554E-2</v>
      </c>
      <c r="P73" s="215">
        <f>RBay!H$65/100</f>
        <v>6.9557535974209231E-2</v>
      </c>
      <c r="Q73" s="215">
        <f>RBay!I$65/100</f>
        <v>0.11732992957175799</v>
      </c>
      <c r="R73" s="215">
        <f>RBay!J$65/100</f>
        <v>0.10367441259481336</v>
      </c>
      <c r="S73" s="215">
        <f>RBay!K$65/100</f>
        <v>0.10723989460929721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1.9773877234948893E-4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3.2814687851167252E-3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4.1148147948890344E-3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-3.1226847303479036E-6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-5.8354800930682085E-5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-7.4762366942654891E-5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-1.3049908049574249E-3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-3.4026922851877953E-5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5.6790324667301407E-4</v>
      </c>
      <c r="AE73" s="198">
        <f t="shared" si="2"/>
        <v>0.66866680186152738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RBay!C$66/100</f>
        <v>3.2319678185009887E-2</v>
      </c>
      <c r="L74" s="215">
        <f>RBay!D$66/100</f>
        <v>0.10324856909343555</v>
      </c>
      <c r="M74" s="215">
        <f>RBay!E$66/100</f>
        <v>0.44211242857908384</v>
      </c>
      <c r="N74" s="215">
        <f>RBay!F$66/100</f>
        <v>6.5784836294118564E-3</v>
      </c>
      <c r="O74" s="215">
        <f>RBay!G$66/100</f>
        <v>1.9277799046408677E-2</v>
      </c>
      <c r="P74" s="215">
        <f>RBay!H$66/100</f>
        <v>6.9484566001636661E-2</v>
      </c>
      <c r="Q74" s="215">
        <f>RBay!I$66/100</f>
        <v>0.1163617297221697</v>
      </c>
      <c r="R74" s="215">
        <f>RBay!J$66/100</f>
        <v>0.10487131327845546</v>
      </c>
      <c r="S74" s="215">
        <f>RBay!K$66/100</f>
        <v>0.10574543246438833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5.8511919459673176E-5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1.268749158369783E-4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9.751189849033658E-3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5.8740830165796359E-5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2.2499803797316109E-4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6.9636939864003988E-4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1.7204150306918639E-3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1.0568203702068077E-3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7.953839327255926E-4</v>
      </c>
      <c r="AE74" s="198">
        <f t="shared" si="2"/>
        <v>1.4489304284733573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RBay!C$66/100</f>
        <v>3.2319678185009887E-2</v>
      </c>
      <c r="L75" s="215">
        <f>RBay!D$66/100</f>
        <v>0.10324856909343555</v>
      </c>
      <c r="M75" s="215">
        <f>RBay!E$66/100</f>
        <v>0.44211242857908384</v>
      </c>
      <c r="N75" s="215">
        <f>RBay!F$66/100</f>
        <v>6.5784836294118564E-3</v>
      </c>
      <c r="O75" s="215">
        <f>RBay!G$66/100</f>
        <v>1.9277799046408677E-2</v>
      </c>
      <c r="P75" s="215">
        <f>RBay!H$66/100</f>
        <v>6.9484566001636661E-2</v>
      </c>
      <c r="Q75" s="215">
        <f>RBay!I$66/100</f>
        <v>0.1163617297221697</v>
      </c>
      <c r="R75" s="215">
        <f>RBay!J$66/100</f>
        <v>0.10487131327845546</v>
      </c>
      <c r="S75" s="215">
        <f>RBay!K$66/100</f>
        <v>0.10574543246438833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-1.058912512091703E-3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-2.4153354215645483E-3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-9.887302321684565E-3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-6.4672895291020363E-5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-3.3089418566436873E-4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-1.010995214614238E-3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-3.6248798275654165E-3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-1.2776373813493567E-3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-3.0781903176584308E-4</v>
      </c>
      <c r="AE75" s="198">
        <f t="shared" si="2"/>
        <v>-1.9978448791591059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RBay!C$66/100</f>
        <v>3.2319678185009887E-2</v>
      </c>
      <c r="L76" s="215">
        <f>RBay!D$66/100</f>
        <v>0.10324856909343555</v>
      </c>
      <c r="M76" s="215">
        <f>RBay!E$66/100</f>
        <v>0.44211242857908384</v>
      </c>
      <c r="N76" s="215">
        <f>RBay!F$66/100</f>
        <v>6.5784836294118564E-3</v>
      </c>
      <c r="O76" s="215">
        <f>RBay!G$66/100</f>
        <v>1.9277799046408677E-2</v>
      </c>
      <c r="P76" s="215">
        <f>RBay!H$66/100</f>
        <v>6.9484566001636661E-2</v>
      </c>
      <c r="Q76" s="215">
        <f>RBay!I$66/100</f>
        <v>0.1163617297221697</v>
      </c>
      <c r="R76" s="215">
        <f>RBay!J$66/100</f>
        <v>0.10487131327845546</v>
      </c>
      <c r="S76" s="215">
        <f>RBay!K$66/100</f>
        <v>0.10574543246438833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7.5730944049597776E-4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1.1013479377545935E-3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-8.282797365610604E-3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-7.5787683776257578E-5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-3.398331874080561E-5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-1.0415344680019055E-4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-2.9967129742499815E-4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-2.3152482476294803E-4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-2.6639668613195395E-4</v>
      </c>
      <c r="AE76" s="198">
        <f t="shared" si="2"/>
        <v>-0.74356572449971869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RBay!C$66/100</f>
        <v>3.2319678185009887E-2</v>
      </c>
      <c r="L77" s="215">
        <f>RBay!D$66/100</f>
        <v>0.10324856909343555</v>
      </c>
      <c r="M77" s="215">
        <f>RBay!E$66/100</f>
        <v>0.44211242857908384</v>
      </c>
      <c r="N77" s="215">
        <f>RBay!F$66/100</f>
        <v>6.5784836294118564E-3</v>
      </c>
      <c r="O77" s="215">
        <f>RBay!G$66/100</f>
        <v>1.9277799046408677E-2</v>
      </c>
      <c r="P77" s="215">
        <f>RBay!H$66/100</f>
        <v>6.9484566001636661E-2</v>
      </c>
      <c r="Q77" s="215">
        <f>RBay!I$66/100</f>
        <v>0.1163617297221697</v>
      </c>
      <c r="R77" s="215">
        <f>RBay!J$66/100</f>
        <v>0.10487131327845546</v>
      </c>
      <c r="S77" s="215">
        <f>RBay!K$66/100</f>
        <v>0.10574543246438833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6.5825659285162377E-4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-1.6903829682249441E-3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9.7232044602378279E-3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-5.3730836944831184E-5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-3.6901707228324614E-5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1.2974114881502034E-4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-1.7566920973853702E-3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2.1704779432415674E-4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1.1152107692672679E-3</v>
      </c>
      <c r="AE77" s="198">
        <f t="shared" si="2"/>
        <v>0.83057531557124242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RBay!C$66/100</f>
        <v>3.2319678185009887E-2</v>
      </c>
      <c r="L78" s="215">
        <f>RBay!D$66/100</f>
        <v>0.10324856909343555</v>
      </c>
      <c r="M78" s="215">
        <f>RBay!E$66/100</f>
        <v>0.44211242857908384</v>
      </c>
      <c r="N78" s="215">
        <f>RBay!F$66/100</f>
        <v>6.5784836294118564E-3</v>
      </c>
      <c r="O78" s="215">
        <f>RBay!G$66/100</f>
        <v>1.9277799046408677E-2</v>
      </c>
      <c r="P78" s="215">
        <f>RBay!H$66/100</f>
        <v>6.9484566001636661E-2</v>
      </c>
      <c r="Q78" s="215">
        <f>RBay!I$66/100</f>
        <v>0.1163617297221697</v>
      </c>
      <c r="R78" s="215">
        <f>RBay!J$66/100</f>
        <v>0.10487131327845546</v>
      </c>
      <c r="S78" s="215">
        <f>RBay!K$66/100</f>
        <v>0.10574543246438833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-1.0688865647047203E-3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-1.7153419809825313E-3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-1.2553817233956092E-2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-1.5583293135795748E-4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-3.5703941980570568E-4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-1.0431456687057339E-3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-3.0314684856610858E-3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-1.6622152114892266E-3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-1.1282990643304667E-3</v>
      </c>
      <c r="AE78" s="198">
        <f t="shared" si="2"/>
        <v>-2.2716046560993521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RBay!C$66/100</f>
        <v>3.2319678185009887E-2</v>
      </c>
      <c r="L79" s="215">
        <f>RBay!D$66/100</f>
        <v>0.10324856909343555</v>
      </c>
      <c r="M79" s="215">
        <f>RBay!E$66/100</f>
        <v>0.44211242857908384</v>
      </c>
      <c r="N79" s="215">
        <f>RBay!F$66/100</f>
        <v>6.5784836294118564E-3</v>
      </c>
      <c r="O79" s="215">
        <f>RBay!G$66/100</f>
        <v>1.9277799046408677E-2</v>
      </c>
      <c r="P79" s="215">
        <f>RBay!H$66/100</f>
        <v>6.9484566001636661E-2</v>
      </c>
      <c r="Q79" s="215">
        <f>RBay!I$66/100</f>
        <v>0.1163617297221697</v>
      </c>
      <c r="R79" s="215">
        <f>RBay!J$66/100</f>
        <v>0.10487131327845546</v>
      </c>
      <c r="S79" s="215">
        <f>RBay!K$66/100</f>
        <v>0.10574543246438833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1.7142505455125365E-3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1.0863719310973011E-4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9.7675818692628162E-4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1.9407830829342256E-4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3.2644318031727461E-4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6.3622547532774247E-4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3.7209113062048318E-3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1.2343519763763191E-3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8.0128722626450556E-5</v>
      </c>
      <c r="AE79" s="198">
        <f t="shared" si="2"/>
        <v>0.89917848946945889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RBay!C$66/100</f>
        <v>3.2319678185009887E-2</v>
      </c>
      <c r="L80" s="215">
        <f>RBay!D$66/100</f>
        <v>0.10324856909343555</v>
      </c>
      <c r="M80" s="215">
        <f>RBay!E$66/100</f>
        <v>0.44211242857908384</v>
      </c>
      <c r="N80" s="215">
        <f>RBay!F$66/100</f>
        <v>6.5784836294118564E-3</v>
      </c>
      <c r="O80" s="215">
        <f>RBay!G$66/100</f>
        <v>1.9277799046408677E-2</v>
      </c>
      <c r="P80" s="215">
        <f>RBay!H$66/100</f>
        <v>6.9484566001636661E-2</v>
      </c>
      <c r="Q80" s="215">
        <f>RBay!I$66/100</f>
        <v>0.1163617297221697</v>
      </c>
      <c r="R80" s="215">
        <f>RBay!J$66/100</f>
        <v>0.10487131327845546</v>
      </c>
      <c r="S80" s="215">
        <f>RBay!K$66/100</f>
        <v>0.10574543246438833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-5.4254920105548294E-4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-3.1073405544426117E-3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-1.0261246532136128E-2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-3.1339742225169073E-4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-6.9757685375936018E-4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-1.6730847766188311E-3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-8.9113682209318607E-3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-2.3965892346114858E-3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3.4961623381700446E-4</v>
      </c>
      <c r="AE80" s="198">
        <f t="shared" si="2"/>
        <v>-2.7553536561990453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RBay!C$66/100</f>
        <v>3.2319678185009887E-2</v>
      </c>
      <c r="L81" s="215">
        <f>RBay!D$66/100</f>
        <v>0.10324856909343555</v>
      </c>
      <c r="M81" s="215">
        <f>RBay!E$66/100</f>
        <v>0.44211242857908384</v>
      </c>
      <c r="N81" s="215">
        <f>RBay!F$66/100</f>
        <v>6.5784836294118564E-3</v>
      </c>
      <c r="O81" s="215">
        <f>RBay!G$66/100</f>
        <v>1.9277799046408677E-2</v>
      </c>
      <c r="P81" s="215">
        <f>RBay!H$66/100</f>
        <v>6.9484566001636661E-2</v>
      </c>
      <c r="Q81" s="215">
        <f>RBay!I$66/100</f>
        <v>0.1163617297221697</v>
      </c>
      <c r="R81" s="215">
        <f>RBay!J$66/100</f>
        <v>0.10487131327845546</v>
      </c>
      <c r="S81" s="215">
        <f>RBay!K$66/100</f>
        <v>0.10574543246438833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4.5540730108441685E-4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4.7412990843298981E-3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1.3773576902554726E-2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8.2394990606587492E-5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4.2932625044545767E-4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1.4125824811357427E-3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3.05651107992509E-3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2.1058553586580349E-3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1.6698269674815069E-3</v>
      </c>
      <c r="AE81" s="198">
        <f t="shared" si="2"/>
        <v>2.7726780416221457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RBay!C$66/100</f>
        <v>3.2319678185009887E-2</v>
      </c>
      <c r="L82" s="215">
        <f>RBay!D$66/100</f>
        <v>0.10324856909343555</v>
      </c>
      <c r="M82" s="215">
        <f>RBay!E$66/100</f>
        <v>0.44211242857908384</v>
      </c>
      <c r="N82" s="215">
        <f>RBay!F$66/100</f>
        <v>6.5784836294118564E-3</v>
      </c>
      <c r="O82" s="215">
        <f>RBay!G$66/100</f>
        <v>1.9277799046408677E-2</v>
      </c>
      <c r="P82" s="215">
        <f>RBay!H$66/100</f>
        <v>6.9484566001636661E-2</v>
      </c>
      <c r="Q82" s="215">
        <f>RBay!I$66/100</f>
        <v>0.1163617297221697</v>
      </c>
      <c r="R82" s="215">
        <f>RBay!J$66/100</f>
        <v>0.10487131327845546</v>
      </c>
      <c r="S82" s="215">
        <f>RBay!K$66/100</f>
        <v>0.10574543246438833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-2.2022699517895816E-4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-2.5560565812172012E-3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-1.2800250401800089E-2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-2.3220645472699027E-4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-4.5976538627576224E-4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-1.1403872103709078E-3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-6.3181443719254379E-3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-1.5113278175836681E-3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4.1879944857673362E-4</v>
      </c>
      <c r="AE82" s="198">
        <f t="shared" si="2"/>
        <v>-2.4819565770502279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RBay!C$66/100</f>
        <v>3.2319678185009887E-2</v>
      </c>
      <c r="L83" s="215">
        <f>RBay!D$66/100</f>
        <v>0.10324856909343555</v>
      </c>
      <c r="M83" s="215">
        <f>RBay!E$66/100</f>
        <v>0.44211242857908384</v>
      </c>
      <c r="N83" s="215">
        <f>RBay!F$66/100</f>
        <v>6.5784836294118564E-3</v>
      </c>
      <c r="O83" s="215">
        <f>RBay!G$66/100</f>
        <v>1.9277799046408677E-2</v>
      </c>
      <c r="P83" s="215">
        <f>RBay!H$66/100</f>
        <v>6.9484566001636661E-2</v>
      </c>
      <c r="Q83" s="215">
        <f>RBay!I$66/100</f>
        <v>0.1163617297221697</v>
      </c>
      <c r="R83" s="215">
        <f>RBay!J$66/100</f>
        <v>0.10487131327845546</v>
      </c>
      <c r="S83" s="215">
        <f>RBay!K$66/100</f>
        <v>0.10574543246438833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1.1688851214930482E-5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-5.0762769197744753E-4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-7.1450371882532272E-3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-5.6134232821749471E-5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1.6577236468683885E-5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-2.359730248832555E-5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-5.2306142995087732E-4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1.7914450268281216E-4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2.0970187567947898E-4</v>
      </c>
      <c r="AE83" s="198">
        <f t="shared" si="2"/>
        <v>-0.78383453794457214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RBay!C$66/100</f>
        <v>3.2319678185009887E-2</v>
      </c>
      <c r="L84" s="215">
        <f>RBay!D$66/100</f>
        <v>0.10324856909343555</v>
      </c>
      <c r="M84" s="215">
        <f>RBay!E$66/100</f>
        <v>0.44211242857908384</v>
      </c>
      <c r="N84" s="215">
        <f>RBay!F$66/100</f>
        <v>6.5784836294118564E-3</v>
      </c>
      <c r="O84" s="215">
        <f>RBay!G$66/100</f>
        <v>1.9277799046408677E-2</v>
      </c>
      <c r="P84" s="215">
        <f>RBay!H$66/100</f>
        <v>6.9484566001636661E-2</v>
      </c>
      <c r="Q84" s="215">
        <f>RBay!I$66/100</f>
        <v>0.1163617297221697</v>
      </c>
      <c r="R84" s="215">
        <f>RBay!J$66/100</f>
        <v>0.10487131327845546</v>
      </c>
      <c r="S84" s="215">
        <f>RBay!K$66/100</f>
        <v>0.10574543246438833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-1.9322551106702016E-4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2.0136558874550891E-3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-3.5041116060308317E-3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9.3479019856964059E-5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2.2972383976086432E-4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3.992385882585609E-4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2.3538022109601919E-3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9.0040076085338224E-4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2.5595951167382068E-5</v>
      </c>
      <c r="AE84" s="198">
        <f t="shared" si="2"/>
        <v>0.23185591412145826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RBay!C$66/100</f>
        <v>3.2319678185009887E-2</v>
      </c>
      <c r="L85" s="215">
        <f>RBay!D$66/100</f>
        <v>0.10324856909343555</v>
      </c>
      <c r="M85" s="215">
        <f>RBay!E$66/100</f>
        <v>0.44211242857908384</v>
      </c>
      <c r="N85" s="215">
        <f>RBay!F$66/100</f>
        <v>6.5784836294118564E-3</v>
      </c>
      <c r="O85" s="215">
        <f>RBay!G$66/100</f>
        <v>1.9277799046408677E-2</v>
      </c>
      <c r="P85" s="215">
        <f>RBay!H$66/100</f>
        <v>6.9484566001636661E-2</v>
      </c>
      <c r="Q85" s="215">
        <f>RBay!I$66/100</f>
        <v>0.1163617297221697</v>
      </c>
      <c r="R85" s="215">
        <f>RBay!J$66/100</f>
        <v>0.10487131327845546</v>
      </c>
      <c r="S85" s="215">
        <f>RBay!K$66/100</f>
        <v>0.10574543246438833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5.3849606298752423E-4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-1.5766901622456433E-3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4.8746045653402396E-4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1.0704128625855161E-4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3.0793447859116442E-4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7.9662497180747673E-4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3.4028078771783273E-3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1.1887490947059091E-3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1.9381156282729302E-4</v>
      </c>
      <c r="AE85" s="198">
        <f t="shared" si="2"/>
        <v>0.54462356286446267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RBay!C$67/100</f>
        <v>2.9752246842571231E-2</v>
      </c>
      <c r="L86" s="215">
        <f>RBay!D$67/100</f>
        <v>9.6634915821529777E-2</v>
      </c>
      <c r="M86" s="215">
        <f>RBay!E$67/100</f>
        <v>0.44654830292826053</v>
      </c>
      <c r="N86" s="215">
        <f>RBay!F$67/100</f>
        <v>6.7051023158688442E-3</v>
      </c>
      <c r="O86" s="215">
        <f>RBay!G$67/100</f>
        <v>2.087980230085161E-2</v>
      </c>
      <c r="P86" s="215">
        <f>RBay!H$67/100</f>
        <v>7.0369233661445707E-2</v>
      </c>
      <c r="Q86" s="215">
        <f>RBay!I$67/100</f>
        <v>0.11552446368189846</v>
      </c>
      <c r="R86" s="215">
        <f>RBay!J$67/100</f>
        <v>0.1080557173470483</v>
      </c>
      <c r="S86" s="215">
        <f>RBay!K$67/100</f>
        <v>0.10553021510052535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3.6814266267179201E-5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-2.6975577663689915E-4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5.3647457290729146E-3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-8.2007390532579097E-5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-3.7230207471198066E-5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1.8114741414789203E-4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-2.1230909873071607E-3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3.3020460596715922E-4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1.3728777698440702E-3</v>
      </c>
      <c r="AE86" s="198">
        <f t="shared" si="2"/>
        <v>0.47737054233513776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RBay!C$67/100</f>
        <v>2.9752246842571231E-2</v>
      </c>
      <c r="L87" s="215">
        <f>RBay!D$67/100</f>
        <v>9.6634915821529777E-2</v>
      </c>
      <c r="M87" s="215">
        <f>RBay!E$67/100</f>
        <v>0.44654830292826053</v>
      </c>
      <c r="N87" s="215">
        <f>RBay!F$67/100</f>
        <v>6.7051023158688442E-3</v>
      </c>
      <c r="O87" s="215">
        <f>RBay!G$67/100</f>
        <v>2.087980230085161E-2</v>
      </c>
      <c r="P87" s="215">
        <f>RBay!H$67/100</f>
        <v>7.0369233661445707E-2</v>
      </c>
      <c r="Q87" s="215">
        <f>RBay!I$67/100</f>
        <v>0.11552446368189846</v>
      </c>
      <c r="R87" s="215">
        <f>RBay!J$67/100</f>
        <v>0.1080557173470483</v>
      </c>
      <c r="S87" s="215">
        <f>RBay!K$67/100</f>
        <v>0.10553021510052535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-3.8087573481196429E-4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-1.1043187214370266E-3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-8.8855910566673375E-3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-1.6305787710684433E-4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-3.7517089345337278E-4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-8.2572048425299919E-4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-4.5183498165490901E-3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-1.2016209768056963E-3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2.7769074397827746E-4</v>
      </c>
      <c r="AE87" s="198">
        <f t="shared" si="2"/>
        <v>-1.7177014817106051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RBay!C$67/100</f>
        <v>2.9752246842571231E-2</v>
      </c>
      <c r="L88" s="215">
        <f>RBay!D$67/100</f>
        <v>9.6634915821529777E-2</v>
      </c>
      <c r="M88" s="215">
        <f>RBay!E$67/100</f>
        <v>0.44654830292826053</v>
      </c>
      <c r="N88" s="215">
        <f>RBay!F$67/100</f>
        <v>6.7051023158688442E-3</v>
      </c>
      <c r="O88" s="215">
        <f>RBay!G$67/100</f>
        <v>2.087980230085161E-2</v>
      </c>
      <c r="P88" s="215">
        <f>RBay!H$67/100</f>
        <v>7.0369233661445707E-2</v>
      </c>
      <c r="Q88" s="215">
        <f>RBay!I$67/100</f>
        <v>0.11552446368189846</v>
      </c>
      <c r="R88" s="215">
        <f>RBay!J$67/100</f>
        <v>0.1080557173470483</v>
      </c>
      <c r="S88" s="215">
        <f>RBay!K$67/100</f>
        <v>0.10553021510052535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-2.8027089856603007E-4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6.5651494811104732E-4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7.7850258941377006E-3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-5.9975133125467905E-5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-2.3153304091727839E-5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6.2981825040248914E-5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-1.2908132060135812E-3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1.5882323988956532E-4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7.5384291025506448E-4</v>
      </c>
      <c r="AE88" s="198">
        <f t="shared" si="2"/>
        <v>0.77629762756368192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RBay!C$67/100</f>
        <v>2.9752246842571231E-2</v>
      </c>
      <c r="L89" s="215">
        <f>RBay!D$67/100</f>
        <v>9.6634915821529777E-2</v>
      </c>
      <c r="M89" s="215">
        <f>RBay!E$67/100</f>
        <v>0.44654830292826053</v>
      </c>
      <c r="N89" s="215">
        <f>RBay!F$67/100</f>
        <v>6.7051023158688442E-3</v>
      </c>
      <c r="O89" s="215">
        <f>RBay!G$67/100</f>
        <v>2.087980230085161E-2</v>
      </c>
      <c r="P89" s="215">
        <f>RBay!H$67/100</f>
        <v>7.0369233661445707E-2</v>
      </c>
      <c r="Q89" s="215">
        <f>RBay!I$67/100</f>
        <v>0.11552446368189846</v>
      </c>
      <c r="R89" s="215">
        <f>RBay!J$67/100</f>
        <v>0.1080557173470483</v>
      </c>
      <c r="S89" s="215">
        <f>RBay!K$67/100</f>
        <v>0.10553021510052535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-1.5461966106918143E-4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7.1621505164674545E-4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2.2635803480975398E-3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1.6273443348596478E-4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2.6312563285118499E-4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5.2952215150211526E-4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2.0655911504923207E-3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1.1530307752949257E-3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6.4985035235461325E-4</v>
      </c>
      <c r="AE89" s="198">
        <f t="shared" si="2"/>
        <v>0.76490302346562289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RBay!C$67/100</f>
        <v>2.9752246842571231E-2</v>
      </c>
      <c r="L90" s="215">
        <f>RBay!D$67/100</f>
        <v>9.6634915821529777E-2</v>
      </c>
      <c r="M90" s="215">
        <f>RBay!E$67/100</f>
        <v>0.44654830292826053</v>
      </c>
      <c r="N90" s="215">
        <f>RBay!F$67/100</f>
        <v>6.7051023158688442E-3</v>
      </c>
      <c r="O90" s="215">
        <f>RBay!G$67/100</f>
        <v>2.087980230085161E-2</v>
      </c>
      <c r="P90" s="215">
        <f>RBay!H$67/100</f>
        <v>7.0369233661445707E-2</v>
      </c>
      <c r="Q90" s="215">
        <f>RBay!I$67/100</f>
        <v>0.11552446368189846</v>
      </c>
      <c r="R90" s="215">
        <f>RBay!J$67/100</f>
        <v>0.1080557173470483</v>
      </c>
      <c r="S90" s="215">
        <f>RBay!K$67/100</f>
        <v>0.10553021510052535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7.0948538468574012E-4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1.8128901591703069E-3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1.5940524726152573E-2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1.010396707175706E-5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3.4073148230308738E-4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1.1334473378908914E-3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1.9674130444897191E-3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1.63513445819075E-3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1.3690735196535942E-3</v>
      </c>
      <c r="AE90" s="198">
        <f t="shared" si="2"/>
        <v>2.4918804079608416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RBay!C$67/100</f>
        <v>2.9752246842571231E-2</v>
      </c>
      <c r="L91" s="215">
        <f>RBay!D$67/100</f>
        <v>9.6634915821529777E-2</v>
      </c>
      <c r="M91" s="215">
        <f>RBay!E$67/100</f>
        <v>0.44654830292826053</v>
      </c>
      <c r="N91" s="215">
        <f>RBay!F$67/100</f>
        <v>6.7051023158688442E-3</v>
      </c>
      <c r="O91" s="215">
        <f>RBay!G$67/100</f>
        <v>2.087980230085161E-2</v>
      </c>
      <c r="P91" s="215">
        <f>RBay!H$67/100</f>
        <v>7.0369233661445707E-2</v>
      </c>
      <c r="Q91" s="215">
        <f>RBay!I$67/100</f>
        <v>0.11552446368189846</v>
      </c>
      <c r="R91" s="215">
        <f>RBay!J$67/100</f>
        <v>0.1080557173470483</v>
      </c>
      <c r="S91" s="215">
        <f>RBay!K$67/100</f>
        <v>0.10553021510052535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-1.0581445304138988E-4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-1.3663289748631847E-4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-7.2177266089539878E-3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-1.9987105719598437E-4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-2.988956065717165E-4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-5.3105038389111804E-4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-4.0173046811909736E-3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-8.6877496523296539E-4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4.8015229190776832E-4</v>
      </c>
      <c r="AE91" s="198">
        <f t="shared" si="2"/>
        <v>-1.2895918361656684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RBay!C$67/100</f>
        <v>2.9752246842571231E-2</v>
      </c>
      <c r="L92" s="215">
        <f>RBay!D$67/100</f>
        <v>9.6634915821529777E-2</v>
      </c>
      <c r="M92" s="215">
        <f>RBay!E$67/100</f>
        <v>0.44654830292826053</v>
      </c>
      <c r="N92" s="215">
        <f>RBay!F$67/100</f>
        <v>6.7051023158688442E-3</v>
      </c>
      <c r="O92" s="215">
        <f>RBay!G$67/100</f>
        <v>2.087980230085161E-2</v>
      </c>
      <c r="P92" s="215">
        <f>RBay!H$67/100</f>
        <v>7.0369233661445707E-2</v>
      </c>
      <c r="Q92" s="215">
        <f>RBay!I$67/100</f>
        <v>0.11552446368189846</v>
      </c>
      <c r="R92" s="215">
        <f>RBay!J$67/100</f>
        <v>0.1080557173470483</v>
      </c>
      <c r="S92" s="215">
        <f>RBay!K$67/100</f>
        <v>0.10553021510052535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1.8264270524655308E-4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-1.9115982524545302E-3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-4.3789348773422112E-3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-8.7369223667427485E-5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-1.4223265647685668E-4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-3.3685055048672129E-4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-2.1739742589319375E-3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-3.6013770661512753E-4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3.1355312718835896E-4</v>
      </c>
      <c r="AE92" s="198">
        <f t="shared" si="2"/>
        <v>-0.88949016935398995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RBay!C$67/100</f>
        <v>2.9752246842571231E-2</v>
      </c>
      <c r="L93" s="215">
        <f>RBay!D$67/100</f>
        <v>9.6634915821529777E-2</v>
      </c>
      <c r="M93" s="215">
        <f>RBay!E$67/100</f>
        <v>0.44654830292826053</v>
      </c>
      <c r="N93" s="215">
        <f>RBay!F$67/100</f>
        <v>6.7051023158688442E-3</v>
      </c>
      <c r="O93" s="215">
        <f>RBay!G$67/100</f>
        <v>2.087980230085161E-2</v>
      </c>
      <c r="P93" s="215">
        <f>RBay!H$67/100</f>
        <v>7.0369233661445707E-2</v>
      </c>
      <c r="Q93" s="215">
        <f>RBay!I$67/100</f>
        <v>0.11552446368189846</v>
      </c>
      <c r="R93" s="215">
        <f>RBay!J$67/100</f>
        <v>0.1080557173470483</v>
      </c>
      <c r="S93" s="215">
        <f>RBay!K$67/100</f>
        <v>0.10553021510052535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-4.1049614982174192E-4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-1.0622109706638948E-3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-6.4253195636802679E-3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-1.6010854896859013E-4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-3.8245582779627442E-4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-9.2469203218940074E-4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-4.3815973022749127E-3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-1.2953303186640198E-3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2.234028860626552E-5</v>
      </c>
      <c r="AE93" s="198">
        <f t="shared" si="2"/>
        <v>-1.5019870425452837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RBay!C$67/100</f>
        <v>2.9752246842571231E-2</v>
      </c>
      <c r="L94" s="215">
        <f>RBay!D$67/100</f>
        <v>9.6634915821529777E-2</v>
      </c>
      <c r="M94" s="215">
        <f>RBay!E$67/100</f>
        <v>0.44654830292826053</v>
      </c>
      <c r="N94" s="215">
        <f>RBay!F$67/100</f>
        <v>6.7051023158688442E-3</v>
      </c>
      <c r="O94" s="215">
        <f>RBay!G$67/100</f>
        <v>2.087980230085161E-2</v>
      </c>
      <c r="P94" s="215">
        <f>RBay!H$67/100</f>
        <v>7.0369233661445707E-2</v>
      </c>
      <c r="Q94" s="215">
        <f>RBay!I$67/100</f>
        <v>0.11552446368189846</v>
      </c>
      <c r="R94" s="215">
        <f>RBay!J$67/100</f>
        <v>0.1080557173470483</v>
      </c>
      <c r="S94" s="215">
        <f>RBay!K$67/100</f>
        <v>0.10553021510052535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1.1392118091089391E-3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3.9470273974585761E-3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1.17812349185166E-3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1.3900478224101206E-4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3.1475788708142859E-4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6.4650543783067722E-4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2.8099785170947423E-3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1.2360677369214381E-3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4.0682966004280025E-4</v>
      </c>
      <c r="AE94" s="198">
        <f t="shared" si="2"/>
        <v>1.1817506719631274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RBay!C$67/100</f>
        <v>2.9752246842571231E-2</v>
      </c>
      <c r="L95" s="215">
        <f>RBay!D$67/100</f>
        <v>9.6634915821529777E-2</v>
      </c>
      <c r="M95" s="215">
        <f>RBay!E$67/100</f>
        <v>0.44654830292826053</v>
      </c>
      <c r="N95" s="215">
        <f>RBay!F$67/100</f>
        <v>6.7051023158688442E-3</v>
      </c>
      <c r="O95" s="215">
        <f>RBay!G$67/100</f>
        <v>2.087980230085161E-2</v>
      </c>
      <c r="P95" s="215">
        <f>RBay!H$67/100</f>
        <v>7.0369233661445707E-2</v>
      </c>
      <c r="Q95" s="215">
        <f>RBay!I$67/100</f>
        <v>0.11552446368189846</v>
      </c>
      <c r="R95" s="215">
        <f>RBay!J$67/100</f>
        <v>0.1080557173470483</v>
      </c>
      <c r="S95" s="215">
        <f>RBay!K$67/100</f>
        <v>0.10553021510052535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1.3839635988173811E-3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2.5826505894689916E-3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1.3608131750249903E-2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1.827829884836499E-4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4.2728779755723064E-4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1.1433602037803706E-3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3.2998040555985353E-3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1.8917494168266672E-3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1.2565113355238189E-3</v>
      </c>
      <c r="AE95" s="198">
        <f t="shared" si="2"/>
        <v>2.5776241736306549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RBay!C$67/100</f>
        <v>2.9752246842571231E-2</v>
      </c>
      <c r="L96" s="215">
        <f>RBay!D$67/100</f>
        <v>9.6634915821529777E-2</v>
      </c>
      <c r="M96" s="215">
        <f>RBay!E$67/100</f>
        <v>0.44654830292826053</v>
      </c>
      <c r="N96" s="215">
        <f>RBay!F$67/100</f>
        <v>6.7051023158688442E-3</v>
      </c>
      <c r="O96" s="215">
        <f>RBay!G$67/100</f>
        <v>2.087980230085161E-2</v>
      </c>
      <c r="P96" s="215">
        <f>RBay!H$67/100</f>
        <v>7.0369233661445707E-2</v>
      </c>
      <c r="Q96" s="215">
        <f>RBay!I$67/100</f>
        <v>0.11552446368189846</v>
      </c>
      <c r="R96" s="215">
        <f>RBay!J$67/100</f>
        <v>0.1080557173470483</v>
      </c>
      <c r="S96" s="215">
        <f>RBay!K$67/100</f>
        <v>0.10553021510052535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4.9047601255003826E-4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1.9277249872698432E-3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-5.8913349121058559E-4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1.0517580872575762E-4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3.7552221619414016E-4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9.3191175522156313E-4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3.4811697805820943E-3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1.4347570187697343E-3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4.4267768043797977E-4</v>
      </c>
      <c r="AE96" s="198">
        <f t="shared" si="2"/>
        <v>0.86002817685405641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RBay!C$67/100</f>
        <v>2.9752246842571231E-2</v>
      </c>
      <c r="L97" s="215">
        <f>RBay!D$67/100</f>
        <v>9.6634915821529777E-2</v>
      </c>
      <c r="M97" s="215">
        <f>RBay!E$67/100</f>
        <v>0.44654830292826053</v>
      </c>
      <c r="N97" s="215">
        <f>RBay!F$67/100</f>
        <v>6.7051023158688442E-3</v>
      </c>
      <c r="O97" s="215">
        <f>RBay!G$67/100</f>
        <v>2.087980230085161E-2</v>
      </c>
      <c r="P97" s="215">
        <f>RBay!H$67/100</f>
        <v>7.0369233661445707E-2</v>
      </c>
      <c r="Q97" s="215">
        <f>RBay!I$67/100</f>
        <v>0.11552446368189846</v>
      </c>
      <c r="R97" s="215">
        <f>RBay!J$67/100</f>
        <v>0.1080557173470483</v>
      </c>
      <c r="S97" s="215">
        <f>RBay!K$67/100</f>
        <v>0.10553021510052535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1.062607183917661E-3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-1.3605442282946177E-4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-5.9052359120451182E-3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-9.9636333513429282E-5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-2.1347159266850752E-4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-4.8420742471823298E-4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-3.0435454852234477E-3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-5.6633056463836957E-4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4.4231159448352071E-4</v>
      </c>
      <c r="AE97" s="198">
        <f t="shared" si="2"/>
        <v>-0.8943562957235387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RBay!C$68/100</f>
        <v>2.8799100627525796E-2</v>
      </c>
      <c r="L98" s="215">
        <f>RBay!D$68/100</f>
        <v>8.8995814872864662E-2</v>
      </c>
      <c r="M98" s="215">
        <f>RBay!E$68/100</f>
        <v>0.45160885584661997</v>
      </c>
      <c r="N98" s="215">
        <f>RBay!F$68/100</f>
        <v>6.5899375264594617E-3</v>
      </c>
      <c r="O98" s="215">
        <f>RBay!G$68/100</f>
        <v>2.1413951785632258E-2</v>
      </c>
      <c r="P98" s="215">
        <f>RBay!H$68/100</f>
        <v>7.1242203025794162E-2</v>
      </c>
      <c r="Q98" s="215">
        <f>RBay!I$68/100</f>
        <v>0.11398299537644487</v>
      </c>
      <c r="R98" s="215">
        <f>RBay!J$68/100</f>
        <v>0.11327409749118672</v>
      </c>
      <c r="S98" s="215">
        <f>RBay!K$68/100</f>
        <v>0.10409304344747224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6.3644733799361611E-4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1.4119044214105925E-3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-1.0529925669054807E-2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-1.7901585261506631E-4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-3.5967813906503173E-4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-8.4284901749992133E-4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-4.2603095942033119E-3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-1.1963706393674568E-3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1.5046046846421942E-4</v>
      </c>
      <c r="AE98" s="198">
        <f t="shared" si="2"/>
        <v>-1.5169336683937169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RBay!C$68/100</f>
        <v>2.8799100627525796E-2</v>
      </c>
      <c r="L99" s="215">
        <f>RBay!D$68/100</f>
        <v>8.8995814872864662E-2</v>
      </c>
      <c r="M99" s="215">
        <f>RBay!E$68/100</f>
        <v>0.45160885584661997</v>
      </c>
      <c r="N99" s="215">
        <f>RBay!F$68/100</f>
        <v>6.5899375264594617E-3</v>
      </c>
      <c r="O99" s="215">
        <f>RBay!G$68/100</f>
        <v>2.1413951785632258E-2</v>
      </c>
      <c r="P99" s="215">
        <f>RBay!H$68/100</f>
        <v>7.1242203025794162E-2</v>
      </c>
      <c r="Q99" s="215">
        <f>RBay!I$68/100</f>
        <v>0.11398299537644487</v>
      </c>
      <c r="R99" s="215">
        <f>RBay!J$68/100</f>
        <v>0.11327409749118672</v>
      </c>
      <c r="S99" s="215">
        <f>RBay!K$68/100</f>
        <v>0.10409304344747224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1.5558018496864758E-3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3.4308411277352192E-4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6.8381458062144601E-3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1.3123167079188549E-4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4.6927490101580531E-4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1.1803533282212563E-3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3.6624027549647113E-3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1.9975468613916266E-3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9.4734720794673131E-4</v>
      </c>
      <c r="AE99" s="198">
        <f t="shared" si="2"/>
        <v>1.7125188493006476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RBay!C$68/100</f>
        <v>2.8799100627525796E-2</v>
      </c>
      <c r="L100" s="215">
        <f>RBay!D$68/100</f>
        <v>8.8995814872864662E-2</v>
      </c>
      <c r="M100" s="215">
        <f>RBay!E$68/100</f>
        <v>0.45160885584661997</v>
      </c>
      <c r="N100" s="215">
        <f>RBay!F$68/100</f>
        <v>6.5899375264594617E-3</v>
      </c>
      <c r="O100" s="215">
        <f>RBay!G$68/100</f>
        <v>2.1413951785632258E-2</v>
      </c>
      <c r="P100" s="215">
        <f>RBay!H$68/100</f>
        <v>7.1242203025794162E-2</v>
      </c>
      <c r="Q100" s="215">
        <f>RBay!I$68/100</f>
        <v>0.11398299537644487</v>
      </c>
      <c r="R100" s="215">
        <f>RBay!J$68/100</f>
        <v>0.11327409749118672</v>
      </c>
      <c r="S100" s="215">
        <f>RBay!K$68/100</f>
        <v>0.10409304344747224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-8.4432451888580002E-4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1.1377265141017789E-3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-3.3348609147797696E-3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-9.6714713204620005E-5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-1.2953352529832088E-4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-1.7876396567241418E-4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-2.4903450295627283E-3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-1.8586818746684508E-4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8.1902649182172629E-4</v>
      </c>
      <c r="AE100" s="198">
        <f t="shared" si="2"/>
        <v>-0.53036578489469932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RBay!C$68/100</f>
        <v>2.8799100627525796E-2</v>
      </c>
      <c r="L101" s="215">
        <f>RBay!D$68/100</f>
        <v>8.8995814872864662E-2</v>
      </c>
      <c r="M101" s="215">
        <f>RBay!E$68/100</f>
        <v>0.45160885584661997</v>
      </c>
      <c r="N101" s="215">
        <f>RBay!F$68/100</f>
        <v>6.5899375264594617E-3</v>
      </c>
      <c r="O101" s="215">
        <f>RBay!G$68/100</f>
        <v>2.1413951785632258E-2</v>
      </c>
      <c r="P101" s="215">
        <f>RBay!H$68/100</f>
        <v>7.1242203025794162E-2</v>
      </c>
      <c r="Q101" s="215">
        <f>RBay!I$68/100</f>
        <v>0.11398299537644487</v>
      </c>
      <c r="R101" s="215">
        <f>RBay!J$68/100</f>
        <v>0.11327409749118672</v>
      </c>
      <c r="S101" s="215">
        <f>RBay!K$68/100</f>
        <v>0.10409304344747224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-4.067805273918879E-4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1.5241851184931432E-3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-6.912224755055668E-3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-1.2907585152007963E-4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-3.0437629134225807E-4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-6.7433680206090683E-4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-3.5988965647174675E-3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-9.8405057994040406E-4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2.438679400628206E-4</v>
      </c>
      <c r="AE101" s="198">
        <f t="shared" si="2"/>
        <v>-1.1241688313472706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RBay!C$68/100</f>
        <v>2.8799100627525796E-2</v>
      </c>
      <c r="L102" s="215">
        <f>RBay!D$68/100</f>
        <v>8.8995814872864662E-2</v>
      </c>
      <c r="M102" s="215">
        <f>RBay!E$68/100</f>
        <v>0.45160885584661997</v>
      </c>
      <c r="N102" s="215">
        <f>RBay!F$68/100</f>
        <v>6.5899375264594617E-3</v>
      </c>
      <c r="O102" s="215">
        <f>RBay!G$68/100</f>
        <v>2.1413951785632258E-2</v>
      </c>
      <c r="P102" s="215">
        <f>RBay!H$68/100</f>
        <v>7.1242203025794162E-2</v>
      </c>
      <c r="Q102" s="215">
        <f>RBay!I$68/100</f>
        <v>0.11398299537644487</v>
      </c>
      <c r="R102" s="215">
        <f>RBay!J$68/100</f>
        <v>0.11327409749118672</v>
      </c>
      <c r="S102" s="215">
        <f>RBay!K$68/100</f>
        <v>0.10409304344747224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7.16202296959614E-4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5.1172986627648432E-3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2.2687658611224945E-2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2.337321655535495E-4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4.6718283245855029E-4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1.1778748084055233E-3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3.5438407869272438E-3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2.1309044435416174E-3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1.30484087003354E-3</v>
      </c>
      <c r="AE102" s="198">
        <f t="shared" si="2"/>
        <v>3.7379535477869421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RBay!C$68/100</f>
        <v>2.8799100627525796E-2</v>
      </c>
      <c r="L103" s="215">
        <f>RBay!D$68/100</f>
        <v>8.8995814872864662E-2</v>
      </c>
      <c r="M103" s="215">
        <f>RBay!E$68/100</f>
        <v>0.45160885584661997</v>
      </c>
      <c r="N103" s="215">
        <f>RBay!F$68/100</f>
        <v>6.5899375264594617E-3</v>
      </c>
      <c r="O103" s="215">
        <f>RBay!G$68/100</f>
        <v>2.1413951785632258E-2</v>
      </c>
      <c r="P103" s="215">
        <f>RBay!H$68/100</f>
        <v>7.1242203025794162E-2</v>
      </c>
      <c r="Q103" s="215">
        <f>RBay!I$68/100</f>
        <v>0.11398299537644487</v>
      </c>
      <c r="R103" s="215">
        <f>RBay!J$68/100</f>
        <v>0.11327409749118672</v>
      </c>
      <c r="S103" s="215">
        <f>RBay!K$68/100</f>
        <v>0.10409304344747224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-6.037458603166939E-4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-2.698054698900481E-3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6.4357356035058318E-3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-7.3550893826576609E-5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-7.1753929452996666E-5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-1.0489300774242736E-4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-1.8145333904091522E-3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-1.6840140965049212E-6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6.8846501049597223E-4</v>
      </c>
      <c r="AE103" s="198">
        <f t="shared" si="2"/>
        <v>0.17559848192569716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RBay!C$68/100</f>
        <v>2.8799100627525796E-2</v>
      </c>
      <c r="L104" s="215">
        <f>RBay!D$68/100</f>
        <v>8.8995814872864662E-2</v>
      </c>
      <c r="M104" s="215">
        <f>RBay!E$68/100</f>
        <v>0.45160885584661997</v>
      </c>
      <c r="N104" s="215">
        <f>RBay!F$68/100</f>
        <v>6.5899375264594617E-3</v>
      </c>
      <c r="O104" s="215">
        <f>RBay!G$68/100</f>
        <v>2.1413951785632258E-2</v>
      </c>
      <c r="P104" s="215">
        <f>RBay!H$68/100</f>
        <v>7.1242203025794162E-2</v>
      </c>
      <c r="Q104" s="215">
        <f>RBay!I$68/100</f>
        <v>0.11398299537644487</v>
      </c>
      <c r="R104" s="215">
        <f>RBay!J$68/100</f>
        <v>0.11327409749118672</v>
      </c>
      <c r="S104" s="215">
        <f>RBay!K$68/100</f>
        <v>0.10409304344747224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-1.2917376702501916E-4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1.7543732519248927E-3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-5.9695528708244338E-3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-6.9056285785905558E-5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4.4115091480171149E-5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1.4185330267868653E-4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-4.5071744854927644E-4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3.263062806713572E-4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4.5882483782232474E-4</v>
      </c>
      <c r="AE104" s="198">
        <f t="shared" si="2"/>
        <v>-0.38930276076072029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RBay!C$68/100</f>
        <v>2.8799100627525796E-2</v>
      </c>
      <c r="L105" s="215">
        <f>RBay!D$68/100</f>
        <v>8.8995814872864662E-2</v>
      </c>
      <c r="M105" s="215">
        <f>RBay!E$68/100</f>
        <v>0.45160885584661997</v>
      </c>
      <c r="N105" s="215">
        <f>RBay!F$68/100</f>
        <v>6.5899375264594617E-3</v>
      </c>
      <c r="O105" s="215">
        <f>RBay!G$68/100</f>
        <v>2.1413951785632258E-2</v>
      </c>
      <c r="P105" s="215">
        <f>RBay!H$68/100</f>
        <v>7.1242203025794162E-2</v>
      </c>
      <c r="Q105" s="215">
        <f>RBay!I$68/100</f>
        <v>0.11398299537644487</v>
      </c>
      <c r="R105" s="215">
        <f>RBay!J$68/100</f>
        <v>0.11327409749118672</v>
      </c>
      <c r="S105" s="215">
        <f>RBay!K$68/100</f>
        <v>0.10409304344747224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-9.360547958861716E-4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8.2229755873823997E-4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1.11948270628815E-2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1.628870071045373E-4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4.3737532237883727E-4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1.0658511160578261E-3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3.248566866491893E-3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1.9407256097804741E-3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1.064729743384205E-3</v>
      </c>
      <c r="AE105" s="198">
        <f t="shared" si="2"/>
        <v>1.9001205490931341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RBay!C$68/100</f>
        <v>2.8799100627525796E-2</v>
      </c>
      <c r="L106" s="215">
        <f>RBay!D$68/100</f>
        <v>8.8995814872864662E-2</v>
      </c>
      <c r="M106" s="215">
        <f>RBay!E$68/100</f>
        <v>0.45160885584661997</v>
      </c>
      <c r="N106" s="215">
        <f>RBay!F$68/100</f>
        <v>6.5899375264594617E-3</v>
      </c>
      <c r="O106" s="215">
        <f>RBay!G$68/100</f>
        <v>2.1413951785632258E-2</v>
      </c>
      <c r="P106" s="215">
        <f>RBay!H$68/100</f>
        <v>7.1242203025794162E-2</v>
      </c>
      <c r="Q106" s="215">
        <f>RBay!I$68/100</f>
        <v>0.11398299537644487</v>
      </c>
      <c r="R106" s="215">
        <f>RBay!J$68/100</f>
        <v>0.11327409749118672</v>
      </c>
      <c r="S106" s="215">
        <f>RBay!K$68/100</f>
        <v>0.10409304344747224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7.0683786626326813E-4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2.3609366053566573E-3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1.847747095160112E-2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2.101649004595904E-4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7.5101115850555818E-4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1.9886624088529168E-3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5.9640788970395688E-3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3.2150553387539156E-3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1.5652546667352339E-3</v>
      </c>
      <c r="AE106" s="198">
        <f t="shared" si="2"/>
        <v>3.5239472793567832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RBay!C$68/100</f>
        <v>2.8799100627525796E-2</v>
      </c>
      <c r="L107" s="215">
        <f>RBay!D$68/100</f>
        <v>8.8995814872864662E-2</v>
      </c>
      <c r="M107" s="215">
        <f>RBay!E$68/100</f>
        <v>0.45160885584661997</v>
      </c>
      <c r="N107" s="215">
        <f>RBay!F$68/100</f>
        <v>6.5899375264594617E-3</v>
      </c>
      <c r="O107" s="215">
        <f>RBay!G$68/100</f>
        <v>2.1413951785632258E-2</v>
      </c>
      <c r="P107" s="215">
        <f>RBay!H$68/100</f>
        <v>7.1242203025794162E-2</v>
      </c>
      <c r="Q107" s="215">
        <f>RBay!I$68/100</f>
        <v>0.11398299537644487</v>
      </c>
      <c r="R107" s="215">
        <f>RBay!J$68/100</f>
        <v>0.11327409749118672</v>
      </c>
      <c r="S107" s="215">
        <f>RBay!K$68/100</f>
        <v>0.10409304344747224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-4.1154179232470397E-4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-5.3102996755676575E-4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-2.2565134047772941E-3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1.1960419983461307E-4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2.909630903640642E-4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6.068053888186333E-4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2.5162249790701822E-3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1.1790267174646642E-3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3.4928284581977264E-4</v>
      </c>
      <c r="AE107" s="198">
        <f t="shared" si="2"/>
        <v>0.18628220567131654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RBay!C$68/100</f>
        <v>2.8799100627525796E-2</v>
      </c>
      <c r="L108" s="215">
        <f>RBay!D$68/100</f>
        <v>8.8995814872864662E-2</v>
      </c>
      <c r="M108" s="215">
        <f>RBay!E$68/100</f>
        <v>0.45160885584661997</v>
      </c>
      <c r="N108" s="215">
        <f>RBay!F$68/100</f>
        <v>6.5899375264594617E-3</v>
      </c>
      <c r="O108" s="215">
        <f>RBay!G$68/100</f>
        <v>2.1413951785632258E-2</v>
      </c>
      <c r="P108" s="215">
        <f>RBay!H$68/100</f>
        <v>7.1242203025794162E-2</v>
      </c>
      <c r="Q108" s="215">
        <f>RBay!I$68/100</f>
        <v>0.11398299537644487</v>
      </c>
      <c r="R108" s="215">
        <f>RBay!J$68/100</f>
        <v>0.11327409749118672</v>
      </c>
      <c r="S108" s="215">
        <f>RBay!K$68/100</f>
        <v>0.10409304344747224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-6.0867064985660262E-4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5.4856758778233151E-4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-9.1404970889351986E-3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-1.7129315505877386E-4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-3.5507202536034697E-4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-7.7610291445695111E-4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-4.5746955895892248E-3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-1.0663156964541344E-3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5.0565754407138263E-4</v>
      </c>
      <c r="AE108" s="198">
        <f t="shared" si="2"/>
        <v>-1.563842198785752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RBay!C$68/100</f>
        <v>2.8799100627525796E-2</v>
      </c>
      <c r="L109" s="215">
        <f>RBay!D$68/100</f>
        <v>8.8995814872864662E-2</v>
      </c>
      <c r="M109" s="215">
        <f>RBay!E$68/100</f>
        <v>0.45160885584661997</v>
      </c>
      <c r="N109" s="215">
        <f>RBay!F$68/100</f>
        <v>6.5899375264594617E-3</v>
      </c>
      <c r="O109" s="215">
        <f>RBay!G$68/100</f>
        <v>2.1413951785632258E-2</v>
      </c>
      <c r="P109" s="215">
        <f>RBay!H$68/100</f>
        <v>7.1242203025794162E-2</v>
      </c>
      <c r="Q109" s="215">
        <f>RBay!I$68/100</f>
        <v>0.11398299537644487</v>
      </c>
      <c r="R109" s="215">
        <f>RBay!J$68/100</f>
        <v>0.11327409749118672</v>
      </c>
      <c r="S109" s="215">
        <f>RBay!K$68/100</f>
        <v>0.10409304344747224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2.9329250741952871E-4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-3.1208261147295743E-4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2.2330283881067843E-3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1.1293619696246674E-4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3.2416685604010677E-4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7.2203232380542003E-4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2.6607283642647367E-3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1.3438996005236696E-3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4.9497141944637604E-4</v>
      </c>
      <c r="AE109" s="198">
        <f t="shared" si="2"/>
        <v>0.78729730450961322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RBay!C$69/100</f>
        <v>2.8541877847845086E-2</v>
      </c>
      <c r="L110" s="215">
        <f>RBay!D$69/100</f>
        <v>8.7464139792448256E-2</v>
      </c>
      <c r="M110" s="215">
        <f>RBay!E$69/100</f>
        <v>0.45230227267570711</v>
      </c>
      <c r="N110" s="215">
        <f>RBay!F$69/100</f>
        <v>6.3412938102980444E-3</v>
      </c>
      <c r="O110" s="215">
        <f>RBay!G$69/100</f>
        <v>2.3165161016324817E-2</v>
      </c>
      <c r="P110" s="215">
        <f>RBay!H$69/100</f>
        <v>7.1007547115894187E-2</v>
      </c>
      <c r="Q110" s="215">
        <f>RBay!I$69/100</f>
        <v>0.11458198226368541</v>
      </c>
      <c r="R110" s="215">
        <f>RBay!J$69/100</f>
        <v>0.11317467778242409</v>
      </c>
      <c r="S110" s="215">
        <f>RBay!K$69/100</f>
        <v>0.10342104769537305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-7.62326161919429E-5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2.0445677125266975E-3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9.0640800788848348E-3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1.4438226663215529E-4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3.7798210186969905E-4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8.4465243337663253E-4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2.7436459716305376E-3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1.53268382845829E-3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8.0194325023583612E-4</v>
      </c>
      <c r="AE110" s="198">
        <f t="shared" si="2"/>
        <v>1.7477705027422741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RBay!C$69/100</f>
        <v>2.8541877847845086E-2</v>
      </c>
      <c r="L111" s="215">
        <f>RBay!D$69/100</f>
        <v>8.7464139792448256E-2</v>
      </c>
      <c r="M111" s="215">
        <f>RBay!E$69/100</f>
        <v>0.45230227267570711</v>
      </c>
      <c r="N111" s="215">
        <f>RBay!F$69/100</f>
        <v>6.3412938102980444E-3</v>
      </c>
      <c r="O111" s="215">
        <f>RBay!G$69/100</f>
        <v>2.3165161016324817E-2</v>
      </c>
      <c r="P111" s="215">
        <f>RBay!H$69/100</f>
        <v>7.1007547115894187E-2</v>
      </c>
      <c r="Q111" s="215">
        <f>RBay!I$69/100</f>
        <v>0.11458198226368541</v>
      </c>
      <c r="R111" s="215">
        <f>RBay!J$69/100</f>
        <v>0.11317467778242409</v>
      </c>
      <c r="S111" s="215">
        <f>RBay!K$69/100</f>
        <v>0.10342104769537305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-4.6370422501790953E-4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1.5287072966994979E-3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-1.3661304253781213E-3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-5.9719358185689132E-5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1.7245050335099121E-5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1.8482873731526467E-4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-1.3288714683587213E-3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4.3548540327185579E-4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1.0465491692222256E-3</v>
      </c>
      <c r="AE111" s="198">
        <f t="shared" si="2"/>
        <v>-5.6098200964982588E-4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RBay!C$69/100</f>
        <v>2.8541877847845086E-2</v>
      </c>
      <c r="L112" s="215">
        <f>RBay!D$69/100</f>
        <v>8.7464139792448256E-2</v>
      </c>
      <c r="M112" s="215">
        <f>RBay!E$69/100</f>
        <v>0.45230227267570711</v>
      </c>
      <c r="N112" s="215">
        <f>RBay!F$69/100</f>
        <v>6.3412938102980444E-3</v>
      </c>
      <c r="O112" s="215">
        <f>RBay!G$69/100</f>
        <v>2.3165161016324817E-2</v>
      </c>
      <c r="P112" s="215">
        <f>RBay!H$69/100</f>
        <v>7.1007547115894187E-2</v>
      </c>
      <c r="Q112" s="215">
        <f>RBay!I$69/100</f>
        <v>0.11458198226368541</v>
      </c>
      <c r="R112" s="215">
        <f>RBay!J$69/100</f>
        <v>0.11317467778242409</v>
      </c>
      <c r="S112" s="215">
        <f>RBay!K$69/100</f>
        <v>0.10342104769537305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-8.1298873635768506E-4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-2.117106582953737E-3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-4.7091980827936759E-3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-1.4904504673207342E-4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-4.3119594147027223E-4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-9.0117115505786171E-4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-4.7939686616475354E-3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-1.2647776936777983E-3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3.683020792691116E-4</v>
      </c>
      <c r="AE112" s="198">
        <f t="shared" si="2"/>
        <v>-1.4811149821421525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RBay!C$69/100</f>
        <v>2.8541877847845086E-2</v>
      </c>
      <c r="L113" s="215">
        <f>RBay!D$69/100</f>
        <v>8.7464139792448256E-2</v>
      </c>
      <c r="M113" s="215">
        <f>RBay!E$69/100</f>
        <v>0.45230227267570711</v>
      </c>
      <c r="N113" s="215">
        <f>RBay!F$69/100</f>
        <v>6.3412938102980444E-3</v>
      </c>
      <c r="O113" s="215">
        <f>RBay!G$69/100</f>
        <v>2.3165161016324817E-2</v>
      </c>
      <c r="P113" s="215">
        <f>RBay!H$69/100</f>
        <v>7.1007547115894187E-2</v>
      </c>
      <c r="Q113" s="215">
        <f>RBay!I$69/100</f>
        <v>0.11458198226368541</v>
      </c>
      <c r="R113" s="215">
        <f>RBay!J$69/100</f>
        <v>0.11317467778242409</v>
      </c>
      <c r="S113" s="215">
        <f>RBay!K$69/100</f>
        <v>0.10342104769537305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-7.0557393241711338E-4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5.6979347996432531E-5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-4.512605957815094E-3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-1.1123887886795166E-5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1.236167378858091E-4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2.0005214716539737E-4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6.8958532235341278E-4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4.8624883685768655E-4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1.1831183248887296E-4</v>
      </c>
      <c r="AE113" s="198">
        <f t="shared" si="2"/>
        <v>-0.35545095533713927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RBay!C$69/100</f>
        <v>2.8541877847845086E-2</v>
      </c>
      <c r="L114" s="215">
        <f>RBay!D$69/100</f>
        <v>8.7464139792448256E-2</v>
      </c>
      <c r="M114" s="215">
        <f>RBay!E$69/100</f>
        <v>0.45230227267570711</v>
      </c>
      <c r="N114" s="215">
        <f>RBay!F$69/100</f>
        <v>6.3412938102980444E-3</v>
      </c>
      <c r="O114" s="215">
        <f>RBay!G$69/100</f>
        <v>2.3165161016324817E-2</v>
      </c>
      <c r="P114" s="215">
        <f>RBay!H$69/100</f>
        <v>7.1007547115894187E-2</v>
      </c>
      <c r="Q114" s="215">
        <f>RBay!I$69/100</f>
        <v>0.11458198226368541</v>
      </c>
      <c r="R114" s="215">
        <f>RBay!J$69/100</f>
        <v>0.11317467778242409</v>
      </c>
      <c r="S114" s="215">
        <f>RBay!K$69/100</f>
        <v>0.10342104769537305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-3.3156318648516639E-4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-7.9597674112422644E-4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3.0694324959716288E-3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4.1095506943103081E-5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8.0036705934997176E-5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1.740543535627185E-4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3.8811890837733132E-4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3.7094161705941177E-4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3.4178880042878953E-4</v>
      </c>
      <c r="AE114" s="198">
        <f t="shared" si="2"/>
        <v>0.33379284606685877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RBay!C$69/100</f>
        <v>2.8541877847845086E-2</v>
      </c>
      <c r="L115" s="215">
        <f>RBay!D$69/100</f>
        <v>8.7464139792448256E-2</v>
      </c>
      <c r="M115" s="215">
        <f>RBay!E$69/100</f>
        <v>0.45230227267570711</v>
      </c>
      <c r="N115" s="215">
        <f>RBay!F$69/100</f>
        <v>6.3412938102980444E-3</v>
      </c>
      <c r="O115" s="215">
        <f>RBay!G$69/100</f>
        <v>2.3165161016324817E-2</v>
      </c>
      <c r="P115" s="215">
        <f>RBay!H$69/100</f>
        <v>7.1007547115894187E-2</v>
      </c>
      <c r="Q115" s="215">
        <f>RBay!I$69/100</f>
        <v>0.11458198226368541</v>
      </c>
      <c r="R115" s="215">
        <f>RBay!J$69/100</f>
        <v>0.11317467778242409</v>
      </c>
      <c r="S115" s="215">
        <f>RBay!K$69/100</f>
        <v>0.10342104769537305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-2.4813505532993591E-4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-1.2059915638536595E-3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-4.5104367964510601E-3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-8.8649934860476437E-5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-2.0550031777272424E-4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-4.4373007644849189E-4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-2.5929248365996853E-3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-5.6211999347689963E-4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3.3548891545410683E-4</v>
      </c>
      <c r="AE115" s="198">
        <f t="shared" si="2"/>
        <v>-0.95219996593388267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RBay!C$69/100</f>
        <v>2.8541877847845086E-2</v>
      </c>
      <c r="L116" s="215">
        <f>RBay!D$69/100</f>
        <v>8.7464139792448256E-2</v>
      </c>
      <c r="M116" s="215">
        <f>RBay!E$69/100</f>
        <v>0.45230227267570711</v>
      </c>
      <c r="N116" s="215">
        <f>RBay!F$69/100</f>
        <v>6.3412938102980444E-3</v>
      </c>
      <c r="O116" s="215">
        <f>RBay!G$69/100</f>
        <v>2.3165161016324817E-2</v>
      </c>
      <c r="P116" s="215">
        <f>RBay!H$69/100</f>
        <v>7.1007547115894187E-2</v>
      </c>
      <c r="Q116" s="215">
        <f>RBay!I$69/100</f>
        <v>0.11458198226368541</v>
      </c>
      <c r="R116" s="215">
        <f>RBay!J$69/100</f>
        <v>0.11317467778242409</v>
      </c>
      <c r="S116" s="215">
        <f>RBay!K$69/100</f>
        <v>0.10342104769537305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3.2609177460017505E-4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3.260290866403695E-4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-2.1092791888963746E-3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-8.6160031851421147E-5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-1.2088960594368865E-4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-1.7843296829296931E-4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-1.9395458650911816E-3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-2.1911200998575909E-4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4.8584219962957708E-4</v>
      </c>
      <c r="AE116" s="198">
        <f t="shared" si="2"/>
        <v>-0.35154566091912731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RBay!C$69/100</f>
        <v>2.8541877847845086E-2</v>
      </c>
      <c r="L117" s="215">
        <f>RBay!D$69/100</f>
        <v>8.7464139792448256E-2</v>
      </c>
      <c r="M117" s="215">
        <f>RBay!E$69/100</f>
        <v>0.45230227267570711</v>
      </c>
      <c r="N117" s="215">
        <f>RBay!F$69/100</f>
        <v>6.3412938102980444E-3</v>
      </c>
      <c r="O117" s="215">
        <f>RBay!G$69/100</f>
        <v>2.3165161016324817E-2</v>
      </c>
      <c r="P117" s="215">
        <f>RBay!H$69/100</f>
        <v>7.1007547115894187E-2</v>
      </c>
      <c r="Q117" s="215">
        <f>RBay!I$69/100</f>
        <v>0.11458198226368541</v>
      </c>
      <c r="R117" s="215">
        <f>RBay!J$69/100</f>
        <v>0.11317467778242409</v>
      </c>
      <c r="S117" s="215">
        <f>RBay!K$69/100</f>
        <v>0.10342104769537305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2.3346243743622037E-4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1.1641662136176048E-3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6.8253867845278681E-3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1.3957419470957133E-4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4.0099415196105962E-4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9.1116553388965408E-4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3.0667170604356583E-3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1.5596845516544543E-3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7.3628250873935728E-4</v>
      </c>
      <c r="AE117" s="198">
        <f t="shared" si="2"/>
        <v>1.5037433436971448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RBay!C$69/100</f>
        <v>2.8541877847845086E-2</v>
      </c>
      <c r="L118" s="215">
        <f>RBay!D$69/100</f>
        <v>8.7464139792448256E-2</v>
      </c>
      <c r="M118" s="215">
        <f>RBay!E$69/100</f>
        <v>0.45230227267570711</v>
      </c>
      <c r="N118" s="215">
        <f>RBay!F$69/100</f>
        <v>6.3412938102980444E-3</v>
      </c>
      <c r="O118" s="215">
        <f>RBay!G$69/100</f>
        <v>2.3165161016324817E-2</v>
      </c>
      <c r="P118" s="215">
        <f>RBay!H$69/100</f>
        <v>7.1007547115894187E-2</v>
      </c>
      <c r="Q118" s="215">
        <f>RBay!I$69/100</f>
        <v>0.11458198226368541</v>
      </c>
      <c r="R118" s="215">
        <f>RBay!J$69/100</f>
        <v>0.11317467778242409</v>
      </c>
      <c r="S118" s="215">
        <f>RBay!K$69/100</f>
        <v>0.10342104769537305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-5.4008694713487731E-4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1.1075075672883229E-3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-1.2267027954341288E-2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-2.2248036672850425E-4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-3.3517069751727195E-4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-6.5941832881810008E-4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-3.9849311845565321E-3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-9.9164346813854329E-4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1.8641136596606782E-4</v>
      </c>
      <c r="AE118" s="198">
        <f t="shared" si="2"/>
        <v>-1.7706840013980727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RBay!C$69/100</f>
        <v>2.8541877847845086E-2</v>
      </c>
      <c r="L119" s="215">
        <f>RBay!D$69/100</f>
        <v>8.7464139792448256E-2</v>
      </c>
      <c r="M119" s="215">
        <f>RBay!E$69/100</f>
        <v>0.45230227267570711</v>
      </c>
      <c r="N119" s="215">
        <f>RBay!F$69/100</f>
        <v>6.3412938102980444E-3</v>
      </c>
      <c r="O119" s="215">
        <f>RBay!G$69/100</f>
        <v>2.3165161016324817E-2</v>
      </c>
      <c r="P119" s="215">
        <f>RBay!H$69/100</f>
        <v>7.1007547115894187E-2</v>
      </c>
      <c r="Q119" s="215">
        <f>RBay!I$69/100</f>
        <v>0.11458198226368541</v>
      </c>
      <c r="R119" s="215">
        <f>RBay!J$69/100</f>
        <v>0.11317467778242409</v>
      </c>
      <c r="S119" s="215">
        <f>RBay!K$69/100</f>
        <v>0.10342104769537305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-6.752724142750112E-4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4.0691067823031638E-4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-1.108675001889488E-2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-1.2808239536500111E-4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-4.1881888084142519E-4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-1.0008081752618967E-3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-4.2789566893718742E-3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-1.3410471345718584E-3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-3.309145692393929E-5</v>
      </c>
      <c r="AE119" s="198">
        <f t="shared" si="2"/>
        <v>-1.855591648727557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RBay!C$69/100</f>
        <v>2.8541877847845086E-2</v>
      </c>
      <c r="L120" s="215">
        <f>RBay!D$69/100</f>
        <v>8.7464139792448256E-2</v>
      </c>
      <c r="M120" s="215">
        <f>RBay!E$69/100</f>
        <v>0.45230227267570711</v>
      </c>
      <c r="N120" s="215">
        <f>RBay!F$69/100</f>
        <v>6.3412938102980444E-3</v>
      </c>
      <c r="O120" s="215">
        <f>RBay!G$69/100</f>
        <v>2.3165161016324817E-2</v>
      </c>
      <c r="P120" s="215">
        <f>RBay!H$69/100</f>
        <v>7.1007547115894187E-2</v>
      </c>
      <c r="Q120" s="215">
        <f>RBay!I$69/100</f>
        <v>0.11458198226368541</v>
      </c>
      <c r="R120" s="215">
        <f>RBay!J$69/100</f>
        <v>0.11317467778242409</v>
      </c>
      <c r="S120" s="215">
        <f>RBay!K$69/100</f>
        <v>0.10342104769537305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2.1295516591958501E-4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1.521622677899845E-3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6.531152609338846E-3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3.2305956674432947E-5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1.743826375531896E-4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4.0854202360636634E-4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9.3268932748676405E-4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7.6271216669909216E-4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5.2833006320488342E-4</v>
      </c>
      <c r="AE120" s="198">
        <f t="shared" si="2"/>
        <v>1.1104692628383004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RBay!C$69/100</f>
        <v>2.8541877847845086E-2</v>
      </c>
      <c r="L121" s="215">
        <f>RBay!D$69/100</f>
        <v>8.7464139792448256E-2</v>
      </c>
      <c r="M121" s="215">
        <f>RBay!E$69/100</f>
        <v>0.45230227267570711</v>
      </c>
      <c r="N121" s="215">
        <f>RBay!F$69/100</f>
        <v>6.3412938102980444E-3</v>
      </c>
      <c r="O121" s="215">
        <f>RBay!G$69/100</f>
        <v>2.3165161016324817E-2</v>
      </c>
      <c r="P121" s="215">
        <f>RBay!H$69/100</f>
        <v>7.1007547115894187E-2</v>
      </c>
      <c r="Q121" s="215">
        <f>RBay!I$69/100</f>
        <v>0.11458198226368541</v>
      </c>
      <c r="R121" s="215">
        <f>RBay!J$69/100</f>
        <v>0.11317467778242409</v>
      </c>
      <c r="S121" s="215">
        <f>RBay!K$69/100</f>
        <v>0.10342104769537305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2.1407181803581552E-4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1.3707027893776831E-3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-2.3588122902197771E-3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-8.9581256068154157E-5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-1.4038608930085032E-4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-2.7303144035388809E-4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-1.9002690530758712E-3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-3.4483226212806274E-4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2.4992186777461053E-4</v>
      </c>
      <c r="AE121" s="198">
        <f t="shared" si="2"/>
        <v>-0.32722159159584946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RBay!C$70/100</f>
        <v>3.1390886608257312E-2</v>
      </c>
      <c r="L122" s="215">
        <f>RBay!D$70/100</f>
        <v>7.9327490744503945E-2</v>
      </c>
      <c r="M122" s="215">
        <f>RBay!E$70/100</f>
        <v>0.45412374200172989</v>
      </c>
      <c r="N122" s="215">
        <f>RBay!F$70/100</f>
        <v>6.2317329218221796E-3</v>
      </c>
      <c r="O122" s="215">
        <f>RBay!G$70/100</f>
        <v>2.4653909942936356E-2</v>
      </c>
      <c r="P122" s="215">
        <f>RBay!H$70/100</f>
        <v>6.9747593488310541E-2</v>
      </c>
      <c r="Q122" s="215">
        <f>RBay!I$70/100</f>
        <v>0.11371206090684857</v>
      </c>
      <c r="R122" s="215">
        <f>RBay!J$70/100</f>
        <v>0.11554105421363707</v>
      </c>
      <c r="S122" s="215">
        <f>RBay!K$70/100</f>
        <v>0.10527152917195404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1.8919741893721441E-3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5.3587192288866055E-3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1.5939187804050105E-2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7.3982891917838574E-5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5.1992494700044015E-4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1.2728696733621111E-3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2.6093077377051413E-3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2.2266365270810868E-3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1.6403871139855262E-3</v>
      </c>
      <c r="AE122" s="198">
        <f t="shared" si="2"/>
        <v>3.1532990113361006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RBay!C$70/100</f>
        <v>3.1390886608257312E-2</v>
      </c>
      <c r="L123" s="215">
        <f>RBay!D$70/100</f>
        <v>7.9327490744503945E-2</v>
      </c>
      <c r="M123" s="215">
        <f>RBay!E$70/100</f>
        <v>0.45412374200172989</v>
      </c>
      <c r="N123" s="215">
        <f>RBay!F$70/100</f>
        <v>6.2317329218221796E-3</v>
      </c>
      <c r="O123" s="215">
        <f>RBay!G$70/100</f>
        <v>2.4653909942936356E-2</v>
      </c>
      <c r="P123" s="215">
        <f>RBay!H$70/100</f>
        <v>6.9747593488310541E-2</v>
      </c>
      <c r="Q123" s="215">
        <f>RBay!I$70/100</f>
        <v>0.11371206090684857</v>
      </c>
      <c r="R123" s="215">
        <f>RBay!J$70/100</f>
        <v>0.11554105421363707</v>
      </c>
      <c r="S123" s="215">
        <f>RBay!K$70/100</f>
        <v>0.10527152917195404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1.3931452862048211E-3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2.355313062102295E-3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5.0681807565275874E-3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1.9061354832229082E-5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-1.6952054609842228E-4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-3.4740182701099073E-4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-2.4088347617349185E-3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-2.2679299919055223E-4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7.9982334710521725E-4</v>
      </c>
      <c r="AE123" s="198">
        <f t="shared" si="2"/>
        <v>0.64829736727372667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RBay!C$70/100</f>
        <v>3.1390886608257312E-2</v>
      </c>
      <c r="L124" s="215">
        <f>RBay!D$70/100</f>
        <v>7.9327490744503945E-2</v>
      </c>
      <c r="M124" s="215">
        <f>RBay!E$70/100</f>
        <v>0.45412374200172989</v>
      </c>
      <c r="N124" s="215">
        <f>RBay!F$70/100</f>
        <v>6.2317329218221796E-3</v>
      </c>
      <c r="O124" s="215">
        <f>RBay!G$70/100</f>
        <v>2.4653909942936356E-2</v>
      </c>
      <c r="P124" s="215">
        <f>RBay!H$70/100</f>
        <v>6.9747593488310541E-2</v>
      </c>
      <c r="Q124" s="215">
        <f>RBay!I$70/100</f>
        <v>0.11371206090684857</v>
      </c>
      <c r="R124" s="215">
        <f>RBay!J$70/100</f>
        <v>0.11554105421363707</v>
      </c>
      <c r="S124" s="215">
        <f>RBay!K$70/100</f>
        <v>0.10527152917195404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-2.4922800753223221E-4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-7.4869696597633438E-4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4.8558563213475254E-3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-9.1492873362731918E-5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2.1264739894150152E-4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6.0879381348437594E-4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4.2166905620241827E-4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1.0014412433052644E-3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8.6521405614718196E-4</v>
      </c>
      <c r="AE124" s="198">
        <f t="shared" si="2"/>
        <v>0.68762040425569682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RBay!C$70/100</f>
        <v>3.1390886608257312E-2</v>
      </c>
      <c r="L125" s="215">
        <f>RBay!D$70/100</f>
        <v>7.9327490744503945E-2</v>
      </c>
      <c r="M125" s="215">
        <f>RBay!E$70/100</f>
        <v>0.45412374200172989</v>
      </c>
      <c r="N125" s="215">
        <f>RBay!F$70/100</f>
        <v>6.2317329218221796E-3</v>
      </c>
      <c r="O125" s="215">
        <f>RBay!G$70/100</f>
        <v>2.4653909942936356E-2</v>
      </c>
      <c r="P125" s="215">
        <f>RBay!H$70/100</f>
        <v>6.9747593488310541E-2</v>
      </c>
      <c r="Q125" s="215">
        <f>RBay!I$70/100</f>
        <v>0.11371206090684857</v>
      </c>
      <c r="R125" s="215">
        <f>RBay!J$70/100</f>
        <v>0.11554105421363707</v>
      </c>
      <c r="S125" s="215">
        <f>RBay!K$70/100</f>
        <v>0.10527152917195404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-1.23165669186766E-3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-4.1850462038131092E-3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-1.3822934626526208E-2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-9.7193894360432802E-5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-5.332572543759516E-4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-1.2806635746384419E-3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-4.293051156883442E-3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-1.8604421684444087E-3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-5.5583798787041188E-4</v>
      </c>
      <c r="AE125" s="198">
        <f t="shared" si="2"/>
        <v>-2.7860083558780064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RBay!C$70/100</f>
        <v>3.1390886608257312E-2</v>
      </c>
      <c r="L126" s="215">
        <f>RBay!D$70/100</f>
        <v>7.9327490744503945E-2</v>
      </c>
      <c r="M126" s="215">
        <f>RBay!E$70/100</f>
        <v>0.45412374200172989</v>
      </c>
      <c r="N126" s="215">
        <f>RBay!F$70/100</f>
        <v>6.2317329218221796E-3</v>
      </c>
      <c r="O126" s="215">
        <f>RBay!G$70/100</f>
        <v>2.4653909942936356E-2</v>
      </c>
      <c r="P126" s="215">
        <f>RBay!H$70/100</f>
        <v>6.9747593488310541E-2</v>
      </c>
      <c r="Q126" s="215">
        <f>RBay!I$70/100</f>
        <v>0.11371206090684857</v>
      </c>
      <c r="R126" s="215">
        <f>RBay!J$70/100</f>
        <v>0.11554105421363707</v>
      </c>
      <c r="S126" s="215">
        <f>RBay!K$70/100</f>
        <v>0.10527152917195404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-1.9889656457749961E-3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-1.1577801137691219E-3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-8.2965876896825032E-3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-2.3781315145553835E-4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-5.4926070618872759E-4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-1.0837906259985436E-3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-5.0442717269784977E-3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-1.8024726381686115E-3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-2.3748621430230916E-4</v>
      </c>
      <c r="AE126" s="198">
        <f t="shared" si="2"/>
        <v>-2.0398428512318851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RBay!C$70/100</f>
        <v>3.1390886608257312E-2</v>
      </c>
      <c r="L127" s="215">
        <f>RBay!D$70/100</f>
        <v>7.9327490744503945E-2</v>
      </c>
      <c r="M127" s="215">
        <f>RBay!E$70/100</f>
        <v>0.45412374200172989</v>
      </c>
      <c r="N127" s="215">
        <f>RBay!F$70/100</f>
        <v>6.2317329218221796E-3</v>
      </c>
      <c r="O127" s="215">
        <f>RBay!G$70/100</f>
        <v>2.4653909942936356E-2</v>
      </c>
      <c r="P127" s="215">
        <f>RBay!H$70/100</f>
        <v>6.9747593488310541E-2</v>
      </c>
      <c r="Q127" s="215">
        <f>RBay!I$70/100</f>
        <v>0.11371206090684857</v>
      </c>
      <c r="R127" s="215">
        <f>RBay!J$70/100</f>
        <v>0.11554105421363707</v>
      </c>
      <c r="S127" s="215">
        <f>RBay!K$70/100</f>
        <v>0.10527152917195404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7.2927622260377401E-4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1.6338105511257159E-3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2.6610240321819898E-3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-8.9761567528242727E-5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-1.7969713205820686E-4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-2.6838526297026438E-4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-2.8564077894603942E-3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-2.4808826477771856E-4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8.6952306430290727E-4</v>
      </c>
      <c r="AE127" s="198">
        <f t="shared" si="2"/>
        <v>0.22512938534195601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RBay!C$70/100</f>
        <v>3.1390886608257312E-2</v>
      </c>
      <c r="L128" s="215">
        <f>RBay!D$70/100</f>
        <v>7.9327490744503945E-2</v>
      </c>
      <c r="M128" s="215">
        <f>RBay!E$70/100</f>
        <v>0.45412374200172989</v>
      </c>
      <c r="N128" s="215">
        <f>RBay!F$70/100</f>
        <v>6.2317329218221796E-3</v>
      </c>
      <c r="O128" s="215">
        <f>RBay!G$70/100</f>
        <v>2.4653909942936356E-2</v>
      </c>
      <c r="P128" s="215">
        <f>RBay!H$70/100</f>
        <v>6.9747593488310541E-2</v>
      </c>
      <c r="Q128" s="215">
        <f>RBay!I$70/100</f>
        <v>0.11371206090684857</v>
      </c>
      <c r="R128" s="215">
        <f>RBay!J$70/100</f>
        <v>0.11554105421363707</v>
      </c>
      <c r="S128" s="215">
        <f>RBay!K$70/100</f>
        <v>0.10527152917195404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1.1177590012385976E-3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-1.0618903732676531E-3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-4.5192138212477723E-3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1.3450606454768285E-4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3.7975672557457143E-4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5.7173312623923006E-4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3.6368389344332949E-3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1.171176089356434E-3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-3.3263064066963875E-4</v>
      </c>
      <c r="AE128" s="198">
        <f t="shared" si="2"/>
        <v>0.10980351062047466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RBay!C$70/100</f>
        <v>3.1390886608257312E-2</v>
      </c>
      <c r="L129" s="215">
        <f>RBay!D$70/100</f>
        <v>7.9327490744503945E-2</v>
      </c>
      <c r="M129" s="215">
        <f>RBay!E$70/100</f>
        <v>0.45412374200172989</v>
      </c>
      <c r="N129" s="215">
        <f>RBay!F$70/100</f>
        <v>6.2317329218221796E-3</v>
      </c>
      <c r="O129" s="215">
        <f>RBay!G$70/100</f>
        <v>2.4653909942936356E-2</v>
      </c>
      <c r="P129" s="215">
        <f>RBay!H$70/100</f>
        <v>6.9747593488310541E-2</v>
      </c>
      <c r="Q129" s="215">
        <f>RBay!I$70/100</f>
        <v>0.11371206090684857</v>
      </c>
      <c r="R129" s="215">
        <f>RBay!J$70/100</f>
        <v>0.11554105421363707</v>
      </c>
      <c r="S129" s="215">
        <f>RBay!K$70/100</f>
        <v>0.10527152917195404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1.151758236246586E-3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-7.1587883374445984E-4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1.1999062444121397E-2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1.1755108893654682E-4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5.2840111421348585E-4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1.1632341845794869E-3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3.7774081818333894E-3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1.9604650211969997E-3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8.1035890508116904E-4</v>
      </c>
      <c r="AE129" s="198">
        <f t="shared" si="2"/>
        <v>2.0792360342464602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RBay!C$70/100</f>
        <v>3.1390886608257312E-2</v>
      </c>
      <c r="L130" s="215">
        <f>RBay!D$70/100</f>
        <v>7.9327490744503945E-2</v>
      </c>
      <c r="M130" s="215">
        <f>RBay!E$70/100</f>
        <v>0.45412374200172989</v>
      </c>
      <c r="N130" s="215">
        <f>RBay!F$70/100</f>
        <v>6.2317329218221796E-3</v>
      </c>
      <c r="O130" s="215">
        <f>RBay!G$70/100</f>
        <v>2.4653909942936356E-2</v>
      </c>
      <c r="P130" s="215">
        <f>RBay!H$70/100</f>
        <v>6.9747593488310541E-2</v>
      </c>
      <c r="Q130" s="215">
        <f>RBay!I$70/100</f>
        <v>0.11371206090684857</v>
      </c>
      <c r="R130" s="215">
        <f>RBay!J$70/100</f>
        <v>0.11554105421363707</v>
      </c>
      <c r="S130" s="215">
        <f>RBay!K$70/100</f>
        <v>0.10527152917195404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1.6845540346785521E-3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6.0852480388653308E-3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2.2059379360331737E-2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2.8317807520523969E-4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8.9538939499265535E-4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1.9723086902016067E-3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6.848820660242512E-3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3.2731889069164966E-3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1.3289452052014303E-3</v>
      </c>
      <c r="AE130" s="198">
        <f t="shared" si="2"/>
        <v>4.4431012366635558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RBay!C$70/100</f>
        <v>3.1390886608257312E-2</v>
      </c>
      <c r="L131" s="215">
        <f>RBay!D$70/100</f>
        <v>7.9327490744503945E-2</v>
      </c>
      <c r="M131" s="215">
        <f>RBay!E$70/100</f>
        <v>0.45412374200172989</v>
      </c>
      <c r="N131" s="215">
        <f>RBay!F$70/100</f>
        <v>6.2317329218221796E-3</v>
      </c>
      <c r="O131" s="215">
        <f>RBay!G$70/100</f>
        <v>2.4653909942936356E-2</v>
      </c>
      <c r="P131" s="215">
        <f>RBay!H$70/100</f>
        <v>6.9747593488310541E-2</v>
      </c>
      <c r="Q131" s="215">
        <f>RBay!I$70/100</f>
        <v>0.11371206090684857</v>
      </c>
      <c r="R131" s="215">
        <f>RBay!J$70/100</f>
        <v>0.11554105421363707</v>
      </c>
      <c r="S131" s="215">
        <f>RBay!K$70/100</f>
        <v>0.10527152917195404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1.4639397145142124E-3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9.41066025713503E-4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4.3445697954585132E-2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5.6740681050297399E-4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1.8345661912755847E-3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3.9480591113524996E-3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1.4571695498894144E-2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6.4874759369818258E-3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2.1942034106804367E-3</v>
      </c>
      <c r="AE131" s="198">
        <f t="shared" ref="AE131:AE165" si="3">SUM(U131:AD131)*100</f>
        <v>7.5454110654500317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RBay!C$70/100</f>
        <v>3.1390886608257312E-2</v>
      </c>
      <c r="L132" s="215">
        <f>RBay!D$70/100</f>
        <v>7.9327490744503945E-2</v>
      </c>
      <c r="M132" s="215">
        <f>RBay!E$70/100</f>
        <v>0.45412374200172989</v>
      </c>
      <c r="N132" s="215">
        <f>RBay!F$70/100</f>
        <v>6.2317329218221796E-3</v>
      </c>
      <c r="O132" s="215">
        <f>RBay!G$70/100</f>
        <v>2.4653909942936356E-2</v>
      </c>
      <c r="P132" s="215">
        <f>RBay!H$70/100</f>
        <v>6.9747593488310541E-2</v>
      </c>
      <c r="Q132" s="215">
        <f>RBay!I$70/100</f>
        <v>0.11371206090684857</v>
      </c>
      <c r="R132" s="215">
        <f>RBay!J$70/100</f>
        <v>0.11554105421363707</v>
      </c>
      <c r="S132" s="215">
        <f>RBay!K$70/100</f>
        <v>0.10527152917195404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1.3289217838354296E-3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4.7517057120877917E-3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1.142433398040479E-2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1.4024363213327974E-4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9.0340218082120543E-4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2.0342746268057861E-3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7.1557381934258006E-3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3.1162032099221254E-3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7.5921048653259391E-4</v>
      </c>
      <c r="AE132" s="198">
        <f t="shared" si="3"/>
        <v>3.1614033805968806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RBay!C$70/100</f>
        <v>3.1390886608257312E-2</v>
      </c>
      <c r="L133" s="215">
        <f>RBay!D$70/100</f>
        <v>7.9327490744503945E-2</v>
      </c>
      <c r="M133" s="215">
        <f>RBay!E$70/100</f>
        <v>0.45412374200172989</v>
      </c>
      <c r="N133" s="215">
        <f>RBay!F$70/100</f>
        <v>6.2317329218221796E-3</v>
      </c>
      <c r="O133" s="215">
        <f>RBay!G$70/100</f>
        <v>2.4653909942936356E-2</v>
      </c>
      <c r="P133" s="215">
        <f>RBay!H$70/100</f>
        <v>6.9747593488310541E-2</v>
      </c>
      <c r="Q133" s="215">
        <f>RBay!I$70/100</f>
        <v>0.11371206090684857</v>
      </c>
      <c r="R133" s="215">
        <f>RBay!J$70/100</f>
        <v>0.11554105421363707</v>
      </c>
      <c r="S133" s="215">
        <f>RBay!K$70/100</f>
        <v>0.10527152917195404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3.342802808705208E-4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2.1726731800852639E-3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-2.9607353934230857E-3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1.3829644293647053E-4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6.9541251210869233E-4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1.5127316127211948E-3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6.9699434304206359E-3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1.9786981390348154E-3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-4.0706112775800888E-4</v>
      </c>
      <c r="AE133" s="198">
        <f t="shared" si="3"/>
        <v>1.0434239076996499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RBay!C$71/100</f>
        <v>3.2955202799352469E-2</v>
      </c>
      <c r="L134" s="215">
        <f>RBay!D$71/100</f>
        <v>8.5020499361839127E-2</v>
      </c>
      <c r="M134" s="215">
        <f>RBay!E$71/100</f>
        <v>0.4127839653445266</v>
      </c>
      <c r="N134" s="215">
        <f>RBay!F$71/100</f>
        <v>6.3026596652837E-3</v>
      </c>
      <c r="O134" s="215">
        <f>RBay!G$71/100</f>
        <v>2.7000505479433903E-2</v>
      </c>
      <c r="P134" s="215">
        <f>RBay!H$71/100</f>
        <v>7.2612207553430785E-2</v>
      </c>
      <c r="Q134" s="215">
        <f>RBay!I$71/100</f>
        <v>0.12021304953698683</v>
      </c>
      <c r="R134" s="215">
        <f>RBay!J$71/100</f>
        <v>0.12650911948185078</v>
      </c>
      <c r="S134" s="215">
        <f>RBay!K$71/100</f>
        <v>0.11660279077729603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2.6733254687797488E-4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2.004209626441144E-3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5.4913701425128103E-3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-1.9074920411473088E-4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-5.4107814890125316E-4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-5.8498516767803606E-4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-6.309870194798551E-3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-1.1836201374207033E-3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1.6314548269966132E-3</v>
      </c>
      <c r="AE134" s="198">
        <f t="shared" si="3"/>
        <v>5.8406428991526871E-2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RBay!C$71/100</f>
        <v>3.2955202799352469E-2</v>
      </c>
      <c r="L135" s="215">
        <f>RBay!D$71/100</f>
        <v>8.5020499361839127E-2</v>
      </c>
      <c r="M135" s="215">
        <f>RBay!E$71/100</f>
        <v>0.4127839653445266</v>
      </c>
      <c r="N135" s="215">
        <f>RBay!F$71/100</f>
        <v>6.3026596652837E-3</v>
      </c>
      <c r="O135" s="215">
        <f>RBay!G$71/100</f>
        <v>2.7000505479433903E-2</v>
      </c>
      <c r="P135" s="215">
        <f>RBay!H$71/100</f>
        <v>7.2612207553430785E-2</v>
      </c>
      <c r="Q135" s="215">
        <f>RBay!I$71/100</f>
        <v>0.12021304953698683</v>
      </c>
      <c r="R135" s="215">
        <f>RBay!J$71/100</f>
        <v>0.12650911948185078</v>
      </c>
      <c r="S135" s="215">
        <f>RBay!K$71/100</f>
        <v>0.11660279077729603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7.909506682166488E-4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1.0873927459845152E-3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-2.4163498219532901E-3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6.9467741432990442E-7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-6.3573925282169334E-5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-2.6839273424146516E-4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-2.667356847496102E-5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-4.0221343186961565E-4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-5.4324040825276922E-4</v>
      </c>
      <c r="AE135" s="198">
        <f t="shared" si="3"/>
        <v>-0.18414057984587764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RBay!C$71/100</f>
        <v>3.2955202799352469E-2</v>
      </c>
      <c r="L136" s="215">
        <f>RBay!D$71/100</f>
        <v>8.5020499361839127E-2</v>
      </c>
      <c r="M136" s="215">
        <f>RBay!E$71/100</f>
        <v>0.4127839653445266</v>
      </c>
      <c r="N136" s="215">
        <f>RBay!F$71/100</f>
        <v>6.3026596652837E-3</v>
      </c>
      <c r="O136" s="215">
        <f>RBay!G$71/100</f>
        <v>2.7000505479433903E-2</v>
      </c>
      <c r="P136" s="215">
        <f>RBay!H$71/100</f>
        <v>7.2612207553430785E-2</v>
      </c>
      <c r="Q136" s="215">
        <f>RBay!I$71/100</f>
        <v>0.12021304953698683</v>
      </c>
      <c r="R136" s="215">
        <f>RBay!J$71/100</f>
        <v>0.12650911948185078</v>
      </c>
      <c r="S136" s="215">
        <f>RBay!K$71/100</f>
        <v>0.11660279077729603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-8.7094033410943723E-4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-2.5830674735330427E-3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-8.5543911430286355E-3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-5.0618234935405571E-5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-3.3290006752308002E-4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-7.7871856806705365E-4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-2.2642401994476067E-3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-1.2567175690075861E-3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-5.9813925527878013E-4</v>
      </c>
      <c r="AE136" s="198">
        <f t="shared" si="3"/>
        <v>-1.7289732844930628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RBay!C$71/100</f>
        <v>3.2955202799352469E-2</v>
      </c>
      <c r="L137" s="215">
        <f>RBay!D$71/100</f>
        <v>8.5020499361839127E-2</v>
      </c>
      <c r="M137" s="215">
        <f>RBay!E$71/100</f>
        <v>0.4127839653445266</v>
      </c>
      <c r="N137" s="215">
        <f>RBay!F$71/100</f>
        <v>6.3026596652837E-3</v>
      </c>
      <c r="O137" s="215">
        <f>RBay!G$71/100</f>
        <v>2.7000505479433903E-2</v>
      </c>
      <c r="P137" s="215">
        <f>RBay!H$71/100</f>
        <v>7.2612207553430785E-2</v>
      </c>
      <c r="Q137" s="215">
        <f>RBay!I$71/100</f>
        <v>0.12021304953698683</v>
      </c>
      <c r="R137" s="215">
        <f>RBay!J$71/100</f>
        <v>0.12650911948185078</v>
      </c>
      <c r="S137" s="215">
        <f>RBay!K$71/100</f>
        <v>0.11660279077729603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-5.7138666769862665E-4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-3.7880406297784467E-3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-1.7537984983840901E-2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-1.0370878508119654E-4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-4.843270972595877E-4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-1.136780069028298E-3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-2.9388741427046751E-3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-1.9698050364999027E-3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-1.2386808983562854E-3</v>
      </c>
      <c r="AE137" s="198">
        <f t="shared" si="3"/>
        <v>-2.9769588310247919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RBay!C$71/100</f>
        <v>3.2955202799352469E-2</v>
      </c>
      <c r="L138" s="215">
        <f>RBay!D$71/100</f>
        <v>8.5020499361839127E-2</v>
      </c>
      <c r="M138" s="215">
        <f>RBay!E$71/100</f>
        <v>0.4127839653445266</v>
      </c>
      <c r="N138" s="215">
        <f>RBay!F$71/100</f>
        <v>6.3026596652837E-3</v>
      </c>
      <c r="O138" s="215">
        <f>RBay!G$71/100</f>
        <v>2.7000505479433903E-2</v>
      </c>
      <c r="P138" s="215">
        <f>RBay!H$71/100</f>
        <v>7.2612207553430785E-2</v>
      </c>
      <c r="Q138" s="215">
        <f>RBay!I$71/100</f>
        <v>0.12021304953698683</v>
      </c>
      <c r="R138" s="215">
        <f>RBay!J$71/100</f>
        <v>0.12650911948185078</v>
      </c>
      <c r="S138" s="215">
        <f>RBay!K$71/100</f>
        <v>0.11660279077729603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-6.9036001763170415E-4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-1.6593421228499555E-3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-2.0998795953631615E-2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-4.1756971785517072E-4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-1.5405493535584514E-3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-2.9484737272245229E-3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-1.2303493821978961E-2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-5.2307596128954468E-3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-1.1013790645360089E-3</v>
      </c>
      <c r="AE138" s="198">
        <f t="shared" si="3"/>
        <v>-4.6890723392161835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RBay!C$71/100</f>
        <v>3.2955202799352469E-2</v>
      </c>
      <c r="L139" s="215">
        <f>RBay!D$71/100</f>
        <v>8.5020499361839127E-2</v>
      </c>
      <c r="M139" s="215">
        <f>RBay!E$71/100</f>
        <v>0.4127839653445266</v>
      </c>
      <c r="N139" s="215">
        <f>RBay!F$71/100</f>
        <v>6.3026596652837E-3</v>
      </c>
      <c r="O139" s="215">
        <f>RBay!G$71/100</f>
        <v>2.7000505479433903E-2</v>
      </c>
      <c r="P139" s="215">
        <f>RBay!H$71/100</f>
        <v>7.2612207553430785E-2</v>
      </c>
      <c r="Q139" s="215">
        <f>RBay!I$71/100</f>
        <v>0.12021304953698683</v>
      </c>
      <c r="R139" s="215">
        <f>RBay!J$71/100</f>
        <v>0.12650911948185078</v>
      </c>
      <c r="S139" s="215">
        <f>RBay!K$71/100</f>
        <v>0.11660279077729603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2.6535032007524259E-4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-1.8488325241609294E-3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-5.7044140954939614E-3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-5.4756626646551492E-5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-2.3551239906471034E-4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-4.5394352443415474E-4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-1.951304832621036E-3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-7.9709296803582652E-4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-6.5147372764858523E-5</v>
      </c>
      <c r="AE139" s="198">
        <f t="shared" si="3"/>
        <v>-1.0845654023146785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RBay!C$71/100</f>
        <v>3.2955202799352469E-2</v>
      </c>
      <c r="L140" s="215">
        <f>RBay!D$71/100</f>
        <v>8.5020499361839127E-2</v>
      </c>
      <c r="M140" s="215">
        <f>RBay!E$71/100</f>
        <v>0.4127839653445266</v>
      </c>
      <c r="N140" s="215">
        <f>RBay!F$71/100</f>
        <v>6.3026596652837E-3</v>
      </c>
      <c r="O140" s="215">
        <f>RBay!G$71/100</f>
        <v>2.7000505479433903E-2</v>
      </c>
      <c r="P140" s="215">
        <f>RBay!H$71/100</f>
        <v>7.2612207553430785E-2</v>
      </c>
      <c r="Q140" s="215">
        <f>RBay!I$71/100</f>
        <v>0.12021304953698683</v>
      </c>
      <c r="R140" s="215">
        <f>RBay!J$71/100</f>
        <v>0.12650911948185078</v>
      </c>
      <c r="S140" s="215">
        <f>RBay!K$71/100</f>
        <v>0.11660279077729603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6.5754611480262439E-4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4.8220207781589646E-5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1.2181666561824425E-3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2.4676693344171294E-5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-4.505269213965979E-5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-7.0976780501933476E-5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-6.7738134206609139E-4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-1.6797852337194322E-5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3.5385226123285537E-4</v>
      </c>
      <c r="AE140" s="198">
        <f t="shared" si="3"/>
        <v>0.14922532662988039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RBay!C$71/100</f>
        <v>3.2955202799352469E-2</v>
      </c>
      <c r="L141" s="215">
        <f>RBay!D$71/100</f>
        <v>8.5020499361839127E-2</v>
      </c>
      <c r="M141" s="215">
        <f>RBay!E$71/100</f>
        <v>0.4127839653445266</v>
      </c>
      <c r="N141" s="215">
        <f>RBay!F$71/100</f>
        <v>6.3026596652837E-3</v>
      </c>
      <c r="O141" s="215">
        <f>RBay!G$71/100</f>
        <v>2.7000505479433903E-2</v>
      </c>
      <c r="P141" s="215">
        <f>RBay!H$71/100</f>
        <v>7.2612207553430785E-2</v>
      </c>
      <c r="Q141" s="215">
        <f>RBay!I$71/100</f>
        <v>0.12021304953698683</v>
      </c>
      <c r="R141" s="215">
        <f>RBay!J$71/100</f>
        <v>0.12650911948185078</v>
      </c>
      <c r="S141" s="215">
        <f>RBay!K$71/100</f>
        <v>0.11660279077729603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2.2666320874214097E-3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9.100533162797606E-4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6.6566646043718163E-4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1.8907239845540466E-5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7.0327311779697809E-5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1.6185959377586093E-4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6.0195341509426269E-4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2.3890837786855201E-4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5.7863880587436098E-5</v>
      </c>
      <c r="AE141" s="198">
        <f t="shared" si="3"/>
        <v>0.49921716830897023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RBay!C$71/100</f>
        <v>3.2955202799352469E-2</v>
      </c>
      <c r="L142" s="215">
        <f>RBay!D$71/100</f>
        <v>8.5020499361839127E-2</v>
      </c>
      <c r="M142" s="215">
        <f>RBay!E$71/100</f>
        <v>0.4127839653445266</v>
      </c>
      <c r="N142" s="215">
        <f>RBay!F$71/100</f>
        <v>6.3026596652837E-3</v>
      </c>
      <c r="O142" s="215">
        <f>RBay!G$71/100</f>
        <v>2.7000505479433903E-2</v>
      </c>
      <c r="P142" s="215">
        <f>RBay!H$71/100</f>
        <v>7.2612207553430785E-2</v>
      </c>
      <c r="Q142" s="215">
        <f>RBay!I$71/100</f>
        <v>0.12021304953698683</v>
      </c>
      <c r="R142" s="215">
        <f>RBay!J$71/100</f>
        <v>0.12650911948185078</v>
      </c>
      <c r="S142" s="215">
        <f>RBay!K$71/100</f>
        <v>0.11660279077729603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6.9766683683840402E-4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6.703129650517739E-4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-3.7607180635388445E-3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2.2375745943980272E-5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-1.1806585386358241E-6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-8.8550766677408568E-5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4.5952030901169117E-4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-1.5834834257895121E-4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-3.860754421217795E-4</v>
      </c>
      <c r="AE142" s="198">
        <f t="shared" si="3"/>
        <v>-0.254499741660977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RBay!C$71/100</f>
        <v>3.2955202799352469E-2</v>
      </c>
      <c r="L143" s="215">
        <f>RBay!D$71/100</f>
        <v>8.5020499361839127E-2</v>
      </c>
      <c r="M143" s="215">
        <f>RBay!E$71/100</f>
        <v>0.4127839653445266</v>
      </c>
      <c r="N143" s="215">
        <f>RBay!F$71/100</f>
        <v>6.3026596652837E-3</v>
      </c>
      <c r="O143" s="215">
        <f>RBay!G$71/100</f>
        <v>2.7000505479433903E-2</v>
      </c>
      <c r="P143" s="215">
        <f>RBay!H$71/100</f>
        <v>7.2612207553430785E-2</v>
      </c>
      <c r="Q143" s="215">
        <f>RBay!I$71/100</f>
        <v>0.12021304953698683</v>
      </c>
      <c r="R143" s="215">
        <f>RBay!J$71/100</f>
        <v>0.12650911948185078</v>
      </c>
      <c r="S143" s="215">
        <f>RBay!K$71/100</f>
        <v>0.11660279077729603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-5.3923888627908077E-4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1.970806514975209E-3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1.4416400645713219E-3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-1.1496364487006988E-4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-3.9551182476083816E-4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-6.0039352138650196E-4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-4.0342545366250458E-3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-1.0461937471145486E-3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5.7411593651609356E-4</v>
      </c>
      <c r="AE143" s="198">
        <f t="shared" si="3"/>
        <v>-0.27439936449734603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RBay!C$71/100</f>
        <v>3.2955202799352469E-2</v>
      </c>
      <c r="L144" s="215">
        <f>RBay!D$71/100</f>
        <v>8.5020499361839127E-2</v>
      </c>
      <c r="M144" s="215">
        <f>RBay!E$71/100</f>
        <v>0.4127839653445266</v>
      </c>
      <c r="N144" s="215">
        <f>RBay!F$71/100</f>
        <v>6.3026596652837E-3</v>
      </c>
      <c r="O144" s="215">
        <f>RBay!G$71/100</f>
        <v>2.7000505479433903E-2</v>
      </c>
      <c r="P144" s="215">
        <f>RBay!H$71/100</f>
        <v>7.2612207553430785E-2</v>
      </c>
      <c r="Q144" s="215">
        <f>RBay!I$71/100</f>
        <v>0.12021304953698683</v>
      </c>
      <c r="R144" s="215">
        <f>RBay!J$71/100</f>
        <v>0.12650911948185078</v>
      </c>
      <c r="S144" s="215">
        <f>RBay!K$71/100</f>
        <v>0.11660279077729603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-5.6263271672829572E-4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2.7751861730436868E-3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-8.2771054281991635E-3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-4.8788116340364E-5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-1.7106389127068643E-4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-4.2328091352209174E-4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-8.8348776258679121E-4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-7.6446987193973248E-4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-6.2316193984886421E-4</v>
      </c>
      <c r="AE144" s="198">
        <f t="shared" si="3"/>
        <v>-0.8978804467392304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RBay!C$71/100</f>
        <v>3.2955202799352469E-2</v>
      </c>
      <c r="L145" s="215">
        <f>RBay!D$71/100</f>
        <v>8.5020499361839127E-2</v>
      </c>
      <c r="M145" s="215">
        <f>RBay!E$71/100</f>
        <v>0.4127839653445266</v>
      </c>
      <c r="N145" s="215">
        <f>RBay!F$71/100</f>
        <v>6.3026596652837E-3</v>
      </c>
      <c r="O145" s="215">
        <f>RBay!G$71/100</f>
        <v>2.7000505479433903E-2</v>
      </c>
      <c r="P145" s="215">
        <f>RBay!H$71/100</f>
        <v>7.2612207553430785E-2</v>
      </c>
      <c r="Q145" s="215">
        <f>RBay!I$71/100</f>
        <v>0.12021304953698683</v>
      </c>
      <c r="R145" s="215">
        <f>RBay!J$71/100</f>
        <v>0.12650911948185078</v>
      </c>
      <c r="S145" s="215">
        <f>RBay!K$71/100</f>
        <v>0.11660279077729603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7.7751330340268836E-4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-2.6345685142391212E-3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-1.15924878244403E-3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-1.3833504500278275E-5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-1.1204175057930747E-4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-2.9206127977125085E-4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-8.6281965607550471E-4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-3.8432470437892424E-4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-1.7496911318885759E-4</v>
      </c>
      <c r="AE145" s="198">
        <f t="shared" si="3"/>
        <v>-0.4856354001774586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RBay!C$72/100</f>
        <v>3.2216329036372199E-2</v>
      </c>
      <c r="L146" s="215">
        <f>RBay!D$72/100</f>
        <v>9.0008201597131882E-2</v>
      </c>
      <c r="M146" s="215">
        <f>RBay!E$72/100</f>
        <v>0.4166585851364033</v>
      </c>
      <c r="N146" s="215">
        <f>RBay!F$72/100</f>
        <v>6.2953281474228684E-3</v>
      </c>
      <c r="O146" s="215">
        <f>RBay!G$72/100</f>
        <v>2.6368649141003925E-2</v>
      </c>
      <c r="P146" s="215">
        <f>RBay!H$72/100</f>
        <v>7.1023595294782277E-2</v>
      </c>
      <c r="Q146" s="215">
        <f>RBay!I$72/100</f>
        <v>0.11769596265498417</v>
      </c>
      <c r="R146" s="215">
        <f>RBay!J$72/100</f>
        <v>0.12456673154429865</v>
      </c>
      <c r="S146" s="215">
        <f>RBay!K$72/100</f>
        <v>0.11516661744760072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-5.6886036268001669E-4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1.3339732147725455E-3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7.8591284105724336E-3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1.4345077895213152E-4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3.8342154285499284E-4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7.1950366972003618E-4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2.9806510318222592E-3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1.3769273250337105E-3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4.4360068640862519E-4</v>
      </c>
      <c r="AE146" s="198">
        <f t="shared" si="3"/>
        <v>1.4671796297456718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RBay!C$72/100</f>
        <v>3.2216329036372199E-2</v>
      </c>
      <c r="L147" s="215">
        <f>RBay!D$72/100</f>
        <v>9.0008201597131882E-2</v>
      </c>
      <c r="M147" s="215">
        <f>RBay!E$72/100</f>
        <v>0.4166585851364033</v>
      </c>
      <c r="N147" s="215">
        <f>RBay!F$72/100</f>
        <v>6.2953281474228684E-3</v>
      </c>
      <c r="O147" s="215">
        <f>RBay!G$72/100</f>
        <v>2.6368649141003925E-2</v>
      </c>
      <c r="P147" s="215">
        <f>RBay!H$72/100</f>
        <v>7.1023595294782277E-2</v>
      </c>
      <c r="Q147" s="215">
        <f>RBay!I$72/100</f>
        <v>0.11769596265498417</v>
      </c>
      <c r="R147" s="215">
        <f>RBay!J$72/100</f>
        <v>0.12456673154429865</v>
      </c>
      <c r="S147" s="215">
        <f>RBay!K$72/100</f>
        <v>0.11516661744760072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-1.9967638662306226E-4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4.5358856745566394E-4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-4.4186134524566299E-4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-5.7151403769977829E-5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-1.3774167231560432E-4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-1.2956477996189814E-4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-1.7478058236219493E-3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-2.6262531913796269E-4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5.2455184886681869E-4</v>
      </c>
      <c r="AE147" s="198">
        <f t="shared" si="3"/>
        <v>-0.19982863143536347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RBay!C$72/100</f>
        <v>3.2216329036372199E-2</v>
      </c>
      <c r="L148" s="215">
        <f>RBay!D$72/100</f>
        <v>9.0008201597131882E-2</v>
      </c>
      <c r="M148" s="215">
        <f>RBay!E$72/100</f>
        <v>0.4166585851364033</v>
      </c>
      <c r="N148" s="215">
        <f>RBay!F$72/100</f>
        <v>6.2953281474228684E-3</v>
      </c>
      <c r="O148" s="215">
        <f>RBay!G$72/100</f>
        <v>2.6368649141003925E-2</v>
      </c>
      <c r="P148" s="215">
        <f>RBay!H$72/100</f>
        <v>7.1023595294782277E-2</v>
      </c>
      <c r="Q148" s="215">
        <f>RBay!I$72/100</f>
        <v>0.11769596265498417</v>
      </c>
      <c r="R148" s="215">
        <f>RBay!J$72/100</f>
        <v>0.12456673154429865</v>
      </c>
      <c r="S148" s="215">
        <f>RBay!K$72/100</f>
        <v>0.11516661744760072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-2.2998610895339274E-3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-1.8658150867531152E-3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-8.8871937569412959E-3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-8.5421925938492147E-5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-3.3052877570998991E-4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-6.562721539443531E-4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-2.5238886873856477E-3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-1.1733942005921398E-3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-3.3888400605926834E-4</v>
      </c>
      <c r="AE148" s="198">
        <f t="shared" si="3"/>
        <v>-1.8161259682858231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RBay!C$72/100</f>
        <v>3.2216329036372199E-2</v>
      </c>
      <c r="L149" s="215">
        <f>RBay!D$72/100</f>
        <v>9.0008201597131882E-2</v>
      </c>
      <c r="M149" s="215">
        <f>RBay!E$72/100</f>
        <v>0.4166585851364033</v>
      </c>
      <c r="N149" s="215">
        <f>RBay!F$72/100</f>
        <v>6.2953281474228684E-3</v>
      </c>
      <c r="O149" s="215">
        <f>RBay!G$72/100</f>
        <v>2.6368649141003925E-2</v>
      </c>
      <c r="P149" s="215">
        <f>RBay!H$72/100</f>
        <v>7.1023595294782277E-2</v>
      </c>
      <c r="Q149" s="215">
        <f>RBay!I$72/100</f>
        <v>0.11769596265498417</v>
      </c>
      <c r="R149" s="215">
        <f>RBay!J$72/100</f>
        <v>0.12456673154429865</v>
      </c>
      <c r="S149" s="215">
        <f>RBay!K$72/100</f>
        <v>0.11516661744760072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-8.8257379033615871E-4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1.8725854564137815E-3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-5.4579487011319476E-4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-7.9576949602291967E-5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-1.73423367764077E-4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-2.2755228137419641E-4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-1.7628873397583368E-3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-4.7671232538606961E-4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1.9960002633356307E-4</v>
      </c>
      <c r="AE149" s="198">
        <f t="shared" si="3"/>
        <v>-0.20763354415869803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RBay!C$72/100</f>
        <v>3.2216329036372199E-2</v>
      </c>
      <c r="L150" s="215">
        <f>RBay!D$72/100</f>
        <v>9.0008201597131882E-2</v>
      </c>
      <c r="M150" s="215">
        <f>RBay!E$72/100</f>
        <v>0.4166585851364033</v>
      </c>
      <c r="N150" s="215">
        <f>RBay!F$72/100</f>
        <v>6.2953281474228684E-3</v>
      </c>
      <c r="O150" s="215">
        <f>RBay!G$72/100</f>
        <v>2.6368649141003925E-2</v>
      </c>
      <c r="P150" s="215">
        <f>RBay!H$72/100</f>
        <v>7.1023595294782277E-2</v>
      </c>
      <c r="Q150" s="215">
        <f>RBay!I$72/100</f>
        <v>0.11769596265498417</v>
      </c>
      <c r="R150" s="215">
        <f>RBay!J$72/100</f>
        <v>0.12456673154429865</v>
      </c>
      <c r="S150" s="215">
        <f>RBay!K$72/100</f>
        <v>0.11516661744760072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-8.0162521758031375E-5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3.356876525654058E-3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9.4147007548444038E-3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1.7539013519647295E-4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6.3563382315432533E-4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1.231093191875845E-3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5.2427083347796367E-3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2.1185461668514652E-3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3.759050730505109E-4</v>
      </c>
      <c r="AE150" s="198">
        <f t="shared" si="3"/>
        <v>2.2470691483648686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RBay!C$72/100</f>
        <v>3.2216329036372199E-2</v>
      </c>
      <c r="L151" s="215">
        <f>RBay!D$72/100</f>
        <v>9.0008201597131882E-2</v>
      </c>
      <c r="M151" s="215">
        <f>RBay!E$72/100</f>
        <v>0.4166585851364033</v>
      </c>
      <c r="N151" s="215">
        <f>RBay!F$72/100</f>
        <v>6.2953281474228684E-3</v>
      </c>
      <c r="O151" s="215">
        <f>RBay!G$72/100</f>
        <v>2.6368649141003925E-2</v>
      </c>
      <c r="P151" s="215">
        <f>RBay!H$72/100</f>
        <v>7.1023595294782277E-2</v>
      </c>
      <c r="Q151" s="215">
        <f>RBay!I$72/100</f>
        <v>0.11769596265498417</v>
      </c>
      <c r="R151" s="215">
        <f>RBay!J$72/100</f>
        <v>0.12456673154429865</v>
      </c>
      <c r="S151" s="215">
        <f>RBay!K$72/100</f>
        <v>0.11516661744760072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8.9236319548764882E-4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1.3067128792486403E-3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2.9430890262103723E-3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4.6630883257525048E-5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9.5878399673098198E-5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2.3677711590970824E-4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4.6031663766665733E-4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4.4678786564298083E-4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4.567428800213267E-4</v>
      </c>
      <c r="AE151" s="198">
        <f t="shared" si="3"/>
        <v>0.68852988831179573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RBay!C$72/100</f>
        <v>3.2216329036372199E-2</v>
      </c>
      <c r="L152" s="215">
        <f>RBay!D$72/100</f>
        <v>9.0008201597131882E-2</v>
      </c>
      <c r="M152" s="215">
        <f>RBay!E$72/100</f>
        <v>0.4166585851364033</v>
      </c>
      <c r="N152" s="215">
        <f>RBay!F$72/100</f>
        <v>6.2953281474228684E-3</v>
      </c>
      <c r="O152" s="215">
        <f>RBay!G$72/100</f>
        <v>2.6368649141003925E-2</v>
      </c>
      <c r="P152" s="215">
        <f>RBay!H$72/100</f>
        <v>7.1023595294782277E-2</v>
      </c>
      <c r="Q152" s="215">
        <f>RBay!I$72/100</f>
        <v>0.11769596265498417</v>
      </c>
      <c r="R152" s="215">
        <f>RBay!J$72/100</f>
        <v>0.12456673154429865</v>
      </c>
      <c r="S152" s="215">
        <f>RBay!K$72/100</f>
        <v>0.11516661744760072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2.269137632597993E-4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-4.3305567531007286E-3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-1.0177213089275187E-2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-1.6428223908083997E-4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-2.4281016882578139E-4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-3.3619227719856377E-4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-2.295401136806644E-3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-7.9460007649537711E-4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-4.2919139279917284E-5</v>
      </c>
      <c r="AE152" s="198">
        <f t="shared" si="3"/>
        <v>-1.8157061116803237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RBay!C$72/100</f>
        <v>3.2216329036372199E-2</v>
      </c>
      <c r="L153" s="215">
        <f>RBay!D$72/100</f>
        <v>9.0008201597131882E-2</v>
      </c>
      <c r="M153" s="215">
        <f>RBay!E$72/100</f>
        <v>0.4166585851364033</v>
      </c>
      <c r="N153" s="215">
        <f>RBay!F$72/100</f>
        <v>6.2953281474228684E-3</v>
      </c>
      <c r="O153" s="215">
        <f>RBay!G$72/100</f>
        <v>2.6368649141003925E-2</v>
      </c>
      <c r="P153" s="215">
        <f>RBay!H$72/100</f>
        <v>7.1023595294782277E-2</v>
      </c>
      <c r="Q153" s="215">
        <f>RBay!I$72/100</f>
        <v>0.11769596265498417</v>
      </c>
      <c r="R153" s="215">
        <f>RBay!J$72/100</f>
        <v>0.12456673154429865</v>
      </c>
      <c r="S153" s="215">
        <f>RBay!K$72/100</f>
        <v>0.11516661744760072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7.416127874857474E-4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2.5727161350485943E-3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2.6758363894423057E-3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4.9511103336602486E-5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2.3098491704439615E-4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5.0870873051558452E-4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1.465161356421302E-3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9.1412037767909854E-4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4.9994346634550614E-4</v>
      </c>
      <c r="AE153" s="198">
        <f t="shared" si="3"/>
        <v>0.96585952633191385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RBay!C$72/100</f>
        <v>3.2216329036372199E-2</v>
      </c>
      <c r="L154" s="215">
        <f>RBay!D$72/100</f>
        <v>9.0008201597131882E-2</v>
      </c>
      <c r="M154" s="215">
        <f>RBay!E$72/100</f>
        <v>0.4166585851364033</v>
      </c>
      <c r="N154" s="215">
        <f>RBay!F$72/100</f>
        <v>6.2953281474228684E-3</v>
      </c>
      <c r="O154" s="215">
        <f>RBay!G$72/100</f>
        <v>2.6368649141003925E-2</v>
      </c>
      <c r="P154" s="215">
        <f>RBay!H$72/100</f>
        <v>7.1023595294782277E-2</v>
      </c>
      <c r="Q154" s="215">
        <f>RBay!I$72/100</f>
        <v>0.11769596265498417</v>
      </c>
      <c r="R154" s="215">
        <f>RBay!J$72/100</f>
        <v>0.12456673154429865</v>
      </c>
      <c r="S154" s="215">
        <f>RBay!K$72/100</f>
        <v>0.11516661744760072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1.4593385065738117E-3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-1.2826076859845327E-5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-1.0607419516548349E-2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-1.3270577037548446E-4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-3.018946393634034E-4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-5.7014885020978195E-4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-2.5636631614840799E-3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-1.0612651232053928E-3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-2.431651461549989E-4</v>
      </c>
      <c r="AE154" s="198">
        <f t="shared" si="3"/>
        <v>-1.4033749777627524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RBay!C$72/100</f>
        <v>3.2216329036372199E-2</v>
      </c>
      <c r="L155" s="215">
        <f>RBay!D$72/100</f>
        <v>9.0008201597131882E-2</v>
      </c>
      <c r="M155" s="215">
        <f>RBay!E$72/100</f>
        <v>0.4166585851364033</v>
      </c>
      <c r="N155" s="215">
        <f>RBay!F$72/100</f>
        <v>6.2953281474228684E-3</v>
      </c>
      <c r="O155" s="215">
        <f>RBay!G$72/100</f>
        <v>2.6368649141003925E-2</v>
      </c>
      <c r="P155" s="215">
        <f>RBay!H$72/100</f>
        <v>7.1023595294782277E-2</v>
      </c>
      <c r="Q155" s="215">
        <f>RBay!I$72/100</f>
        <v>0.11769596265498417</v>
      </c>
      <c r="R155" s="215">
        <f>RBay!J$72/100</f>
        <v>0.12456673154429865</v>
      </c>
      <c r="S155" s="215">
        <f>RBay!K$72/100</f>
        <v>0.11516661744760072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1.7635531298312321E-3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1.4316816232083376E-3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2.5168938069315724E-3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7.9059704222501212E-5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-6.2445042254068099E-5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-1.8358912815872518E-4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-6.7443685012692507E-4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-6.8388153037734215E-5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3.0507570761354797E-4</v>
      </c>
      <c r="AE155" s="198">
        <f t="shared" si="3"/>
        <v>0.51074047982297388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RBay!C$72/100</f>
        <v>3.2216329036372199E-2</v>
      </c>
      <c r="L156" s="215">
        <f>RBay!D$72/100</f>
        <v>9.0008201597131882E-2</v>
      </c>
      <c r="M156" s="215">
        <f>RBay!E$72/100</f>
        <v>0.4166585851364033</v>
      </c>
      <c r="N156" s="215">
        <f>RBay!F$72/100</f>
        <v>6.2953281474228684E-3</v>
      </c>
      <c r="O156" s="215">
        <f>RBay!G$72/100</f>
        <v>2.6368649141003925E-2</v>
      </c>
      <c r="P156" s="215">
        <f>RBay!H$72/100</f>
        <v>7.1023595294782277E-2</v>
      </c>
      <c r="Q156" s="215">
        <f>RBay!I$72/100</f>
        <v>0.11769596265498417</v>
      </c>
      <c r="R156" s="215">
        <f>RBay!J$72/100</f>
        <v>0.12456673154429865</v>
      </c>
      <c r="S156" s="215">
        <f>RBay!K$72/100</f>
        <v>0.11516661744760072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-3.8636433873780602E-4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5.4688132049614399E-4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-2.0849159467768716E-4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-6.1132896938748571E-5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-1.7889579907862883E-4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-3.1955894098150827E-4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-1.7668745867372865E-3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-5.3103277412697072E-4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1.2761047445519351E-4</v>
      </c>
      <c r="AE156" s="198">
        <f t="shared" si="3"/>
        <v>-0.27778591363272986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RBay!C$72/100</f>
        <v>3.2216329036372199E-2</v>
      </c>
      <c r="L157" s="215">
        <f>RBay!D$72/100</f>
        <v>9.0008201597131882E-2</v>
      </c>
      <c r="M157" s="215">
        <f>RBay!E$72/100</f>
        <v>0.4166585851364033</v>
      </c>
      <c r="N157" s="215">
        <f>RBay!F$72/100</f>
        <v>6.2953281474228684E-3</v>
      </c>
      <c r="O157" s="215">
        <f>RBay!G$72/100</f>
        <v>2.6368649141003925E-2</v>
      </c>
      <c r="P157" s="215">
        <f>RBay!H$72/100</f>
        <v>7.1023595294782277E-2</v>
      </c>
      <c r="Q157" s="215">
        <f>RBay!I$72/100</f>
        <v>0.11769596265498417</v>
      </c>
      <c r="R157" s="215">
        <f>RBay!J$72/100</f>
        <v>0.12456673154429865</v>
      </c>
      <c r="S157" s="215">
        <f>RBay!K$72/100</f>
        <v>0.11516661744760072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-3.0152513015417387E-4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-1.752305373319967E-3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-1.3908181000590443E-2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-1.7104511130797462E-4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-4.9793107460739683E-4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-1.0141019334203635E-3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-3.6845320731718279E-3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-1.848903371935696E-3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-7.8732725004506668E-4</v>
      </c>
      <c r="AE157" s="198">
        <f t="shared" si="3"/>
        <v>-2.3965852318552909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3.2140106010683234E-2</v>
      </c>
      <c r="L158" s="215">
        <f t="shared" ref="L158:S158" si="4">L146+((L134-L20)/9)</f>
        <v>8.7865676980097479E-2</v>
      </c>
      <c r="M158" s="215">
        <f t="shared" si="4"/>
        <v>0.41258690835039319</v>
      </c>
      <c r="N158" s="215">
        <f t="shared" si="4"/>
        <v>6.23048736076026E-3</v>
      </c>
      <c r="O158" s="215">
        <f t="shared" si="4"/>
        <v>2.7308878490493245E-2</v>
      </c>
      <c r="P158" s="215">
        <f t="shared" si="4"/>
        <v>7.1868675501166712E-2</v>
      </c>
      <c r="Q158" s="215">
        <f t="shared" si="4"/>
        <v>0.11917729178091989</v>
      </c>
      <c r="R158" s="215">
        <f t="shared" si="4"/>
        <v>0.12742893377984324</v>
      </c>
      <c r="S158" s="215">
        <f t="shared" si="4"/>
        <v>0.11539304174564274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7.7719379787691018E-4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2.101075038075635E-4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1.0253917535404011E-2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1.7362803762082547E-5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-3.1921711318108847E-5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6.664731029055337E-5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-1.3239111961676681E-3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2.6724883771397348E-4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1.0615630692731217E-3</v>
      </c>
      <c r="AE158" s="198">
        <f t="shared" si="3"/>
        <v>1.1298207950642438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5" si="5">K147+((K135-K21)/9)</f>
        <v>3.2140106010683234E-2</v>
      </c>
      <c r="L159" s="215">
        <f t="shared" si="5"/>
        <v>8.7865676980097479E-2</v>
      </c>
      <c r="M159" s="215">
        <f t="shared" si="5"/>
        <v>0.41258690835039319</v>
      </c>
      <c r="N159" s="215">
        <f t="shared" si="5"/>
        <v>6.23048736076026E-3</v>
      </c>
      <c r="O159" s="215">
        <f t="shared" si="5"/>
        <v>2.7308878490493245E-2</v>
      </c>
      <c r="P159" s="215">
        <f t="shared" si="5"/>
        <v>7.1868675501166712E-2</v>
      </c>
      <c r="Q159" s="215">
        <f t="shared" si="5"/>
        <v>0.11917729178091989</v>
      </c>
      <c r="R159" s="215">
        <f t="shared" si="5"/>
        <v>0.12742893377984324</v>
      </c>
      <c r="S159" s="215">
        <f t="shared" si="5"/>
        <v>0.11539304174564274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-8.9808071744383144E-4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3.3737508640969293E-4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-7.2932681998980802E-3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-1.3628325643826538E-4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-4.7236202494234803E-4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-8.7860864556044713E-4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-4.2791118824314642E-3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-1.4317675065221964E-3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6.6534562699850511E-5</v>
      </c>
      <c r="AE159" s="198">
        <f t="shared" si="3"/>
        <v>-1.4985572584127087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3.2140106010683234E-2</v>
      </c>
      <c r="L160" s="215">
        <f t="shared" si="5"/>
        <v>8.7865676980097479E-2</v>
      </c>
      <c r="M160" s="215">
        <f t="shared" si="5"/>
        <v>0.41258690835039319</v>
      </c>
      <c r="N160" s="215">
        <f t="shared" si="5"/>
        <v>6.23048736076026E-3</v>
      </c>
      <c r="O160" s="215">
        <f t="shared" si="5"/>
        <v>2.7308878490493245E-2</v>
      </c>
      <c r="P160" s="215">
        <f t="shared" si="5"/>
        <v>7.1868675501166712E-2</v>
      </c>
      <c r="Q160" s="215">
        <f t="shared" si="5"/>
        <v>0.11917729178091989</v>
      </c>
      <c r="R160" s="215">
        <f t="shared" si="5"/>
        <v>0.12742893377984324</v>
      </c>
      <c r="S160" s="215">
        <f t="shared" si="5"/>
        <v>0.11539304174564274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-1.5373514674840404E-3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-7.0789492739962122E-4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-5.5167389486027504E-3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-6.1711505912813357E-5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-2.4880975037469322E-4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-5.1044429067756858E-4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-1.9083191950506543E-3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-8.6834043012011313E-4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-2.5052286688956278E-4</v>
      </c>
      <c r="AE160" s="198">
        <f t="shared" si="3"/>
        <v>-1.161013338251182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3.2140106010683234E-2</v>
      </c>
      <c r="L161" s="215">
        <f t="shared" si="5"/>
        <v>8.7865676980097479E-2</v>
      </c>
      <c r="M161" s="215">
        <f t="shared" si="5"/>
        <v>0.41258690835039319</v>
      </c>
      <c r="N161" s="215">
        <f t="shared" si="5"/>
        <v>6.23048736076026E-3</v>
      </c>
      <c r="O161" s="215">
        <f t="shared" si="5"/>
        <v>2.7308878490493245E-2</v>
      </c>
      <c r="P161" s="215">
        <f t="shared" si="5"/>
        <v>7.1868675501166712E-2</v>
      </c>
      <c r="Q161" s="215">
        <f t="shared" si="5"/>
        <v>0.11917729178091989</v>
      </c>
      <c r="R161" s="215">
        <f t="shared" si="5"/>
        <v>0.12742893377984324</v>
      </c>
      <c r="S161" s="215">
        <f t="shared" si="5"/>
        <v>0.11539304174564274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-1.30409901862054E-3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1.3546877605713067E-3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-6.9512768588975852E-3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-9.9600279376950443E-5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-3.2176778230834472E-4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-6.4103429898527357E-4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-2.746461567074975E-3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-1.0397957745025765E-3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-1.7243872714229531E-4</v>
      </c>
      <c r="AE161" s="198">
        <f t="shared" si="3"/>
        <v>-1.1921786546337232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si="5"/>
        <v>3.2140106010683234E-2</v>
      </c>
      <c r="L162" s="215">
        <f t="shared" si="5"/>
        <v>8.7865676980097479E-2</v>
      </c>
      <c r="M162" s="215">
        <f t="shared" si="5"/>
        <v>0.41258690835039319</v>
      </c>
      <c r="N162" s="215">
        <f t="shared" si="5"/>
        <v>6.23048736076026E-3</v>
      </c>
      <c r="O162" s="215">
        <f t="shared" si="5"/>
        <v>2.7308878490493245E-2</v>
      </c>
      <c r="P162" s="215">
        <f t="shared" si="5"/>
        <v>7.1868675501166712E-2</v>
      </c>
      <c r="Q162" s="215">
        <f t="shared" si="5"/>
        <v>0.11917729178091989</v>
      </c>
      <c r="R162" s="215">
        <f t="shared" si="5"/>
        <v>0.12742893377984324</v>
      </c>
      <c r="S162" s="215">
        <f t="shared" si="5"/>
        <v>0.11539304174564274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-1.3607725078285731E-4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1.9008501843284129E-3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9.6271871849599299E-3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1.0125767718147941E-4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4.2195391305962008E-4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8.7244002376274615E-4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3.0903528052854882E-3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1.5163689487867858E-3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5.2928975587133889E-4</v>
      </c>
      <c r="AE162" s="198">
        <f t="shared" si="3"/>
        <v>1.7923623242452946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si="5"/>
        <v>3.2140106010683234E-2</v>
      </c>
      <c r="L163" s="215">
        <f t="shared" si="5"/>
        <v>8.7865676980097479E-2</v>
      </c>
      <c r="M163" s="215">
        <f t="shared" si="5"/>
        <v>0.41258690835039319</v>
      </c>
      <c r="N163" s="215">
        <f t="shared" si="5"/>
        <v>6.23048736076026E-3</v>
      </c>
      <c r="O163" s="215">
        <f t="shared" si="5"/>
        <v>2.7308878490493245E-2</v>
      </c>
      <c r="P163" s="215">
        <f t="shared" si="5"/>
        <v>7.1868675501166712E-2</v>
      </c>
      <c r="Q163" s="215">
        <f t="shared" si="5"/>
        <v>0.11917729178091989</v>
      </c>
      <c r="R163" s="215">
        <f t="shared" si="5"/>
        <v>0.12742893377984324</v>
      </c>
      <c r="S163" s="215">
        <f t="shared" si="5"/>
        <v>0.11539304174564274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1.4275857764461312E-3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-1.1823415893931358E-3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-1.8310381997684536E-3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9.0360397836848536E-6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1.245874718787339E-4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1.769622389229685E-4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1.1168958754738598E-3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3.3698611312187726E-4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-1.8703053079371703E-4</v>
      </c>
      <c r="AE163" s="198">
        <f t="shared" si="3"/>
        <v>-8.356804328050804E-4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si="5"/>
        <v>3.2273381961171868E-2</v>
      </c>
      <c r="L164" s="215">
        <f t="shared" si="5"/>
        <v>8.8109550634675612E-2</v>
      </c>
      <c r="M164" s="215">
        <f t="shared" si="5"/>
        <v>0.41142510664190635</v>
      </c>
      <c r="N164" s="215">
        <f t="shared" si="5"/>
        <v>6.2274893099029957E-3</v>
      </c>
      <c r="O164" s="215">
        <f t="shared" si="5"/>
        <v>2.7317733557981658E-2</v>
      </c>
      <c r="P164" s="215">
        <f t="shared" si="5"/>
        <v>7.1605119361361311E-2</v>
      </c>
      <c r="Q164" s="215">
        <f t="shared" si="5"/>
        <v>0.11903791126843878</v>
      </c>
      <c r="R164" s="215">
        <f t="shared" si="5"/>
        <v>0.12782975181849354</v>
      </c>
      <c r="S164" s="215">
        <f t="shared" si="5"/>
        <v>0.1161739554460679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1.440787805996901E-3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1.4649516950432295E-3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-5.3746793926506223E-3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-1.6339656052247672E-4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-1.2746343126455361E-4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-1.288321209453274E-4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-1.6439270472670623E-3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-3.371646282303487E-4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9.8643066877400492E-5</v>
      </c>
      <c r="AE164" s="198">
        <f t="shared" si="3"/>
        <v>-0.47710806129628608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si="5"/>
        <v>3.2273381961171868E-2</v>
      </c>
      <c r="L165" s="215">
        <f t="shared" si="5"/>
        <v>8.8109550634675612E-2</v>
      </c>
      <c r="M165" s="215">
        <f t="shared" si="5"/>
        <v>0.41142510664190635</v>
      </c>
      <c r="N165" s="215">
        <f t="shared" si="5"/>
        <v>6.2274893099029957E-3</v>
      </c>
      <c r="O165" s="215">
        <f t="shared" si="5"/>
        <v>2.7317733557981658E-2</v>
      </c>
      <c r="P165" s="215">
        <f t="shared" si="5"/>
        <v>7.1605119361361311E-2</v>
      </c>
      <c r="Q165" s="215">
        <f t="shared" si="5"/>
        <v>0.11903791126843878</v>
      </c>
      <c r="R165" s="215">
        <f t="shared" si="5"/>
        <v>0.12782975181849354</v>
      </c>
      <c r="S165" s="215">
        <f t="shared" si="5"/>
        <v>0.1161739554460679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2.1996633054215299E-4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6.6345176595449537E-3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1.005464717039441E-2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1.229618170988719E-4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1.7144925145254651E-4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3.7331933175070242E-4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1.0170099532689975E-3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8.2765921942272122E-4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6.6937890511010773E-4</v>
      </c>
      <c r="AE165" s="198">
        <f t="shared" si="3"/>
        <v>2.0090909638585468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74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NewCastle!C$60/100</f>
        <v>2.6554027009017322E-2</v>
      </c>
      <c r="L2" s="215">
        <f>NewCastle!D$60/100</f>
        <v>3.6722242295263788E-2</v>
      </c>
      <c r="M2" s="215">
        <f>NewCastle!E$60/100</f>
        <v>0.33667762159845582</v>
      </c>
      <c r="N2" s="215">
        <f>NewCastle!F$60/100</f>
        <v>2.5681945297279761E-2</v>
      </c>
      <c r="O2" s="215">
        <f>NewCastle!G$60/100</f>
        <v>1.91567542370496E-2</v>
      </c>
      <c r="P2" s="215">
        <f>NewCastle!H$60/100</f>
        <v>8.5218910796965891E-2</v>
      </c>
      <c r="Q2" s="215">
        <f>NewCastle!I$60/100</f>
        <v>7.8562251403075711E-2</v>
      </c>
      <c r="R2" s="215">
        <f>NewCastle!J$60/100</f>
        <v>0.13325757157675891</v>
      </c>
      <c r="S2" s="215">
        <f>NewCastle!K$60/100</f>
        <v>0.25816867578613323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-4.2156775225037112E-4</v>
      </c>
      <c r="V2" s="215">
        <f>L2*$B2*Indicators!$B$217+L2*$C2*Indicators!$C$217+L2*$D2*Indicators!$D$217+L2*$E2*Indicators!$E$217+L2*$F2*Indicators!$F$217+L2*$G2*Indicators!$G$217+L2*$H2*Indicators!$H$217+L2*$I2*Indicators!$I$217</f>
        <v>8.6827315502303252E-4</v>
      </c>
      <c r="W2" s="215">
        <f>M2*$B2*Indicators!$B$218+M2*$C2*Indicators!$C$218+M2*$D2*Indicators!$D$218+M2*$E2*Indicators!$E$218+M2*$F2*Indicators!$F$218+M2*$G2*Indicators!$G$218+M2*$H2*Indicators!$H$218+M2*$I2*Indicators!$I$218</f>
        <v>1.5828161884968532E-3</v>
      </c>
      <c r="X2" s="215">
        <f>N2*$B2*Indicators!$B$219+N2*$C2*Indicators!$C$219+N2*$D2*Indicators!$D$219+N2*$E2*Indicators!$E$219+N2*$F2*Indicators!$F$219+N2*$G2*Indicators!$G$219+N2*$H2*Indicators!$H$219+N2*$I2*Indicators!$I$219</f>
        <v>-6.1781077143657914E-5</v>
      </c>
      <c r="Y2" s="215">
        <f>O2*$B2*Indicators!$B$220+O2*$C2*Indicators!$C$220+O2*$D2*Indicators!$D$220+O2*$E2*Indicators!$E$220+O2*$F2*Indicators!$F$220+O2*$G2*Indicators!$G$220+O2*$H2*Indicators!$H$220+O2*$I2*Indicators!$I$220</f>
        <v>8.1546159022563396E-5</v>
      </c>
      <c r="Z2" s="215">
        <f>P2*$B2*Indicators!$B$221+P2*$C2*Indicators!$C$221+P2*$D2*Indicators!$D$221+P2*$E2*Indicators!$E$221+P2*$F2*Indicators!$F$221+P2*$G2*Indicators!$G$221+P2*$H2*Indicators!$H$221+P2*$I2*Indicators!$I$221</f>
        <v>4.1761428953193349E-4</v>
      </c>
      <c r="AA2" s="215">
        <f>Q2*$B2*Indicators!$B$222+Q2*$C2*Indicators!$C$222+Q2*$D2*Indicators!$D$222+Q2*$E2*Indicators!$E$222+Q2*$F2*Indicators!$F$222+Q2*$G2*Indicators!$G$222+Q2*$H2*Indicators!$H$222+Q2*$I2*Indicators!$I$222</f>
        <v>2.8163288510654137E-4</v>
      </c>
      <c r="AB2" s="215">
        <f>R2*$B2*Indicators!$B$223+R2*$C2*Indicators!$C$223+R2*$D2*Indicators!$D$223+R2*$E2*Indicators!$E$223+R2*$F2*Indicators!$F$223+R2*$G2*Indicators!$G$223+R2*$H2*Indicators!$H$223+R2*$I2*Indicators!$I$223</f>
        <v>5.5391170221324179E-4</v>
      </c>
      <c r="AC2" s="215">
        <f>S2*$B2*Indicators!$B$224+S2*$C2*Indicators!$C$224+S2*$D2*Indicators!$D$224+S2*$E2*Indicators!$E$224+S2*$F2*Indicators!$F$224+S2*$G2*Indicators!$G$224+S2*$H2*Indicators!$H$224+S2*$I2*Indicators!$I$224</f>
        <v>1.0785419259569905E-3</v>
      </c>
      <c r="AD2" s="215"/>
      <c r="AE2" s="198">
        <f>SUM(U2:AD2)*100</f>
        <v>0.43809874759571271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NewCastle!C$60/100</f>
        <v>2.6554027009017322E-2</v>
      </c>
      <c r="L3" s="215">
        <f>NewCastle!D$60/100</f>
        <v>3.6722242295263788E-2</v>
      </c>
      <c r="M3" s="215">
        <f>NewCastle!E$60/100</f>
        <v>0.33667762159845582</v>
      </c>
      <c r="N3" s="215">
        <f>NewCastle!F$60/100</f>
        <v>2.5681945297279761E-2</v>
      </c>
      <c r="O3" s="215">
        <f>NewCastle!G$60/100</f>
        <v>1.91567542370496E-2</v>
      </c>
      <c r="P3" s="215">
        <f>NewCastle!H$60/100</f>
        <v>8.5218910796965891E-2</v>
      </c>
      <c r="Q3" s="215">
        <f>NewCastle!I$60/100</f>
        <v>7.8562251403075711E-2</v>
      </c>
      <c r="R3" s="215">
        <f>NewCastle!J$60/100</f>
        <v>0.13325757157675891</v>
      </c>
      <c r="S3" s="215">
        <f>NewCastle!K$60/100</f>
        <v>0.25816867578613323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2.2142238960243688E-4</v>
      </c>
      <c r="V3" s="215">
        <f>L3*$B3*Indicators!$B$217+L3*$C3*Indicators!$C$217+L3*$D3*Indicators!$D$217+L3*$E3*Indicators!$E$217+L3*$F3*Indicators!$F$217+L3*$G3*Indicators!$G$217+L3*$H3*Indicators!$H$217+L3*$I3*Indicators!$I$217</f>
        <v>3.9246069992125119E-4</v>
      </c>
      <c r="W3" s="215">
        <f>M3*$B3*Indicators!$B$218+M3*$C3*Indicators!$C$218+M3*$D3*Indicators!$D$218+M3*$E3*Indicators!$E$218+M3*$F3*Indicators!$F$218+M3*$G3*Indicators!$G$218+M3*$H3*Indicators!$H$218+M3*$I3*Indicators!$I$218</f>
        <v>6.3270955582907353E-3</v>
      </c>
      <c r="X3" s="215">
        <f>N3*$B3*Indicators!$B$219+N3*$C3*Indicators!$C$219+N3*$D3*Indicators!$D$219+N3*$E3*Indicators!$E$219+N3*$F3*Indicators!$F$219+N3*$G3*Indicators!$G$219+N3*$H3*Indicators!$H$219+N3*$I3*Indicators!$I$219</f>
        <v>9.0827188151216458E-4</v>
      </c>
      <c r="Y3" s="215">
        <f>O3*$B3*Indicators!$B$220+O3*$C3*Indicators!$C$220+O3*$D3*Indicators!$D$220+O3*$E3*Indicators!$E$220+O3*$F3*Indicators!$F$220+O3*$G3*Indicators!$G$220+O3*$H3*Indicators!$H$220+O3*$I3*Indicators!$I$220</f>
        <v>5.9462090214798893E-4</v>
      </c>
      <c r="Z3" s="215">
        <f>P3*$B3*Indicators!$B$221+P3*$C3*Indicators!$C$221+P3*$D3*Indicators!$D$221+P3*$E3*Indicators!$E$221+P3*$F3*Indicators!$F$221+P3*$G3*Indicators!$G$221+P3*$H3*Indicators!$H$221+P3*$I3*Indicators!$I$221</f>
        <v>1.9070621032152915E-3</v>
      </c>
      <c r="AA3" s="215">
        <f>Q3*$B3*Indicators!$B$222+Q3*$C3*Indicators!$C$222+Q3*$D3*Indicators!$D$222+Q3*$E3*Indicators!$E$222+Q3*$F3*Indicators!$F$222+Q3*$G3*Indicators!$G$222+Q3*$H3*Indicators!$H$222+Q3*$I3*Indicators!$I$222</f>
        <v>4.0884930331356014E-3</v>
      </c>
      <c r="AB3" s="215">
        <f>R3*$B3*Indicators!$B$223+R3*$C3*Indicators!$C$223+R3*$D3*Indicators!$D$223+R3*$E3*Indicators!$E$223+R3*$F3*Indicators!$F$223+R3*$G3*Indicators!$G$223+R3*$H3*Indicators!$H$223+R3*$I3*Indicators!$I$223</f>
        <v>3.1094484567200805E-3</v>
      </c>
      <c r="AC3" s="215">
        <f>S3*$B3*Indicators!$B$224+S3*$C3*Indicators!$C$224+S3*$D3*Indicators!$D$224+S3*$E3*Indicators!$E$224+S3*$F3*Indicators!$F$224+S3*$G3*Indicators!$G$224+S3*$H3*Indicators!$H$224+S3*$I3*Indicators!$I$224</f>
        <v>2.1276290804104494E-3</v>
      </c>
      <c r="AE3" s="198">
        <f t="shared" ref="AE3:AE66" si="1">SUM(U3:AD3)*100</f>
        <v>1.9676504104955996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NewCastle!C$60/100</f>
        <v>2.6554027009017322E-2</v>
      </c>
      <c r="L4" s="215">
        <f>NewCastle!D$60/100</f>
        <v>3.6722242295263788E-2</v>
      </c>
      <c r="M4" s="215">
        <f>NewCastle!E$60/100</f>
        <v>0.33667762159845582</v>
      </c>
      <c r="N4" s="215">
        <f>NewCastle!F$60/100</f>
        <v>2.5681945297279761E-2</v>
      </c>
      <c r="O4" s="215">
        <f>NewCastle!G$60/100</f>
        <v>1.91567542370496E-2</v>
      </c>
      <c r="P4" s="215">
        <f>NewCastle!H$60/100</f>
        <v>8.5218910796965891E-2</v>
      </c>
      <c r="Q4" s="215">
        <f>NewCastle!I$60/100</f>
        <v>7.8562251403075711E-2</v>
      </c>
      <c r="R4" s="215">
        <f>NewCastle!J$60/100</f>
        <v>0.13325757157675891</v>
      </c>
      <c r="S4" s="215">
        <f>NewCastle!K$60/100</f>
        <v>0.25816867578613323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-7.5983075385894854E-4</v>
      </c>
      <c r="V4" s="215">
        <f>L4*$B4*Indicators!$B$217+L4*$C4*Indicators!$C$217+L4*$D4*Indicators!$D$217+L4*$E4*Indicators!$E$217+L4*$F4*Indicators!$F$217+L4*$G4*Indicators!$G$217+L4*$H4*Indicators!$H$217+L4*$I4*Indicators!$I$217</f>
        <v>1.5355063808465975E-4</v>
      </c>
      <c r="W4" s="215">
        <f>M4*$B4*Indicators!$B$218+M4*$C4*Indicators!$C$218+M4*$D4*Indicators!$D$218+M4*$E4*Indicators!$E$218+M4*$F4*Indicators!$F$218+M4*$G4*Indicators!$G$218+M4*$H4*Indicators!$H$218+M4*$I4*Indicators!$I$218</f>
        <v>7.1205578806554908E-4</v>
      </c>
      <c r="X4" s="215">
        <f>N4*$B4*Indicators!$B$219+N4*$C4*Indicators!$C$219+N4*$D4*Indicators!$D$219+N4*$E4*Indicators!$E$219+N4*$F4*Indicators!$F$219+N4*$G4*Indicators!$G$219+N4*$H4*Indicators!$H$219+N4*$I4*Indicators!$I$219</f>
        <v>-2.7011484536000309E-4</v>
      </c>
      <c r="Y4" s="215">
        <f>O4*$B4*Indicators!$B$220+O4*$C4*Indicators!$C$220+O4*$D4*Indicators!$D$220+O4*$E4*Indicators!$E$220+O4*$F4*Indicators!$F$220+O4*$G4*Indicators!$G$220+O4*$H4*Indicators!$H$220+O4*$I4*Indicators!$I$220</f>
        <v>-2.3821059667117761E-5</v>
      </c>
      <c r="Z4" s="215">
        <f>P4*$B4*Indicators!$B$221+P4*$C4*Indicators!$C$221+P4*$D4*Indicators!$D$221+P4*$E4*Indicators!$E$221+P4*$F4*Indicators!$F$221+P4*$G4*Indicators!$G$221+P4*$H4*Indicators!$H$221+P4*$I4*Indicators!$I$221</f>
        <v>8.6874519055377071E-5</v>
      </c>
      <c r="AA4" s="215">
        <f>Q4*$B4*Indicators!$B$222+Q4*$C4*Indicators!$C$222+Q4*$D4*Indicators!$D$222+Q4*$E4*Indicators!$E$222+Q4*$F4*Indicators!$F$222+Q4*$G4*Indicators!$G$222+Q4*$H4*Indicators!$H$222+Q4*$I4*Indicators!$I$222</f>
        <v>-8.9177383792885207E-4</v>
      </c>
      <c r="AB4" s="215">
        <f>R4*$B4*Indicators!$B$223+R4*$C4*Indicators!$C$223+R4*$D4*Indicators!$D$223+R4*$E4*Indicators!$E$223+R4*$F4*Indicators!$F$223+R4*$G4*Indicators!$G$223+R4*$H4*Indicators!$H$223+R4*$I4*Indicators!$I$223</f>
        <v>2.0471952548012926E-4</v>
      </c>
      <c r="AC4" s="215">
        <f>S4*$B4*Indicators!$B$224+S4*$C4*Indicators!$C$224+S4*$D4*Indicators!$D$224+S4*$E4*Indicators!$E$224+S4*$F4*Indicators!$F$224+S4*$G4*Indicators!$G$224+S4*$H4*Indicators!$H$224+S4*$I4*Indicators!$I$224</f>
        <v>1.7548800602560724E-3</v>
      </c>
      <c r="AE4" s="198">
        <f t="shared" si="1"/>
        <v>9.6654003412686609E-2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NewCastle!C$60/100</f>
        <v>2.6554027009017322E-2</v>
      </c>
      <c r="L5" s="215">
        <f>NewCastle!D$60/100</f>
        <v>3.6722242295263788E-2</v>
      </c>
      <c r="M5" s="215">
        <f>NewCastle!E$60/100</f>
        <v>0.33667762159845582</v>
      </c>
      <c r="N5" s="215">
        <f>NewCastle!F$60/100</f>
        <v>2.5681945297279761E-2</v>
      </c>
      <c r="O5" s="215">
        <f>NewCastle!G$60/100</f>
        <v>1.91567542370496E-2</v>
      </c>
      <c r="P5" s="215">
        <f>NewCastle!H$60/100</f>
        <v>8.5218910796965891E-2</v>
      </c>
      <c r="Q5" s="215">
        <f>NewCastle!I$60/100</f>
        <v>7.8562251403075711E-2</v>
      </c>
      <c r="R5" s="215">
        <f>NewCastle!J$60/100</f>
        <v>0.13325757157675891</v>
      </c>
      <c r="S5" s="215">
        <f>NewCastle!K$60/100</f>
        <v>0.25816867578613323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1.0469312866257785E-4</v>
      </c>
      <c r="V5" s="215">
        <f>L5*$B5*Indicators!$B$217+L5*$C5*Indicators!$C$217+L5*$D5*Indicators!$D$217+L5*$E5*Indicators!$E$217+L5*$F5*Indicators!$F$217+L5*$G5*Indicators!$G$217+L5*$H5*Indicators!$H$217+L5*$I5*Indicators!$I$217</f>
        <v>5.3951770886091462E-4</v>
      </c>
      <c r="W5" s="215">
        <f>M5*$B5*Indicators!$B$218+M5*$C5*Indicators!$C$218+M5*$D5*Indicators!$D$218+M5*$E5*Indicators!$E$218+M5*$F5*Indicators!$F$218+M5*$G5*Indicators!$G$218+M5*$H5*Indicators!$H$218+M5*$I5*Indicators!$I$218</f>
        <v>2.3168614500840446E-3</v>
      </c>
      <c r="X5" s="215">
        <f>N5*$B5*Indicators!$B$219+N5*$C5*Indicators!$C$219+N5*$D5*Indicators!$D$219+N5*$E5*Indicators!$E$219+N5*$F5*Indicators!$F$219+N5*$G5*Indicators!$G$219+N5*$H5*Indicators!$H$219+N5*$I5*Indicators!$I$219</f>
        <v>2.1612936131710855E-4</v>
      </c>
      <c r="Y5" s="215">
        <f>O5*$B5*Indicators!$B$220+O5*$C5*Indicators!$C$220+O5*$D5*Indicators!$D$220+O5*$E5*Indicators!$E$220+O5*$F5*Indicators!$F$220+O5*$G5*Indicators!$G$220+O5*$H5*Indicators!$H$220+O5*$I5*Indicators!$I$220</f>
        <v>2.315311097921282E-4</v>
      </c>
      <c r="Z5" s="215">
        <f>P5*$B5*Indicators!$B$221+P5*$C5*Indicators!$C$221+P5*$D5*Indicators!$D$221+P5*$E5*Indicators!$E$221+P5*$F5*Indicators!$F$221+P5*$G5*Indicators!$G$221+P5*$H5*Indicators!$H$221+P5*$I5*Indicators!$I$221</f>
        <v>8.5584074639668563E-4</v>
      </c>
      <c r="AA5" s="215">
        <f>Q5*$B5*Indicators!$B$222+Q5*$C5*Indicators!$C$222+Q5*$D5*Indicators!$D$222+Q5*$E5*Indicators!$E$222+Q5*$F5*Indicators!$F$222+Q5*$G5*Indicators!$G$222+Q5*$H5*Indicators!$H$222+Q5*$I5*Indicators!$I$222</f>
        <v>1.1948797924137495E-3</v>
      </c>
      <c r="AB5" s="215">
        <f>R5*$B5*Indicators!$B$223+R5*$C5*Indicators!$C$223+R5*$D5*Indicators!$D$223+R5*$E5*Indicators!$E$223+R5*$F5*Indicators!$F$223+R5*$G5*Indicators!$G$223+R5*$H5*Indicators!$H$223+R5*$I5*Indicators!$I$223</f>
        <v>1.390650644095391E-3</v>
      </c>
      <c r="AC5" s="215">
        <f>S5*$B5*Indicators!$B$224+S5*$C5*Indicators!$C$224+S5*$D5*Indicators!$D$224+S5*$E5*Indicators!$E$224+S5*$F5*Indicators!$F$224+S5*$G5*Indicators!$G$224+S5*$H5*Indicators!$H$224+S5*$I5*Indicators!$I$224</f>
        <v>1.8895172345741982E-3</v>
      </c>
      <c r="AE5" s="198">
        <f t="shared" si="1"/>
        <v>0.87396211761967979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NewCastle!C$60/100</f>
        <v>2.6554027009017322E-2</v>
      </c>
      <c r="L6" s="215">
        <f>NewCastle!D$60/100</f>
        <v>3.6722242295263788E-2</v>
      </c>
      <c r="M6" s="215">
        <f>NewCastle!E$60/100</f>
        <v>0.33667762159845582</v>
      </c>
      <c r="N6" s="215">
        <f>NewCastle!F$60/100</f>
        <v>2.5681945297279761E-2</v>
      </c>
      <c r="O6" s="215">
        <f>NewCastle!G$60/100</f>
        <v>1.91567542370496E-2</v>
      </c>
      <c r="P6" s="215">
        <f>NewCastle!H$60/100</f>
        <v>8.5218910796965891E-2</v>
      </c>
      <c r="Q6" s="215">
        <f>NewCastle!I$60/100</f>
        <v>7.8562251403075711E-2</v>
      </c>
      <c r="R6" s="215">
        <f>NewCastle!J$60/100</f>
        <v>0.13325757157675891</v>
      </c>
      <c r="S6" s="215">
        <f>NewCastle!K$60/100</f>
        <v>0.25816867578613323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-2.6799382047936105E-4</v>
      </c>
      <c r="V6" s="215">
        <f>L6*$B6*Indicators!$B$217+L6*$C6*Indicators!$C$217+L6*$D6*Indicators!$D$217+L6*$E6*Indicators!$E$217+L6*$F6*Indicators!$F$217+L6*$G6*Indicators!$G$217+L6*$H6*Indicators!$H$217+L6*$I6*Indicators!$I$217</f>
        <v>-5.4831290140558127E-4</v>
      </c>
      <c r="W6" s="215">
        <f>M6*$B6*Indicators!$B$218+M6*$C6*Indicators!$C$218+M6*$D6*Indicators!$D$218+M6*$E6*Indicators!$E$218+M6*$F6*Indicators!$F$218+M6*$G6*Indicators!$G$218+M6*$H6*Indicators!$H$218+M6*$I6*Indicators!$I$218</f>
        <v>1.1528062187812862E-3</v>
      </c>
      <c r="X6" s="215">
        <f>N6*$B6*Indicators!$B$219+N6*$C6*Indicators!$C$219+N6*$D6*Indicators!$D$219+N6*$E6*Indicators!$E$219+N6*$F6*Indicators!$F$219+N6*$G6*Indicators!$G$219+N6*$H6*Indicators!$H$219+N6*$I6*Indicators!$I$219</f>
        <v>5.4346747740227061E-5</v>
      </c>
      <c r="Y6" s="215">
        <f>O6*$B6*Indicators!$B$220+O6*$C6*Indicators!$C$220+O6*$D6*Indicators!$D$220+O6*$E6*Indicators!$E$220+O6*$F6*Indicators!$F$220+O6*$G6*Indicators!$G$220+O6*$H6*Indicators!$H$220+O6*$I6*Indicators!$I$220</f>
        <v>-1.6262693704006843E-5</v>
      </c>
      <c r="Z6" s="215">
        <f>P6*$B6*Indicators!$B$221+P6*$C6*Indicators!$C$221+P6*$D6*Indicators!$D$221+P6*$E6*Indicators!$E$221+P6*$F6*Indicators!$F$221+P6*$G6*Indicators!$G$221+P6*$H6*Indicators!$H$221+P6*$I6*Indicators!$I$221</f>
        <v>-2.6115460888702542E-4</v>
      </c>
      <c r="AA6" s="215">
        <f>Q6*$B6*Indicators!$B$222+Q6*$C6*Indicators!$C$222+Q6*$D6*Indicators!$D$222+Q6*$E6*Indicators!$E$222+Q6*$F6*Indicators!$F$222+Q6*$G6*Indicators!$G$222+Q6*$H6*Indicators!$H$222+Q6*$I6*Indicators!$I$222</f>
        <v>1.2211990644010585E-4</v>
      </c>
      <c r="AB6" s="215">
        <f>R6*$B6*Indicators!$B$223+R6*$C6*Indicators!$C$223+R6*$D6*Indicators!$D$223+R6*$E6*Indicators!$E$223+R6*$F6*Indicators!$F$223+R6*$G6*Indicators!$G$223+R6*$H6*Indicators!$H$223+R6*$I6*Indicators!$I$223</f>
        <v>-3.3474035981127559E-4</v>
      </c>
      <c r="AC6" s="215">
        <f>S6*$B6*Indicators!$B$224+S6*$C6*Indicators!$C$224+S6*$D6*Indicators!$D$224+S6*$E6*Indicators!$E$224+S6*$F6*Indicators!$F$224+S6*$G6*Indicators!$G$224+S6*$H6*Indicators!$H$224+S6*$I6*Indicators!$I$224</f>
        <v>-8.9202744825120871E-4</v>
      </c>
      <c r="AE6" s="198">
        <f t="shared" si="1"/>
        <v>-9.9121895957683975E-2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NewCastle!C$60/100</f>
        <v>2.6554027009017322E-2</v>
      </c>
      <c r="L7" s="215">
        <f>NewCastle!D$60/100</f>
        <v>3.6722242295263788E-2</v>
      </c>
      <c r="M7" s="215">
        <f>NewCastle!E$60/100</f>
        <v>0.33667762159845582</v>
      </c>
      <c r="N7" s="215">
        <f>NewCastle!F$60/100</f>
        <v>2.5681945297279761E-2</v>
      </c>
      <c r="O7" s="215">
        <f>NewCastle!G$60/100</f>
        <v>1.91567542370496E-2</v>
      </c>
      <c r="P7" s="215">
        <f>NewCastle!H$60/100</f>
        <v>8.5218910796965891E-2</v>
      </c>
      <c r="Q7" s="215">
        <f>NewCastle!I$60/100</f>
        <v>7.8562251403075711E-2</v>
      </c>
      <c r="R7" s="215">
        <f>NewCastle!J$60/100</f>
        <v>0.13325757157675891</v>
      </c>
      <c r="S7" s="215">
        <f>NewCastle!K$60/100</f>
        <v>0.25816867578613323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1.2436781600776858E-4</v>
      </c>
      <c r="V7" s="215">
        <f>L7*$B7*Indicators!$B$217+L7*$C7*Indicators!$C$217+L7*$D7*Indicators!$D$217+L7*$E7*Indicators!$E$217+L7*$F7*Indicators!$F$217+L7*$G7*Indicators!$G$217+L7*$H7*Indicators!$H$217+L7*$I7*Indicators!$I$217</f>
        <v>2.0064818390293383E-3</v>
      </c>
      <c r="W7" s="215">
        <f>M7*$B7*Indicators!$B$218+M7*$C7*Indicators!$C$218+M7*$D7*Indicators!$D$218+M7*$E7*Indicators!$E$218+M7*$F7*Indicators!$F$218+M7*$G7*Indicators!$G$218+M7*$H7*Indicators!$H$218+M7*$I7*Indicators!$I$218</f>
        <v>1.9616991189197873E-2</v>
      </c>
      <c r="X7" s="215">
        <f>N7*$B7*Indicators!$B$219+N7*$C7*Indicators!$C$219+N7*$D7*Indicators!$D$219+N7*$E7*Indicators!$E$219+N7*$F7*Indicators!$F$219+N7*$G7*Indicators!$G$219+N7*$H7*Indicators!$H$219+N7*$I7*Indicators!$I$219</f>
        <v>7.314704815974786E-4</v>
      </c>
      <c r="Y7" s="215">
        <f>O7*$B7*Indicators!$B$220+O7*$C7*Indicators!$C$220+O7*$D7*Indicators!$D$220+O7*$E7*Indicators!$E$220+O7*$F7*Indicators!$F$220+O7*$G7*Indicators!$G$220+O7*$H7*Indicators!$H$220+O7*$I7*Indicators!$I$220</f>
        <v>5.6502658858891257E-4</v>
      </c>
      <c r="Z7" s="215">
        <f>P7*$B7*Indicators!$B$221+P7*$C7*Indicators!$C$221+P7*$D7*Indicators!$D$221+P7*$E7*Indicators!$E$221+P7*$F7*Indicators!$F$221+P7*$G7*Indicators!$G$221+P7*$H7*Indicators!$H$221+P7*$I7*Indicators!$I$221</f>
        <v>2.1776494315555082E-3</v>
      </c>
      <c r="AA7" s="215">
        <f>Q7*$B7*Indicators!$B$222+Q7*$C7*Indicators!$C$222+Q7*$D7*Indicators!$D$222+Q7*$E7*Indicators!$E$222+Q7*$F7*Indicators!$F$222+Q7*$G7*Indicators!$G$222+Q7*$H7*Indicators!$H$222+Q7*$I7*Indicators!$I$222</f>
        <v>2.9528786803698151E-3</v>
      </c>
      <c r="AB7" s="215">
        <f>R7*$B7*Indicators!$B$223+R7*$C7*Indicators!$C$223+R7*$D7*Indicators!$D$223+R7*$E7*Indicators!$E$223+R7*$F7*Indicators!$F$223+R7*$G7*Indicators!$G$223+R7*$H7*Indicators!$H$223+R7*$I7*Indicators!$I$223</f>
        <v>3.5097573482575045E-3</v>
      </c>
      <c r="AC7" s="215">
        <f>S7*$B7*Indicators!$B$224+S7*$C7*Indicators!$C$224+S7*$D7*Indicators!$D$224+S7*$E7*Indicators!$E$224+S7*$F7*Indicators!$F$224+S7*$G7*Indicators!$G$224+S7*$H7*Indicators!$H$224+S7*$I7*Indicators!$I$224</f>
        <v>5.0546916856650187E-3</v>
      </c>
      <c r="AE7" s="198">
        <f t="shared" si="1"/>
        <v>3.6739315060269213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NewCastle!C$60/100</f>
        <v>2.6554027009017322E-2</v>
      </c>
      <c r="L8" s="215">
        <f>NewCastle!D$60/100</f>
        <v>3.6722242295263788E-2</v>
      </c>
      <c r="M8" s="215">
        <f>NewCastle!E$60/100</f>
        <v>0.33667762159845582</v>
      </c>
      <c r="N8" s="215">
        <f>NewCastle!F$60/100</f>
        <v>2.5681945297279761E-2</v>
      </c>
      <c r="O8" s="215">
        <f>NewCastle!G$60/100</f>
        <v>1.91567542370496E-2</v>
      </c>
      <c r="P8" s="215">
        <f>NewCastle!H$60/100</f>
        <v>8.5218910796965891E-2</v>
      </c>
      <c r="Q8" s="215">
        <f>NewCastle!I$60/100</f>
        <v>7.8562251403075711E-2</v>
      </c>
      <c r="R8" s="215">
        <f>NewCastle!J$60/100</f>
        <v>0.13325757157675891</v>
      </c>
      <c r="S8" s="215">
        <f>NewCastle!K$60/100</f>
        <v>0.25816867578613323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8.0047886119024106E-4</v>
      </c>
      <c r="V8" s="215">
        <f>L8*$B8*Indicators!$B$217+L8*$C8*Indicators!$C$217+L8*$D8*Indicators!$D$217+L8*$E8*Indicators!$E$217+L8*$F8*Indicators!$F$217+L8*$G8*Indicators!$G$217+L8*$H8*Indicators!$H$217+L8*$I8*Indicators!$I$217</f>
        <v>5.5471713269175932E-5</v>
      </c>
      <c r="W8" s="215">
        <f>M8*$B8*Indicators!$B$218+M8*$C8*Indicators!$C$218+M8*$D8*Indicators!$D$218+M8*$E8*Indicators!$E$218+M8*$F8*Indicators!$F$218+M8*$G8*Indicators!$G$218+M8*$H8*Indicators!$H$218+M8*$I8*Indicators!$I$218</f>
        <v>5.4711533053528041E-3</v>
      </c>
      <c r="X8" s="215">
        <f>N8*$B8*Indicators!$B$219+N8*$C8*Indicators!$C$219+N8*$D8*Indicators!$D$219+N8*$E8*Indicators!$E$219+N8*$F8*Indicators!$F$219+N8*$G8*Indicators!$G$219+N8*$H8*Indicators!$H$219+N8*$I8*Indicators!$I$219</f>
        <v>1.6424504386080036E-4</v>
      </c>
      <c r="Y8" s="215">
        <f>O8*$B8*Indicators!$B$220+O8*$C8*Indicators!$C$220+O8*$D8*Indicators!$D$220+O8*$E8*Indicators!$E$220+O8*$F8*Indicators!$F$220+O8*$G8*Indicators!$G$220+O8*$H8*Indicators!$H$220+O8*$I8*Indicators!$I$220</f>
        <v>1.6142439812546875E-4</v>
      </c>
      <c r="Z8" s="215">
        <f>P8*$B8*Indicators!$B$221+P8*$C8*Indicators!$C$221+P8*$D8*Indicators!$D$221+P8*$E8*Indicators!$E$221+P8*$F8*Indicators!$F$221+P8*$G8*Indicators!$G$221+P8*$H8*Indicators!$H$221+P8*$I8*Indicators!$I$221</f>
        <v>4.8658649577122876E-4</v>
      </c>
      <c r="AA8" s="215">
        <f>Q8*$B8*Indicators!$B$222+Q8*$C8*Indicators!$C$222+Q8*$D8*Indicators!$D$222+Q8*$E8*Indicators!$E$222+Q8*$F8*Indicators!$F$222+Q8*$G8*Indicators!$G$222+Q8*$H8*Indicators!$H$222+Q8*$I8*Indicators!$I$222</f>
        <v>6.6660503894532387E-4</v>
      </c>
      <c r="AB8" s="215">
        <f>R8*$B8*Indicators!$B$223+R8*$C8*Indicators!$C$223+R8*$D8*Indicators!$D$223+R8*$E8*Indicators!$E$223+R8*$F8*Indicators!$F$223+R8*$G8*Indicators!$G$223+R8*$H8*Indicators!$H$223+R8*$I8*Indicators!$I$223</f>
        <v>1.0395693501323384E-3</v>
      </c>
      <c r="AC8" s="215">
        <f>S8*$B8*Indicators!$B$224+S8*$C8*Indicators!$C$224+S8*$D8*Indicators!$D$224+S8*$E8*Indicators!$E$224+S8*$F8*Indicators!$F$224+S8*$G8*Indicators!$G$224+S8*$H8*Indicators!$H$224+S8*$I8*Indicators!$I$224</f>
        <v>1.4097990868944359E-3</v>
      </c>
      <c r="AE8" s="198">
        <f t="shared" si="1"/>
        <v>1.0255333293541817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NewCastle!C$60/100</f>
        <v>2.6554027009017322E-2</v>
      </c>
      <c r="L9" s="215">
        <f>NewCastle!D$60/100</f>
        <v>3.6722242295263788E-2</v>
      </c>
      <c r="M9" s="215">
        <f>NewCastle!E$60/100</f>
        <v>0.33667762159845582</v>
      </c>
      <c r="N9" s="215">
        <f>NewCastle!F$60/100</f>
        <v>2.5681945297279761E-2</v>
      </c>
      <c r="O9" s="215">
        <f>NewCastle!G$60/100</f>
        <v>1.91567542370496E-2</v>
      </c>
      <c r="P9" s="215">
        <f>NewCastle!H$60/100</f>
        <v>8.5218910796965891E-2</v>
      </c>
      <c r="Q9" s="215">
        <f>NewCastle!I$60/100</f>
        <v>7.8562251403075711E-2</v>
      </c>
      <c r="R9" s="215">
        <f>NewCastle!J$60/100</f>
        <v>0.13325757157675891</v>
      </c>
      <c r="S9" s="215">
        <f>NewCastle!K$60/100</f>
        <v>0.25816867578613323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1.8483622802461188E-4</v>
      </c>
      <c r="V9" s="215">
        <f>L9*$B9*Indicators!$B$217+L9*$C9*Indicators!$C$217+L9*$D9*Indicators!$D$217+L9*$E9*Indicators!$E$217+L9*$F9*Indicators!$F$217+L9*$G9*Indicators!$G$217+L9*$H9*Indicators!$H$217+L9*$I9*Indicators!$I$217</f>
        <v>-1.1821587638259122E-5</v>
      </c>
      <c r="W9" s="215">
        <f>M9*$B9*Indicators!$B$218+M9*$C9*Indicators!$C$218+M9*$D9*Indicators!$D$218+M9*$E9*Indicators!$E$218+M9*$F9*Indicators!$F$218+M9*$G9*Indicators!$G$218+M9*$H9*Indicators!$H$218+M9*$I9*Indicators!$I$218</f>
        <v>3.9572317233703413E-3</v>
      </c>
      <c r="X9" s="215">
        <f>N9*$B9*Indicators!$B$219+N9*$C9*Indicators!$C$219+N9*$D9*Indicators!$D$219+N9*$E9*Indicators!$E$219+N9*$F9*Indicators!$F$219+N9*$G9*Indicators!$G$219+N9*$H9*Indicators!$H$219+N9*$I9*Indicators!$I$219</f>
        <v>2.7327115879016971E-4</v>
      </c>
      <c r="Y9" s="215">
        <f>O9*$B9*Indicators!$B$220+O9*$C9*Indicators!$C$220+O9*$D9*Indicators!$D$220+O9*$E9*Indicators!$E$220+O9*$F9*Indicators!$F$220+O9*$G9*Indicators!$G$220+O9*$H9*Indicators!$H$220+O9*$I9*Indicators!$I$220</f>
        <v>3.1866483873933617E-6</v>
      </c>
      <c r="Z9" s="215">
        <f>P9*$B9*Indicators!$B$221+P9*$C9*Indicators!$C$221+P9*$D9*Indicators!$D$221+P9*$E9*Indicators!$E$221+P9*$F9*Indicators!$F$221+P9*$G9*Indicators!$G$221+P9*$H9*Indicators!$H$221+P9*$I9*Indicators!$I$221</f>
        <v>-4.5525850344757795E-4</v>
      </c>
      <c r="AA9" s="215">
        <f>Q9*$B9*Indicators!$B$222+Q9*$C9*Indicators!$C$222+Q9*$D9*Indicators!$D$222+Q9*$E9*Indicators!$E$222+Q9*$F9*Indicators!$F$222+Q9*$G9*Indicators!$G$222+Q9*$H9*Indicators!$H$222+Q9*$I9*Indicators!$I$222</f>
        <v>6.9896256501174835E-4</v>
      </c>
      <c r="AB9" s="215">
        <f>R9*$B9*Indicators!$B$223+R9*$C9*Indicators!$C$223+R9*$D9*Indicators!$D$223+R9*$E9*Indicators!$E$223+R9*$F9*Indicators!$F$223+R9*$G9*Indicators!$G$223+R9*$H9*Indicators!$H$223+R9*$I9*Indicators!$I$223</f>
        <v>-5.0143438507439212E-4</v>
      </c>
      <c r="AC9" s="215">
        <f>S9*$B9*Indicators!$B$224+S9*$C9*Indicators!$C$224+S9*$D9*Indicators!$D$224+S9*$E9*Indicators!$E$224+S9*$F9*Indicators!$F$224+S9*$G9*Indicators!$G$224+S9*$H9*Indicators!$H$224+S9*$I9*Indicators!$I$224</f>
        <v>-2.2305759078119986E-3</v>
      </c>
      <c r="AE9" s="198">
        <f t="shared" si="1"/>
        <v>0.19183979396120371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NewCastle!C$60/100</f>
        <v>2.6554027009017322E-2</v>
      </c>
      <c r="L10" s="215">
        <f>NewCastle!D$60/100</f>
        <v>3.6722242295263788E-2</v>
      </c>
      <c r="M10" s="215">
        <f>NewCastle!E$60/100</f>
        <v>0.33667762159845582</v>
      </c>
      <c r="N10" s="215">
        <f>NewCastle!F$60/100</f>
        <v>2.5681945297279761E-2</v>
      </c>
      <c r="O10" s="215">
        <f>NewCastle!G$60/100</f>
        <v>1.91567542370496E-2</v>
      </c>
      <c r="P10" s="215">
        <f>NewCastle!H$60/100</f>
        <v>8.5218910796965891E-2</v>
      </c>
      <c r="Q10" s="215">
        <f>NewCastle!I$60/100</f>
        <v>7.8562251403075711E-2</v>
      </c>
      <c r="R10" s="215">
        <f>NewCastle!J$60/100</f>
        <v>0.13325757157675891</v>
      </c>
      <c r="S10" s="215">
        <f>NewCastle!K$60/100</f>
        <v>0.25816867578613323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-2.3004266758993421E-3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-4.5742147862444E-4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-1.3669746023742886E-2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-9.5651807129825555E-4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-5.1513306590360818E-4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-1.649848952350798E-3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-4.1950917897388348E-3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-2.3466107578536699E-3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-6.8521832724504814E-4</v>
      </c>
      <c r="AE10" s="198">
        <f t="shared" si="1"/>
        <v>-2.6776015142656888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NewCastle!C$60/100</f>
        <v>2.6554027009017322E-2</v>
      </c>
      <c r="L11" s="215">
        <f>NewCastle!D$60/100</f>
        <v>3.6722242295263788E-2</v>
      </c>
      <c r="M11" s="215">
        <f>NewCastle!E$60/100</f>
        <v>0.33667762159845582</v>
      </c>
      <c r="N11" s="215">
        <f>NewCastle!F$60/100</f>
        <v>2.5681945297279761E-2</v>
      </c>
      <c r="O11" s="215">
        <f>NewCastle!G$60/100</f>
        <v>1.91567542370496E-2</v>
      </c>
      <c r="P11" s="215">
        <f>NewCastle!H$60/100</f>
        <v>8.5218910796965891E-2</v>
      </c>
      <c r="Q11" s="215">
        <f>NewCastle!I$60/100</f>
        <v>7.8562251403075711E-2</v>
      </c>
      <c r="R11" s="215">
        <f>NewCastle!J$60/100</f>
        <v>0.13325757157675891</v>
      </c>
      <c r="S11" s="215">
        <f>NewCastle!K$60/100</f>
        <v>0.25816867578613323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6.2004318990697624E-4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-1.4967184949550691E-4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8.3873312805529893E-4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5.2258992302689413E-4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4.4257652012489132E-4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1.5146343392239362E-3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2.7587216600102544E-3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2.4994799386470444E-3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2.1495941944190953E-3</v>
      </c>
      <c r="AE11" s="198">
        <f t="shared" si="1"/>
        <v>1.1196701043918884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NewCastle!C$60/100</f>
        <v>2.6554027009017322E-2</v>
      </c>
      <c r="L12" s="215">
        <f>NewCastle!D$60/100</f>
        <v>3.6722242295263788E-2</v>
      </c>
      <c r="M12" s="215">
        <f>NewCastle!E$60/100</f>
        <v>0.33667762159845582</v>
      </c>
      <c r="N12" s="215">
        <f>NewCastle!F$60/100</f>
        <v>2.5681945297279761E-2</v>
      </c>
      <c r="O12" s="215">
        <f>NewCastle!G$60/100</f>
        <v>1.91567542370496E-2</v>
      </c>
      <c r="P12" s="215">
        <f>NewCastle!H$60/100</f>
        <v>8.5218910796965891E-2</v>
      </c>
      <c r="Q12" s="215">
        <f>NewCastle!I$60/100</f>
        <v>7.8562251403075711E-2</v>
      </c>
      <c r="R12" s="215">
        <f>NewCastle!J$60/100</f>
        <v>0.13325757157675891</v>
      </c>
      <c r="S12" s="215">
        <f>NewCastle!K$60/100</f>
        <v>0.25816867578613323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1.4244834521829129E-3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6.6574327498047654E-4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5.7954249909425957E-3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7.3951341070486076E-4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5.0981887457636271E-4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1.5090971594464726E-3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3.9623236144055805E-3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2.4019245193109698E-3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2.5212967423002269E-4</v>
      </c>
      <c r="AE12" s="198">
        <f t="shared" si="1"/>
        <v>1.7260458970780255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NewCastle!C$60/100</f>
        <v>2.6554027009017322E-2</v>
      </c>
      <c r="L13" s="215">
        <f>NewCastle!D$60/100</f>
        <v>3.6722242295263788E-2</v>
      </c>
      <c r="M13" s="215">
        <f>NewCastle!E$60/100</f>
        <v>0.33667762159845582</v>
      </c>
      <c r="N13" s="215">
        <f>NewCastle!F$60/100</f>
        <v>2.5681945297279761E-2</v>
      </c>
      <c r="O13" s="215">
        <f>NewCastle!G$60/100</f>
        <v>1.91567542370496E-2</v>
      </c>
      <c r="P13" s="215">
        <f>NewCastle!H$60/100</f>
        <v>8.5218910796965891E-2</v>
      </c>
      <c r="Q13" s="215">
        <f>NewCastle!I$60/100</f>
        <v>7.8562251403075711E-2</v>
      </c>
      <c r="R13" s="215">
        <f>NewCastle!J$60/100</f>
        <v>0.13325757157675891</v>
      </c>
      <c r="S13" s="215">
        <f>NewCastle!K$60/100</f>
        <v>0.25816867578613323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3.3949230947467613E-4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1.3122072092218564E-4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5.1709420920932362E-3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3.029596301998579E-4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2.0187031660433318E-4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7.6647249727243517E-4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1.0830442759820393E-3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1.2359691679719497E-3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1.8061194704607113E-3</v>
      </c>
      <c r="AE13" s="198">
        <f t="shared" si="1"/>
        <v>1.1038090480981422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NewCastle!C$61/100</f>
        <v>2.4792013393703898E-2</v>
      </c>
      <c r="L14" s="215">
        <f>NewCastle!D$61/100</f>
        <v>1.8288654516521261E-2</v>
      </c>
      <c r="M14" s="215">
        <f>NewCastle!E$61/100</f>
        <v>0.35168323572538396</v>
      </c>
      <c r="N14" s="215">
        <f>NewCastle!F$61/100</f>
        <v>2.4615155946643784E-2</v>
      </c>
      <c r="O14" s="215">
        <f>NewCastle!G$61/100</f>
        <v>1.8599022145865906E-2</v>
      </c>
      <c r="P14" s="215">
        <f>NewCastle!H$61/100</f>
        <v>9.4776496719552822E-2</v>
      </c>
      <c r="Q14" s="215">
        <f>NewCastle!I$61/100</f>
        <v>8.3500019680953455E-2</v>
      </c>
      <c r="R14" s="215">
        <f>NewCastle!J$61/100</f>
        <v>0.14064318659562372</v>
      </c>
      <c r="S14" s="215">
        <f>NewCastle!K$61/100</f>
        <v>0.24310221527575102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1.1735276506574409E-4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1.0972773196590719E-4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3.4244159201637469E-3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-7.6757393940589551E-5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2.3806371835011558E-5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2.5935491514854586E-4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-1.7787379847595581E-4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3.3226767538270768E-4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1.0501504689901906E-3</v>
      </c>
      <c r="AE14" s="198">
        <f t="shared" si="1"/>
        <v>0.50624446561353087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NewCastle!C$61/100</f>
        <v>2.4792013393703898E-2</v>
      </c>
      <c r="L15" s="215">
        <f>NewCastle!D$61/100</f>
        <v>1.8288654516521261E-2</v>
      </c>
      <c r="M15" s="215">
        <f>NewCastle!E$61/100</f>
        <v>0.35168323572538396</v>
      </c>
      <c r="N15" s="215">
        <f>NewCastle!F$61/100</f>
        <v>2.4615155946643784E-2</v>
      </c>
      <c r="O15" s="215">
        <f>NewCastle!G$61/100</f>
        <v>1.8599022145865906E-2</v>
      </c>
      <c r="P15" s="215">
        <f>NewCastle!H$61/100</f>
        <v>9.4776496719552822E-2</v>
      </c>
      <c r="Q15" s="215">
        <f>NewCastle!I$61/100</f>
        <v>8.3500019680953455E-2</v>
      </c>
      <c r="R15" s="215">
        <f>NewCastle!J$61/100</f>
        <v>0.14064318659562372</v>
      </c>
      <c r="S15" s="215">
        <f>NewCastle!K$61/100</f>
        <v>0.24310221527575102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-9.0579279518617688E-4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2.1575330319242045E-4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5.1539276551282598E-3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3.7395448212965441E-4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2.1834350885610259E-4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9.8036483777774828E-4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1.2620969594273517E-3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1.5366193519240766E-3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2.0198226635128407E-3</v>
      </c>
      <c r="AE15" s="198">
        <f t="shared" si="1"/>
        <v>1.0855089966762277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NewCastle!C$61/100</f>
        <v>2.4792013393703898E-2</v>
      </c>
      <c r="L16" s="215">
        <f>NewCastle!D$61/100</f>
        <v>1.8288654516521261E-2</v>
      </c>
      <c r="M16" s="215">
        <f>NewCastle!E$61/100</f>
        <v>0.35168323572538396</v>
      </c>
      <c r="N16" s="215">
        <f>NewCastle!F$61/100</f>
        <v>2.4615155946643784E-2</v>
      </c>
      <c r="O16" s="215">
        <f>NewCastle!G$61/100</f>
        <v>1.8599022145865906E-2</v>
      </c>
      <c r="P16" s="215">
        <f>NewCastle!H$61/100</f>
        <v>9.4776496719552822E-2</v>
      </c>
      <c r="Q16" s="215">
        <f>NewCastle!I$61/100</f>
        <v>8.3500019680953455E-2</v>
      </c>
      <c r="R16" s="215">
        <f>NewCastle!J$61/100</f>
        <v>0.14064318659562372</v>
      </c>
      <c r="S16" s="215">
        <f>NewCastle!K$61/100</f>
        <v>0.24310221527575102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-1.3426382118193097E-3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-3.5957747357096681E-4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-3.6725096892205162E-3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-5.1102236446533408E-4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-2.9708720493132963E-4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-9.5023237006081822E-4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-2.8872982093446492E-3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-1.4145769333275614E-3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7.226692034484946E-4</v>
      </c>
      <c r="AE16" s="198">
        <f t="shared" si="1"/>
        <v>-1.0712273253291991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NewCastle!C$61/100</f>
        <v>2.4792013393703898E-2</v>
      </c>
      <c r="L17" s="215">
        <f>NewCastle!D$61/100</f>
        <v>1.8288654516521261E-2</v>
      </c>
      <c r="M17" s="215">
        <f>NewCastle!E$61/100</f>
        <v>0.35168323572538396</v>
      </c>
      <c r="N17" s="215">
        <f>NewCastle!F$61/100</f>
        <v>2.4615155946643784E-2</v>
      </c>
      <c r="O17" s="215">
        <f>NewCastle!G$61/100</f>
        <v>1.8599022145865906E-2</v>
      </c>
      <c r="P17" s="215">
        <f>NewCastle!H$61/100</f>
        <v>9.4776496719552822E-2</v>
      </c>
      <c r="Q17" s="215">
        <f>NewCastle!I$61/100</f>
        <v>8.3500019680953455E-2</v>
      </c>
      <c r="R17" s="215">
        <f>NewCastle!J$61/100</f>
        <v>0.14064318659562372</v>
      </c>
      <c r="S17" s="215">
        <f>NewCastle!K$61/100</f>
        <v>0.24310221527575102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-3.1174956757937171E-3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-9.1702364318946739E-4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-2.0653112899222531E-2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-2.715292538424759E-3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-1.5450560930822393E-3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-5.2382205190866183E-3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-1.3784810417986208E-2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-7.8209158048293849E-3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-1.5495682514662246E-4</v>
      </c>
      <c r="AE17" s="198">
        <f t="shared" si="1"/>
        <v>-5.5946884416761549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NewCastle!C$61/100</f>
        <v>2.4792013393703898E-2</v>
      </c>
      <c r="L18" s="215">
        <f>NewCastle!D$61/100</f>
        <v>1.8288654516521261E-2</v>
      </c>
      <c r="M18" s="215">
        <f>NewCastle!E$61/100</f>
        <v>0.35168323572538396</v>
      </c>
      <c r="N18" s="215">
        <f>NewCastle!F$61/100</f>
        <v>2.4615155946643784E-2</v>
      </c>
      <c r="O18" s="215">
        <f>NewCastle!G$61/100</f>
        <v>1.8599022145865906E-2</v>
      </c>
      <c r="P18" s="215">
        <f>NewCastle!H$61/100</f>
        <v>9.4776496719552822E-2</v>
      </c>
      <c r="Q18" s="215">
        <f>NewCastle!I$61/100</f>
        <v>8.3500019680953455E-2</v>
      </c>
      <c r="R18" s="215">
        <f>NewCastle!J$61/100</f>
        <v>0.14064318659562372</v>
      </c>
      <c r="S18" s="215">
        <f>NewCastle!K$61/100</f>
        <v>0.24310221527575102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8.4603496289676944E-4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-1.9640048782412658E-4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4.1694407808963259E-3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3.554582346150229E-4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2.2886458743868779E-4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8.5800520605823114E-4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1.9997828004547349E-3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1.1564351324081816E-3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2.7903691566771334E-4</v>
      </c>
      <c r="AE18" s="198">
        <f t="shared" si="1"/>
        <v>0.9696658132611542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NewCastle!C$61/100</f>
        <v>2.4792013393703898E-2</v>
      </c>
      <c r="L19" s="215">
        <f>NewCastle!D$61/100</f>
        <v>1.8288654516521261E-2</v>
      </c>
      <c r="M19" s="215">
        <f>NewCastle!E$61/100</f>
        <v>0.35168323572538396</v>
      </c>
      <c r="N19" s="215">
        <f>NewCastle!F$61/100</f>
        <v>2.4615155946643784E-2</v>
      </c>
      <c r="O19" s="215">
        <f>NewCastle!G$61/100</f>
        <v>1.8599022145865906E-2</v>
      </c>
      <c r="P19" s="215">
        <f>NewCastle!H$61/100</f>
        <v>9.4776496719552822E-2</v>
      </c>
      <c r="Q19" s="215">
        <f>NewCastle!I$61/100</f>
        <v>8.3500019680953455E-2</v>
      </c>
      <c r="R19" s="215">
        <f>NewCastle!J$61/100</f>
        <v>0.14064318659562372</v>
      </c>
      <c r="S19" s="215">
        <f>NewCastle!K$61/100</f>
        <v>0.24310221527575102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-1.863050983629011E-4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-5.9400886336459762E-4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-6.3410188761322669E-3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-5.2481471080629964E-4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-2.3632568282918031E-4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-8.1813025974386739E-4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-2.7255940415280462E-3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-9.6621728878270381E-4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1.1391212975652063E-3</v>
      </c>
      <c r="AE19" s="198">
        <f t="shared" si="1"/>
        <v>-1.1253293523984658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NewCastle!C$61/100</f>
        <v>2.4792013393703898E-2</v>
      </c>
      <c r="L20" s="215">
        <f>NewCastle!D$61/100</f>
        <v>1.8288654516521261E-2</v>
      </c>
      <c r="M20" s="215">
        <f>NewCastle!E$61/100</f>
        <v>0.35168323572538396</v>
      </c>
      <c r="N20" s="215">
        <f>NewCastle!F$61/100</f>
        <v>2.4615155946643784E-2</v>
      </c>
      <c r="O20" s="215">
        <f>NewCastle!G$61/100</f>
        <v>1.8599022145865906E-2</v>
      </c>
      <c r="P20" s="215">
        <f>NewCastle!H$61/100</f>
        <v>9.4776496719552822E-2</v>
      </c>
      <c r="Q20" s="215">
        <f>NewCastle!I$61/100</f>
        <v>8.3500019680953455E-2</v>
      </c>
      <c r="R20" s="215">
        <f>NewCastle!J$61/100</f>
        <v>0.14064318659562372</v>
      </c>
      <c r="S20" s="215">
        <f>NewCastle!K$61/100</f>
        <v>0.24310221527575102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-1.1453799736822331E-3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-2.4875498288216315E-4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-8.7229116022869498E-4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-4.3483778865310602E-4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-2.2103574360058563E-4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-3.9498561790901507E-4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-2.3733964946540276E-3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-8.9564827079132488E-4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1.7153681546605386E-3</v>
      </c>
      <c r="AE20" s="198">
        <f t="shared" si="1"/>
        <v>-0.48709618777406111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NewCastle!C$61/100</f>
        <v>2.4792013393703898E-2</v>
      </c>
      <c r="L21" s="215">
        <f>NewCastle!D$61/100</f>
        <v>1.8288654516521261E-2</v>
      </c>
      <c r="M21" s="215">
        <f>NewCastle!E$61/100</f>
        <v>0.35168323572538396</v>
      </c>
      <c r="N21" s="215">
        <f>NewCastle!F$61/100</f>
        <v>2.4615155946643784E-2</v>
      </c>
      <c r="O21" s="215">
        <f>NewCastle!G$61/100</f>
        <v>1.8599022145865906E-2</v>
      </c>
      <c r="P21" s="215">
        <f>NewCastle!H$61/100</f>
        <v>9.4776496719552822E-2</v>
      </c>
      <c r="Q21" s="215">
        <f>NewCastle!I$61/100</f>
        <v>8.3500019680953455E-2</v>
      </c>
      <c r="R21" s="215">
        <f>NewCastle!J$61/100</f>
        <v>0.14064318659562372</v>
      </c>
      <c r="S21" s="215">
        <f>NewCastle!K$61/100</f>
        <v>0.24310221527575102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2.684736539194026E-4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-1.1243640142563879E-4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-2.0911367092377696E-3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-1.554466842237287E-4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-7.3258562563140544E-5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-6.5430528751106567E-5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-9.5304978789988962E-4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-2.2900442168362077E-4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1.1164476666424845E-3</v>
      </c>
      <c r="AE21" s="198">
        <f t="shared" si="1"/>
        <v>-0.2294841775223008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NewCastle!C$61/100</f>
        <v>2.4792013393703898E-2</v>
      </c>
      <c r="L22" s="215">
        <f>NewCastle!D$61/100</f>
        <v>1.8288654516521261E-2</v>
      </c>
      <c r="M22" s="215">
        <f>NewCastle!E$61/100</f>
        <v>0.35168323572538396</v>
      </c>
      <c r="N22" s="215">
        <f>NewCastle!F$61/100</f>
        <v>2.4615155946643784E-2</v>
      </c>
      <c r="O22" s="215">
        <f>NewCastle!G$61/100</f>
        <v>1.8599022145865906E-2</v>
      </c>
      <c r="P22" s="215">
        <f>NewCastle!H$61/100</f>
        <v>9.4776496719552822E-2</v>
      </c>
      <c r="Q22" s="215">
        <f>NewCastle!I$61/100</f>
        <v>8.3500019680953455E-2</v>
      </c>
      <c r="R22" s="215">
        <f>NewCastle!J$61/100</f>
        <v>0.14064318659562372</v>
      </c>
      <c r="S22" s="215">
        <f>NewCastle!K$61/100</f>
        <v>0.24310221527575102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7.2923996049003735E-4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1.0416057910870261E-3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-4.3000521087628897E-3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-4.3774458020792619E-4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-2.3212590912862548E-4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-5.9440100985799532E-4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-2.6995845921402545E-3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-8.6985586637562174E-4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1.8351395011484172E-3</v>
      </c>
      <c r="AE22" s="198">
        <f t="shared" si="1"/>
        <v>-0.55277788137478323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NewCastle!C$61/100</f>
        <v>2.4792013393703898E-2</v>
      </c>
      <c r="L23" s="215">
        <f>NewCastle!D$61/100</f>
        <v>1.8288654516521261E-2</v>
      </c>
      <c r="M23" s="215">
        <f>NewCastle!E$61/100</f>
        <v>0.35168323572538396</v>
      </c>
      <c r="N23" s="215">
        <f>NewCastle!F$61/100</f>
        <v>2.4615155946643784E-2</v>
      </c>
      <c r="O23" s="215">
        <f>NewCastle!G$61/100</f>
        <v>1.8599022145865906E-2</v>
      </c>
      <c r="P23" s="215">
        <f>NewCastle!H$61/100</f>
        <v>9.4776496719552822E-2</v>
      </c>
      <c r="Q23" s="215">
        <f>NewCastle!I$61/100</f>
        <v>8.3500019680953455E-2</v>
      </c>
      <c r="R23" s="215">
        <f>NewCastle!J$61/100</f>
        <v>0.14064318659562372</v>
      </c>
      <c r="S23" s="215">
        <f>NewCastle!K$61/100</f>
        <v>0.24310221527575102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6.2848594193935683E-4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3.1052822760271084E-4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6.1600630637403016E-3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5.4121019344948362E-4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3.0166561190525087E-4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1.1095974488475634E-3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2.7402868138531426E-3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1.5431929880976346E-3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1.3006173622530904E-4</v>
      </c>
      <c r="AE23" s="198">
        <f t="shared" si="1"/>
        <v>1.3465092025660754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NewCastle!C$61/100</f>
        <v>2.4792013393703898E-2</v>
      </c>
      <c r="L24" s="215">
        <f>NewCastle!D$61/100</f>
        <v>1.8288654516521261E-2</v>
      </c>
      <c r="M24" s="215">
        <f>NewCastle!E$61/100</f>
        <v>0.35168323572538396</v>
      </c>
      <c r="N24" s="215">
        <f>NewCastle!F$61/100</f>
        <v>2.4615155946643784E-2</v>
      </c>
      <c r="O24" s="215">
        <f>NewCastle!G$61/100</f>
        <v>1.8599022145865906E-2</v>
      </c>
      <c r="P24" s="215">
        <f>NewCastle!H$61/100</f>
        <v>9.4776496719552822E-2</v>
      </c>
      <c r="Q24" s="215">
        <f>NewCastle!I$61/100</f>
        <v>8.3500019680953455E-2</v>
      </c>
      <c r="R24" s="215">
        <f>NewCastle!J$61/100</f>
        <v>0.14064318659562372</v>
      </c>
      <c r="S24" s="215">
        <f>NewCastle!K$61/100</f>
        <v>0.24310221527575102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-8.0487942030033207E-4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-4.9231414194166132E-4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-3.180159518571965E-3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-5.9537617324886404E-4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-2.6657397414330832E-4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-7.6477002865172586E-4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-3.2911457516976005E-3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-9.0897012469510889E-4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2.0744089190611777E-3</v>
      </c>
      <c r="AE24" s="198">
        <f t="shared" si="1"/>
        <v>-0.82297802141893872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NewCastle!C$61/100</f>
        <v>2.4792013393703898E-2</v>
      </c>
      <c r="L25" s="215">
        <f>NewCastle!D$61/100</f>
        <v>1.8288654516521261E-2</v>
      </c>
      <c r="M25" s="215">
        <f>NewCastle!E$61/100</f>
        <v>0.35168323572538396</v>
      </c>
      <c r="N25" s="215">
        <f>NewCastle!F$61/100</f>
        <v>2.4615155946643784E-2</v>
      </c>
      <c r="O25" s="215">
        <f>NewCastle!G$61/100</f>
        <v>1.8599022145865906E-2</v>
      </c>
      <c r="P25" s="215">
        <f>NewCastle!H$61/100</f>
        <v>9.4776496719552822E-2</v>
      </c>
      <c r="Q25" s="215">
        <f>NewCastle!I$61/100</f>
        <v>8.3500019680953455E-2</v>
      </c>
      <c r="R25" s="215">
        <f>NewCastle!J$61/100</f>
        <v>0.14064318659562372</v>
      </c>
      <c r="S25" s="215">
        <f>NewCastle!K$61/100</f>
        <v>0.24310221527575102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-7.7724343136564096E-4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-1.2160109346885836E-4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-1.110774171766711E-3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-1.9174347427611965E-4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-6.3872644172033451E-5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-1.4416225684730401E-4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-9.6257611376952454E-4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-1.1380896645857242E-4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8.4006545555508939E-4</v>
      </c>
      <c r="AE25" s="198">
        <f t="shared" si="1"/>
        <v>-0.26457166965696749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NewCastle!C$62/100</f>
        <v>2.4403190015654705E-2</v>
      </c>
      <c r="L26" s="215">
        <f>NewCastle!D$62/100</f>
        <v>1.5207174005227577E-2</v>
      </c>
      <c r="M26" s="215">
        <f>NewCastle!E$62/100</f>
        <v>0.35868740104975222</v>
      </c>
      <c r="N26" s="215">
        <f>NewCastle!F$62/100</f>
        <v>2.4826803012143309E-2</v>
      </c>
      <c r="O26" s="215">
        <f>NewCastle!G$62/100</f>
        <v>1.8671017325658113E-2</v>
      </c>
      <c r="P26" s="215">
        <f>NewCastle!H$62/100</f>
        <v>9.9522317674420449E-2</v>
      </c>
      <c r="Q26" s="215">
        <f>NewCastle!I$62/100</f>
        <v>8.5836065364048184E-2</v>
      </c>
      <c r="R26" s="215">
        <f>NewCastle!J$62/100</f>
        <v>0.13839032083036898</v>
      </c>
      <c r="S26" s="215">
        <f>NewCastle!K$62/100</f>
        <v>0.23445571072272639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-4.3219120217924032E-4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-1.0347323899100767E-4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1.0612672058329367E-3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-3.0670972824356588E-4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-1.8737237438275239E-6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1.3029589030593005E-4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-5.0422468249147908E-4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1.5771012994860722E-4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7.7426907940022745E-4</v>
      </c>
      <c r="AE26" s="198">
        <f t="shared" si="1"/>
        <v>7.75069729838581E-2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NewCastle!C$62/100</f>
        <v>2.4403190015654705E-2</v>
      </c>
      <c r="L27" s="215">
        <f>NewCastle!D$62/100</f>
        <v>1.5207174005227577E-2</v>
      </c>
      <c r="M27" s="215">
        <f>NewCastle!E$62/100</f>
        <v>0.35868740104975222</v>
      </c>
      <c r="N27" s="215">
        <f>NewCastle!F$62/100</f>
        <v>2.4826803012143309E-2</v>
      </c>
      <c r="O27" s="215">
        <f>NewCastle!G$62/100</f>
        <v>1.8671017325658113E-2</v>
      </c>
      <c r="P27" s="215">
        <f>NewCastle!H$62/100</f>
        <v>9.9522317674420449E-2</v>
      </c>
      <c r="Q27" s="215">
        <f>NewCastle!I$62/100</f>
        <v>8.5836065364048184E-2</v>
      </c>
      <c r="R27" s="215">
        <f>NewCastle!J$62/100</f>
        <v>0.13839032083036898</v>
      </c>
      <c r="S27" s="215">
        <f>NewCastle!K$62/100</f>
        <v>0.23445571072272639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-7.220460679675481E-4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1.699906044517084E-4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1.6039942585653263E-4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4.950130494313712E-5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-2.5745150009395351E-4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-1.0029879372528898E-3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-2.5110637184508002E-3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-1.086025027706744E-3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1.0076453790088999E-3</v>
      </c>
      <c r="AE27" s="198">
        <f t="shared" si="1"/>
        <v>-0.41920375372116581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NewCastle!C$62/100</f>
        <v>2.4403190015654705E-2</v>
      </c>
      <c r="L28" s="215">
        <f>NewCastle!D$62/100</f>
        <v>1.5207174005227577E-2</v>
      </c>
      <c r="M28" s="215">
        <f>NewCastle!E$62/100</f>
        <v>0.35868740104975222</v>
      </c>
      <c r="N28" s="215">
        <f>NewCastle!F$62/100</f>
        <v>2.4826803012143309E-2</v>
      </c>
      <c r="O28" s="215">
        <f>NewCastle!G$62/100</f>
        <v>1.8671017325658113E-2</v>
      </c>
      <c r="P28" s="215">
        <f>NewCastle!H$62/100</f>
        <v>9.9522317674420449E-2</v>
      </c>
      <c r="Q28" s="215">
        <f>NewCastle!I$62/100</f>
        <v>8.5836065364048184E-2</v>
      </c>
      <c r="R28" s="215">
        <f>NewCastle!J$62/100</f>
        <v>0.13839032083036898</v>
      </c>
      <c r="S28" s="215">
        <f>NewCastle!K$62/100</f>
        <v>0.23445571072272639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2.8475993456259858E-4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-4.6862778635852354E-5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6.8503573143964087E-3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3.530190366237207E-4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3.4924877577056945E-4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1.2638461646656204E-3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3.0449820100675118E-3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1.738267462979992E-3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-9.220463527994028E-5</v>
      </c>
      <c r="AE28" s="198">
        <f t="shared" si="1"/>
        <v>1.3745413285150629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NewCastle!C$62/100</f>
        <v>2.4403190015654705E-2</v>
      </c>
      <c r="L29" s="215">
        <f>NewCastle!D$62/100</f>
        <v>1.5207174005227577E-2</v>
      </c>
      <c r="M29" s="215">
        <f>NewCastle!E$62/100</f>
        <v>0.35868740104975222</v>
      </c>
      <c r="N29" s="215">
        <f>NewCastle!F$62/100</f>
        <v>2.4826803012143309E-2</v>
      </c>
      <c r="O29" s="215">
        <f>NewCastle!G$62/100</f>
        <v>1.8671017325658113E-2</v>
      </c>
      <c r="P29" s="215">
        <f>NewCastle!H$62/100</f>
        <v>9.9522317674420449E-2</v>
      </c>
      <c r="Q29" s="215">
        <f>NewCastle!I$62/100</f>
        <v>8.5836065364048184E-2</v>
      </c>
      <c r="R29" s="215">
        <f>NewCastle!J$62/100</f>
        <v>0.13839032083036898</v>
      </c>
      <c r="S29" s="215">
        <f>NewCastle!K$62/100</f>
        <v>0.23445571072272639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1.5601823400393448E-3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2.2892190536952432E-4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5.1749958334744925E-3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1.8322905791253306E-4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9.7446504387835902E-5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2.6966105932000548E-4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8.2713470697675599E-4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5.1209045643162783E-4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-3.4672496887510368E-5</v>
      </c>
      <c r="AE29" s="198">
        <f t="shared" si="1"/>
        <v>0.88189893670246111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NewCastle!C$62/100</f>
        <v>2.4403190015654705E-2</v>
      </c>
      <c r="L30" s="215">
        <f>NewCastle!D$62/100</f>
        <v>1.5207174005227577E-2</v>
      </c>
      <c r="M30" s="215">
        <f>NewCastle!E$62/100</f>
        <v>0.35868740104975222</v>
      </c>
      <c r="N30" s="215">
        <f>NewCastle!F$62/100</f>
        <v>2.4826803012143309E-2</v>
      </c>
      <c r="O30" s="215">
        <f>NewCastle!G$62/100</f>
        <v>1.8671017325658113E-2</v>
      </c>
      <c r="P30" s="215">
        <f>NewCastle!H$62/100</f>
        <v>9.9522317674420449E-2</v>
      </c>
      <c r="Q30" s="215">
        <f>NewCastle!I$62/100</f>
        <v>8.5836065364048184E-2</v>
      </c>
      <c r="R30" s="215">
        <f>NewCastle!J$62/100</f>
        <v>0.13839032083036898</v>
      </c>
      <c r="S30" s="215">
        <f>NewCastle!K$62/100</f>
        <v>0.23445571072272639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3.1127027531309182E-4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-2.6030176657653809E-4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-3.2585081534249288E-3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-6.7086712802312673E-4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-4.3815973024639897E-4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-1.5878608450289571E-3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-4.2888479658735436E-3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-2.0119006071532683E-3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6.3824078837305259E-4</v>
      </c>
      <c r="AE30" s="198">
        <f t="shared" si="1"/>
        <v>-1.1566935132640617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NewCastle!C$62/100</f>
        <v>2.4403190015654705E-2</v>
      </c>
      <c r="L31" s="215">
        <f>NewCastle!D$62/100</f>
        <v>1.5207174005227577E-2</v>
      </c>
      <c r="M31" s="215">
        <f>NewCastle!E$62/100</f>
        <v>0.35868740104975222</v>
      </c>
      <c r="N31" s="215">
        <f>NewCastle!F$62/100</f>
        <v>2.4826803012143309E-2</v>
      </c>
      <c r="O31" s="215">
        <f>NewCastle!G$62/100</f>
        <v>1.8671017325658113E-2</v>
      </c>
      <c r="P31" s="215">
        <f>NewCastle!H$62/100</f>
        <v>9.9522317674420449E-2</v>
      </c>
      <c r="Q31" s="215">
        <f>NewCastle!I$62/100</f>
        <v>8.5836065364048184E-2</v>
      </c>
      <c r="R31" s="215">
        <f>NewCastle!J$62/100</f>
        <v>0.13839032083036898</v>
      </c>
      <c r="S31" s="215">
        <f>NewCastle!K$62/100</f>
        <v>0.23445571072272639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1.2866847383678453E-3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1.1890835241305347E-4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-5.9954138914669886E-3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-5.1352593942483884E-4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-1.8234690925699433E-4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-6.2888958605062067E-4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-1.7737449730132664E-3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-9.0497548975671622E-4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-9.8191464904723953E-5</v>
      </c>
      <c r="AE31" s="198">
        <f t="shared" si="1"/>
        <v>-0.86914951630932491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NewCastle!C$62/100</f>
        <v>2.4403190015654705E-2</v>
      </c>
      <c r="L32" s="215">
        <f>NewCastle!D$62/100</f>
        <v>1.5207174005227577E-2</v>
      </c>
      <c r="M32" s="215">
        <f>NewCastle!E$62/100</f>
        <v>0.35868740104975222</v>
      </c>
      <c r="N32" s="215">
        <f>NewCastle!F$62/100</f>
        <v>2.4826803012143309E-2</v>
      </c>
      <c r="O32" s="215">
        <f>NewCastle!G$62/100</f>
        <v>1.8671017325658113E-2</v>
      </c>
      <c r="P32" s="215">
        <f>NewCastle!H$62/100</f>
        <v>9.9522317674420449E-2</v>
      </c>
      <c r="Q32" s="215">
        <f>NewCastle!I$62/100</f>
        <v>8.5836065364048184E-2</v>
      </c>
      <c r="R32" s="215">
        <f>NewCastle!J$62/100</f>
        <v>0.13839032083036898</v>
      </c>
      <c r="S32" s="215">
        <f>NewCastle!K$62/100</f>
        <v>0.23445571072272639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1.9581885758868231E-3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1.7976536932016773E-4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1.0616535605248676E-2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1.0625004423355957E-3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5.6482705812844591E-4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2.057989100169271E-3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4.3992998974382936E-3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3.2092818734211887E-3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1.8196915656694473E-3</v>
      </c>
      <c r="AE32" s="198">
        <f t="shared" si="1"/>
        <v>2.5868079487617908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NewCastle!C$62/100</f>
        <v>2.4403190015654705E-2</v>
      </c>
      <c r="L33" s="215">
        <f>NewCastle!D$62/100</f>
        <v>1.5207174005227577E-2</v>
      </c>
      <c r="M33" s="215">
        <f>NewCastle!E$62/100</f>
        <v>0.35868740104975222</v>
      </c>
      <c r="N33" s="215">
        <f>NewCastle!F$62/100</f>
        <v>2.4826803012143309E-2</v>
      </c>
      <c r="O33" s="215">
        <f>NewCastle!G$62/100</f>
        <v>1.8671017325658113E-2</v>
      </c>
      <c r="P33" s="215">
        <f>NewCastle!H$62/100</f>
        <v>9.9522317674420449E-2</v>
      </c>
      <c r="Q33" s="215">
        <f>NewCastle!I$62/100</f>
        <v>8.5836065364048184E-2</v>
      </c>
      <c r="R33" s="215">
        <f>NewCastle!J$62/100</f>
        <v>0.13839032083036898</v>
      </c>
      <c r="S33" s="215">
        <f>NewCastle!K$62/100</f>
        <v>0.23445571072272639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-1.1682117519467181E-4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-4.2304581121083184E-4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-7.4637861227807058E-3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-1.0775627134003861E-3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-5.4285325550833252E-4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-1.9590303655693756E-3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-5.2287825578763514E-3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-2.5960392021087478E-3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1.8820804696252028E-4</v>
      </c>
      <c r="AE33" s="198">
        <f t="shared" si="1"/>
        <v>-1.9219713156686886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NewCastle!C$62/100</f>
        <v>2.4403190015654705E-2</v>
      </c>
      <c r="L34" s="215">
        <f>NewCastle!D$62/100</f>
        <v>1.5207174005227577E-2</v>
      </c>
      <c r="M34" s="215">
        <f>NewCastle!E$62/100</f>
        <v>0.35868740104975222</v>
      </c>
      <c r="N34" s="215">
        <f>NewCastle!F$62/100</f>
        <v>2.4826803012143309E-2</v>
      </c>
      <c r="O34" s="215">
        <f>NewCastle!G$62/100</f>
        <v>1.8671017325658113E-2</v>
      </c>
      <c r="P34" s="215">
        <f>NewCastle!H$62/100</f>
        <v>9.9522317674420449E-2</v>
      </c>
      <c r="Q34" s="215">
        <f>NewCastle!I$62/100</f>
        <v>8.5836065364048184E-2</v>
      </c>
      <c r="R34" s="215">
        <f>NewCastle!J$62/100</f>
        <v>0.13839032083036898</v>
      </c>
      <c r="S34" s="215">
        <f>NewCastle!K$62/100</f>
        <v>0.23445571072272639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1.1792720446237184E-4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3.9916297198195911E-4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9.5251980693067881E-3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5.2970214697532119E-4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4.1544145608186499E-4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1.7215151346905747E-3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2.8721236963747013E-3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2.4781779596027525E-3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2.1497225465155682E-3</v>
      </c>
      <c r="AE34" s="198">
        <f t="shared" si="1"/>
        <v>2.0208971185991902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NewCastle!C$62/100</f>
        <v>2.4403190015654705E-2</v>
      </c>
      <c r="L35" s="215">
        <f>NewCastle!D$62/100</f>
        <v>1.5207174005227577E-2</v>
      </c>
      <c r="M35" s="215">
        <f>NewCastle!E$62/100</f>
        <v>0.35868740104975222</v>
      </c>
      <c r="N35" s="215">
        <f>NewCastle!F$62/100</f>
        <v>2.4826803012143309E-2</v>
      </c>
      <c r="O35" s="215">
        <f>NewCastle!G$62/100</f>
        <v>1.8671017325658113E-2</v>
      </c>
      <c r="P35" s="215">
        <f>NewCastle!H$62/100</f>
        <v>9.9522317674420449E-2</v>
      </c>
      <c r="Q35" s="215">
        <f>NewCastle!I$62/100</f>
        <v>8.5836065364048184E-2</v>
      </c>
      <c r="R35" s="215">
        <f>NewCastle!J$62/100</f>
        <v>0.13839032083036898</v>
      </c>
      <c r="S35" s="215">
        <f>NewCastle!K$62/100</f>
        <v>0.23445571072272639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3.7304796457676963E-4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-1.6543943640711002E-4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2.8416434070928057E-3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-7.5210025760139268E-5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-6.6039697638273399E-5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-1.7926448880950166E-4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-9.7410728821105603E-4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-1.4471842721906241E-4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9.7568427006288828E-4</v>
      </c>
      <c r="AE35" s="198">
        <f t="shared" si="1"/>
        <v>0.25855962776873204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NewCastle!C$62/100</f>
        <v>2.4403190015654705E-2</v>
      </c>
      <c r="L36" s="215">
        <f>NewCastle!D$62/100</f>
        <v>1.5207174005227577E-2</v>
      </c>
      <c r="M36" s="215">
        <f>NewCastle!E$62/100</f>
        <v>0.35868740104975222</v>
      </c>
      <c r="N36" s="215">
        <f>NewCastle!F$62/100</f>
        <v>2.4826803012143309E-2</v>
      </c>
      <c r="O36" s="215">
        <f>NewCastle!G$62/100</f>
        <v>1.8671017325658113E-2</v>
      </c>
      <c r="P36" s="215">
        <f>NewCastle!H$62/100</f>
        <v>9.9522317674420449E-2</v>
      </c>
      <c r="Q36" s="215">
        <f>NewCastle!I$62/100</f>
        <v>8.5836065364048184E-2</v>
      </c>
      <c r="R36" s="215">
        <f>NewCastle!J$62/100</f>
        <v>0.13839032083036898</v>
      </c>
      <c r="S36" s="215">
        <f>NewCastle!K$62/100</f>
        <v>0.23445571072272639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-4.6858230951246237E-4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1.9043099589067839E-4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4.6684752531624867E-3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1.0077766744216539E-4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1.4408829840588099E-4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7.6419007380056048E-4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3.7019295762356056E-4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1.1773057905751306E-3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2.238280167271102E-3</v>
      </c>
      <c r="AE36" s="198">
        <f t="shared" si="1"/>
        <v>0.91851588946591023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NewCastle!C$62/100</f>
        <v>2.4403190015654705E-2</v>
      </c>
      <c r="L37" s="215">
        <f>NewCastle!D$62/100</f>
        <v>1.5207174005227577E-2</v>
      </c>
      <c r="M37" s="215">
        <f>NewCastle!E$62/100</f>
        <v>0.35868740104975222</v>
      </c>
      <c r="N37" s="215">
        <f>NewCastle!F$62/100</f>
        <v>2.4826803012143309E-2</v>
      </c>
      <c r="O37" s="215">
        <f>NewCastle!G$62/100</f>
        <v>1.8671017325658113E-2</v>
      </c>
      <c r="P37" s="215">
        <f>NewCastle!H$62/100</f>
        <v>9.9522317674420449E-2</v>
      </c>
      <c r="Q37" s="215">
        <f>NewCastle!I$62/100</f>
        <v>8.5836065364048184E-2</v>
      </c>
      <c r="R37" s="215">
        <f>NewCastle!J$62/100</f>
        <v>0.13839032083036898</v>
      </c>
      <c r="S37" s="215">
        <f>NewCastle!K$62/100</f>
        <v>0.23445571072272639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1.3704441585133777E-3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4.5723729508473772E-4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8.0947571279908134E-3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1.4860597010026575E-3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8.7475937810189942E-4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3.1070223862407704E-3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8.1416519133757047E-3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4.2766607353930484E-3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-3.5326442047800208E-4</v>
      </c>
      <c r="AE37" s="198">
        <f t="shared" si="1"/>
        <v>2.7455328275225006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NewCastle!C$63/100</f>
        <v>2.3345728068352736E-2</v>
      </c>
      <c r="L38" s="215">
        <f>NewCastle!D$63/100</f>
        <v>7.8794256501509424E-3</v>
      </c>
      <c r="M38" s="215">
        <f>NewCastle!E$63/100</f>
        <v>0.35680551767359003</v>
      </c>
      <c r="N38" s="215">
        <f>NewCastle!F$63/100</f>
        <v>2.3624613097846459E-2</v>
      </c>
      <c r="O38" s="215">
        <f>NewCastle!G$63/100</f>
        <v>2.4455858649667827E-2</v>
      </c>
      <c r="P38" s="215">
        <f>NewCastle!H$63/100</f>
        <v>0.10433196945343459</v>
      </c>
      <c r="Q38" s="215">
        <f>NewCastle!I$63/100</f>
        <v>8.8287104813691605E-2</v>
      </c>
      <c r="R38" s="215">
        <f>NewCastle!J$63/100</f>
        <v>0.14084916600131125</v>
      </c>
      <c r="S38" s="215">
        <f>NewCastle!K$63/100</f>
        <v>0.23042061659195467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-4.7927836887416865E-4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-1.6777744719883575E-4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-3.8820144650837042E-3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-9.5696527913651669E-4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-6.8615105401432347E-4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-1.7971214435280698E-3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-5.4640056984157307E-3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-2.3749222768922169E-3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1.1698570291348001E-3</v>
      </c>
      <c r="AE38" s="198">
        <f t="shared" si="1"/>
        <v>-1.4638379004008768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NewCastle!C$63/100</f>
        <v>2.3345728068352736E-2</v>
      </c>
      <c r="L39" s="215">
        <f>NewCastle!D$63/100</f>
        <v>7.8794256501509424E-3</v>
      </c>
      <c r="M39" s="215">
        <f>NewCastle!E$63/100</f>
        <v>0.35680551767359003</v>
      </c>
      <c r="N39" s="215">
        <f>NewCastle!F$63/100</f>
        <v>2.3624613097846459E-2</v>
      </c>
      <c r="O39" s="215">
        <f>NewCastle!G$63/100</f>
        <v>2.4455858649667827E-2</v>
      </c>
      <c r="P39" s="215">
        <f>NewCastle!H$63/100</f>
        <v>0.10433196945343459</v>
      </c>
      <c r="Q39" s="215">
        <f>NewCastle!I$63/100</f>
        <v>8.8287104813691605E-2</v>
      </c>
      <c r="R39" s="215">
        <f>NewCastle!J$63/100</f>
        <v>0.14084916600131125</v>
      </c>
      <c r="S39" s="215">
        <f>NewCastle!K$63/100</f>
        <v>0.23042061659195467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-3.1179507299124664E-4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2.4976168787762927E-5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5.5797448737160275E-4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1.0763637943517256E-4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2.6204914749482287E-4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8.2577138668497461E-4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1.4585808848831146E-3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1.1823056211445102E-3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5.492691422064773E-4</v>
      </c>
      <c r="AE39" s="198">
        <f t="shared" si="1"/>
        <v>0.46567681450171916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NewCastle!C$63/100</f>
        <v>2.3345728068352736E-2</v>
      </c>
      <c r="L40" s="215">
        <f>NewCastle!D$63/100</f>
        <v>7.8794256501509424E-3</v>
      </c>
      <c r="M40" s="215">
        <f>NewCastle!E$63/100</f>
        <v>0.35680551767359003</v>
      </c>
      <c r="N40" s="215">
        <f>NewCastle!F$63/100</f>
        <v>2.3624613097846459E-2</v>
      </c>
      <c r="O40" s="215">
        <f>NewCastle!G$63/100</f>
        <v>2.4455858649667827E-2</v>
      </c>
      <c r="P40" s="215">
        <f>NewCastle!H$63/100</f>
        <v>0.10433196945343459</v>
      </c>
      <c r="Q40" s="215">
        <f>NewCastle!I$63/100</f>
        <v>8.8287104813691605E-2</v>
      </c>
      <c r="R40" s="215">
        <f>NewCastle!J$63/100</f>
        <v>0.14084916600131125</v>
      </c>
      <c r="S40" s="215">
        <f>NewCastle!K$63/100</f>
        <v>0.23042061659195467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-5.2827051420405546E-5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1.362576115222316E-5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7.2318593634143656E-3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3.9663398241716224E-4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3.3640281326866446E-4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1.1030831912449855E-3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1.9203655818443152E-3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1.5103554751968887E-3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1.2985450014085186E-3</v>
      </c>
      <c r="AE40" s="198">
        <f t="shared" si="1"/>
        <v>1.3758044118526718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NewCastle!C$63/100</f>
        <v>2.3345728068352736E-2</v>
      </c>
      <c r="L41" s="215">
        <f>NewCastle!D$63/100</f>
        <v>7.8794256501509424E-3</v>
      </c>
      <c r="M41" s="215">
        <f>NewCastle!E$63/100</f>
        <v>0.35680551767359003</v>
      </c>
      <c r="N41" s="215">
        <f>NewCastle!F$63/100</f>
        <v>2.3624613097846459E-2</v>
      </c>
      <c r="O41" s="215">
        <f>NewCastle!G$63/100</f>
        <v>2.4455858649667827E-2</v>
      </c>
      <c r="P41" s="215">
        <f>NewCastle!H$63/100</f>
        <v>0.10433196945343459</v>
      </c>
      <c r="Q41" s="215">
        <f>NewCastle!I$63/100</f>
        <v>8.8287104813691605E-2</v>
      </c>
      <c r="R41" s="215">
        <f>NewCastle!J$63/100</f>
        <v>0.14084916600131125</v>
      </c>
      <c r="S41" s="215">
        <f>NewCastle!K$63/100</f>
        <v>0.23042061659195467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-1.0434677734773789E-3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-2.5132531959987666E-5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-4.8372137538372131E-3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-6.2400252916074692E-4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-4.2427575494619589E-4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-1.0459393741443831E-3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-3.2598261065345225E-3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-1.541284428694727E-3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6.059443747984764E-4</v>
      </c>
      <c r="AE41" s="198">
        <f t="shared" si="1"/>
        <v>-1.2195197877956678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NewCastle!C$63/100</f>
        <v>2.3345728068352736E-2</v>
      </c>
      <c r="L42" s="215">
        <f>NewCastle!D$63/100</f>
        <v>7.8794256501509424E-3</v>
      </c>
      <c r="M42" s="215">
        <f>NewCastle!E$63/100</f>
        <v>0.35680551767359003</v>
      </c>
      <c r="N42" s="215">
        <f>NewCastle!F$63/100</f>
        <v>2.3624613097846459E-2</v>
      </c>
      <c r="O42" s="215">
        <f>NewCastle!G$63/100</f>
        <v>2.4455858649667827E-2</v>
      </c>
      <c r="P42" s="215">
        <f>NewCastle!H$63/100</f>
        <v>0.10433196945343459</v>
      </c>
      <c r="Q42" s="215">
        <f>NewCastle!I$63/100</f>
        <v>8.8287104813691605E-2</v>
      </c>
      <c r="R42" s="215">
        <f>NewCastle!J$63/100</f>
        <v>0.14084916600131125</v>
      </c>
      <c r="S42" s="215">
        <f>NewCastle!K$63/100</f>
        <v>0.23042061659195467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5.3531380196005104E-4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-2.5581304942880451E-5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-1.7811999777624546E-3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-2.7191464088804706E-4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-1.7915577342188824E-4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-4.3432308938741926E-4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-1.7096751143383286E-3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-4.9402201044328924E-4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9.0211114390051535E-4</v>
      </c>
      <c r="AE42" s="198">
        <f t="shared" si="1"/>
        <v>-0.34584469653237415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NewCastle!C$63/100</f>
        <v>2.3345728068352736E-2</v>
      </c>
      <c r="L43" s="215">
        <f>NewCastle!D$63/100</f>
        <v>7.8794256501509424E-3</v>
      </c>
      <c r="M43" s="215">
        <f>NewCastle!E$63/100</f>
        <v>0.35680551767359003</v>
      </c>
      <c r="N43" s="215">
        <f>NewCastle!F$63/100</f>
        <v>2.3624613097846459E-2</v>
      </c>
      <c r="O43" s="215">
        <f>NewCastle!G$63/100</f>
        <v>2.4455858649667827E-2</v>
      </c>
      <c r="P43" s="215">
        <f>NewCastle!H$63/100</f>
        <v>0.10433196945343459</v>
      </c>
      <c r="Q43" s="215">
        <f>NewCastle!I$63/100</f>
        <v>8.8287104813691605E-2</v>
      </c>
      <c r="R43" s="215">
        <f>NewCastle!J$63/100</f>
        <v>0.14084916600131125</v>
      </c>
      <c r="S43" s="215">
        <f>NewCastle!K$63/100</f>
        <v>0.23042061659195467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3.3663111768210543E-4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1.3753559490573859E-4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5.4421005546166868E-3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5.0636829302470909E-4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5.3830822381317333E-4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1.775713919487014E-3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3.2809216822586229E-3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2.3728209719410488E-3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1.3112275724283941E-3</v>
      </c>
      <c r="AE43" s="198">
        <f t="shared" si="1"/>
        <v>1.5701627930157491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NewCastle!C$63/100</f>
        <v>2.3345728068352736E-2</v>
      </c>
      <c r="L44" s="215">
        <f>NewCastle!D$63/100</f>
        <v>7.8794256501509424E-3</v>
      </c>
      <c r="M44" s="215">
        <f>NewCastle!E$63/100</f>
        <v>0.35680551767359003</v>
      </c>
      <c r="N44" s="215">
        <f>NewCastle!F$63/100</f>
        <v>2.3624613097846459E-2</v>
      </c>
      <c r="O44" s="215">
        <f>NewCastle!G$63/100</f>
        <v>2.4455858649667827E-2</v>
      </c>
      <c r="P44" s="215">
        <f>NewCastle!H$63/100</f>
        <v>0.10433196945343459</v>
      </c>
      <c r="Q44" s="215">
        <f>NewCastle!I$63/100</f>
        <v>8.8287104813691605E-2</v>
      </c>
      <c r="R44" s="215">
        <f>NewCastle!J$63/100</f>
        <v>0.14084916600131125</v>
      </c>
      <c r="S44" s="215">
        <f>NewCastle!K$63/100</f>
        <v>0.23042061659195467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2.2985465875373086E-4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1.1189259529011135E-4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7.4349309161852867E-3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7.2799735432964991E-4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3.7922693286679876E-4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1.2576861123122344E-3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2.0602064866950378E-3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1.8623437377946464E-3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2.1790788436063043E-3</v>
      </c>
      <c r="AE44" s="198">
        <f t="shared" si="1"/>
        <v>1.62432176378338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NewCastle!C$63/100</f>
        <v>2.3345728068352736E-2</v>
      </c>
      <c r="L45" s="215">
        <f>NewCastle!D$63/100</f>
        <v>7.8794256501509424E-3</v>
      </c>
      <c r="M45" s="215">
        <f>NewCastle!E$63/100</f>
        <v>0.35680551767359003</v>
      </c>
      <c r="N45" s="215">
        <f>NewCastle!F$63/100</f>
        <v>2.3624613097846459E-2</v>
      </c>
      <c r="O45" s="215">
        <f>NewCastle!G$63/100</f>
        <v>2.4455858649667827E-2</v>
      </c>
      <c r="P45" s="215">
        <f>NewCastle!H$63/100</f>
        <v>0.10433196945343459</v>
      </c>
      <c r="Q45" s="215">
        <f>NewCastle!I$63/100</f>
        <v>8.8287104813691605E-2</v>
      </c>
      <c r="R45" s="215">
        <f>NewCastle!J$63/100</f>
        <v>0.14084916600131125</v>
      </c>
      <c r="S45" s="215">
        <f>NewCastle!K$63/100</f>
        <v>0.23042061659195467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-7.3184355538039839E-4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5.8156416450215462E-5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-9.5561255523050317E-4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-4.339688739174252E-4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-1.1858491274870611E-4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-7.986208414419182E-5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-1.6708409783551996E-3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-1.5023775151400587E-4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1.6904970424301293E-3</v>
      </c>
      <c r="AE45" s="198">
        <f t="shared" si="1"/>
        <v>-0.23922972524100852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NewCastle!C$63/100</f>
        <v>2.3345728068352736E-2</v>
      </c>
      <c r="L46" s="215">
        <f>NewCastle!D$63/100</f>
        <v>7.8794256501509424E-3</v>
      </c>
      <c r="M46" s="215">
        <f>NewCastle!E$63/100</f>
        <v>0.35680551767359003</v>
      </c>
      <c r="N46" s="215">
        <f>NewCastle!F$63/100</f>
        <v>2.3624613097846459E-2</v>
      </c>
      <c r="O46" s="215">
        <f>NewCastle!G$63/100</f>
        <v>2.4455858649667827E-2</v>
      </c>
      <c r="P46" s="215">
        <f>NewCastle!H$63/100</f>
        <v>0.10433196945343459</v>
      </c>
      <c r="Q46" s="215">
        <f>NewCastle!I$63/100</f>
        <v>8.8287104813691605E-2</v>
      </c>
      <c r="R46" s="215">
        <f>NewCastle!J$63/100</f>
        <v>0.14084916600131125</v>
      </c>
      <c r="S46" s="215">
        <f>NewCastle!K$63/100</f>
        <v>0.23042061659195467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4.726698050959046E-4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5.2077322491413927E-4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1.6451196655888393E-2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1.0628374213735457E-3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1.0067413702271623E-3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3.2752784992556828E-3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5.9276742002909426E-3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4.490301182572363E-3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3.0896685269448266E-3</v>
      </c>
      <c r="AE46" s="198">
        <f t="shared" si="1"/>
        <v>3.6297140886562955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NewCastle!C$63/100</f>
        <v>2.3345728068352736E-2</v>
      </c>
      <c r="L47" s="215">
        <f>NewCastle!D$63/100</f>
        <v>7.8794256501509424E-3</v>
      </c>
      <c r="M47" s="215">
        <f>NewCastle!E$63/100</f>
        <v>0.35680551767359003</v>
      </c>
      <c r="N47" s="215">
        <f>NewCastle!F$63/100</f>
        <v>2.3624613097846459E-2</v>
      </c>
      <c r="O47" s="215">
        <f>NewCastle!G$63/100</f>
        <v>2.4455858649667827E-2</v>
      </c>
      <c r="P47" s="215">
        <f>NewCastle!H$63/100</f>
        <v>0.10433196945343459</v>
      </c>
      <c r="Q47" s="215">
        <f>NewCastle!I$63/100</f>
        <v>8.8287104813691605E-2</v>
      </c>
      <c r="R47" s="215">
        <f>NewCastle!J$63/100</f>
        <v>0.14084916600131125</v>
      </c>
      <c r="S47" s="215">
        <f>NewCastle!K$63/100</f>
        <v>0.23042061659195467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-7.991095025861523E-5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2.6243073324575191E-5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8.8004967262147998E-3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4.4404220382251503E-4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3.9757169592644456E-4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1.4152270454913783E-3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2.0391203543011207E-3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1.94803444487623E-3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2.1115023466285817E-3</v>
      </c>
      <c r="AE47" s="198">
        <f t="shared" si="1"/>
        <v>1.7102326940327028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NewCastle!C$63/100</f>
        <v>2.3345728068352736E-2</v>
      </c>
      <c r="L48" s="215">
        <f>NewCastle!D$63/100</f>
        <v>7.8794256501509424E-3</v>
      </c>
      <c r="M48" s="215">
        <f>NewCastle!E$63/100</f>
        <v>0.35680551767359003</v>
      </c>
      <c r="N48" s="215">
        <f>NewCastle!F$63/100</f>
        <v>2.3624613097846459E-2</v>
      </c>
      <c r="O48" s="215">
        <f>NewCastle!G$63/100</f>
        <v>2.4455858649667827E-2</v>
      </c>
      <c r="P48" s="215">
        <f>NewCastle!H$63/100</f>
        <v>0.10433196945343459</v>
      </c>
      <c r="Q48" s="215">
        <f>NewCastle!I$63/100</f>
        <v>8.8287104813691605E-2</v>
      </c>
      <c r="R48" s="215">
        <f>NewCastle!J$63/100</f>
        <v>0.14084916600131125</v>
      </c>
      <c r="S48" s="215">
        <f>NewCastle!K$63/100</f>
        <v>0.23042061659195467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1.4876683482489353E-3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1.8848811467346921E-4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1.3623235218950602E-2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4.5188299238084321E-4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5.7861762803628565E-4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2.0386410497189649E-3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3.1596805923098659E-3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2.7047758117949862E-3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2.2581282372316968E-3</v>
      </c>
      <c r="AE48" s="198">
        <f t="shared" si="1"/>
        <v>2.6491117993345652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NewCastle!C$63/100</f>
        <v>2.3345728068352736E-2</v>
      </c>
      <c r="L49" s="215">
        <f>NewCastle!D$63/100</f>
        <v>7.8794256501509424E-3</v>
      </c>
      <c r="M49" s="215">
        <f>NewCastle!E$63/100</f>
        <v>0.35680551767359003</v>
      </c>
      <c r="N49" s="215">
        <f>NewCastle!F$63/100</f>
        <v>2.3624613097846459E-2</v>
      </c>
      <c r="O49" s="215">
        <f>NewCastle!G$63/100</f>
        <v>2.4455858649667827E-2</v>
      </c>
      <c r="P49" s="215">
        <f>NewCastle!H$63/100</f>
        <v>0.10433196945343459</v>
      </c>
      <c r="Q49" s="215">
        <f>NewCastle!I$63/100</f>
        <v>8.8287104813691605E-2</v>
      </c>
      <c r="R49" s="215">
        <f>NewCastle!J$63/100</f>
        <v>0.14084916600131125</v>
      </c>
      <c r="S49" s="215">
        <f>NewCastle!K$63/100</f>
        <v>0.23042061659195467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7.3622951911253966E-4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3.6904977605501299E-4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1.8530513173828849E-2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1.480187260031269E-4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3.2344752864456745E-4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1.4148673030058945E-3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4.4544489626268703E-4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2.08284009527621E-3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4.3495542654972495E-3</v>
      </c>
      <c r="AE49" s="198">
        <f t="shared" si="1"/>
        <v>2.8399965283686135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NewCastle!C$64/100</f>
        <v>2.3619176723324035E-2</v>
      </c>
      <c r="L50" s="215">
        <f>NewCastle!D$64/100</f>
        <v>6.2323170204649191E-3</v>
      </c>
      <c r="M50" s="215">
        <f>NewCastle!E$64/100</f>
        <v>0.37137859726510042</v>
      </c>
      <c r="N50" s="215">
        <f>NewCastle!F$64/100</f>
        <v>2.6471731618594709E-2</v>
      </c>
      <c r="O50" s="215">
        <f>NewCastle!G$64/100</f>
        <v>1.8361004501720117E-2</v>
      </c>
      <c r="P50" s="215">
        <f>NewCastle!H$64/100</f>
        <v>0.10239243536746255</v>
      </c>
      <c r="Q50" s="215">
        <f>NewCastle!I$64/100</f>
        <v>9.1058983700715232E-2</v>
      </c>
      <c r="R50" s="215">
        <f>NewCastle!J$64/100</f>
        <v>0.13989310597589541</v>
      </c>
      <c r="S50" s="215">
        <f>NewCastle!K$64/100</f>
        <v>0.22059264782672261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-2.6081827680649727E-4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-2.1020958440321342E-6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-4.6826956387565361E-3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2.2868739202427197E-4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-6.4826606271742694E-5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-6.1967169522184962E-4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-8.8462731243099717E-5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-5.894066767064243E-4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-1.1940076696209409E-3</v>
      </c>
      <c r="AE50" s="198">
        <f t="shared" si="1"/>
        <v>-0.72733039984468506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NewCastle!C$64/100</f>
        <v>2.3619176723324035E-2</v>
      </c>
      <c r="L51" s="215">
        <f>NewCastle!D$64/100</f>
        <v>6.2323170204649191E-3</v>
      </c>
      <c r="M51" s="215">
        <f>NewCastle!E$64/100</f>
        <v>0.37137859726510042</v>
      </c>
      <c r="N51" s="215">
        <f>NewCastle!F$64/100</f>
        <v>2.6471731618594709E-2</v>
      </c>
      <c r="O51" s="215">
        <f>NewCastle!G$64/100</f>
        <v>1.8361004501720117E-2</v>
      </c>
      <c r="P51" s="215">
        <f>NewCastle!H$64/100</f>
        <v>0.10239243536746255</v>
      </c>
      <c r="Q51" s="215">
        <f>NewCastle!I$64/100</f>
        <v>9.1058983700715232E-2</v>
      </c>
      <c r="R51" s="215">
        <f>NewCastle!J$64/100</f>
        <v>0.13989310597589541</v>
      </c>
      <c r="S51" s="215">
        <f>NewCastle!K$64/100</f>
        <v>0.22059264782672261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-1.9284814368088858E-3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7.6198545228562783E-5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-3.1696071159168296E-3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-4.3192489224695344E-4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-2.6143524378274754E-4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-1.1396743945862754E-3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-2.4352225238886242E-3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-1.4152619498613965E-3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-5.2348944424456564E-4</v>
      </c>
      <c r="AE51" s="198">
        <f t="shared" si="1"/>
        <v>-1.1228898456107714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NewCastle!C$64/100</f>
        <v>2.3619176723324035E-2</v>
      </c>
      <c r="L52" s="215">
        <f>NewCastle!D$64/100</f>
        <v>6.2323170204649191E-3</v>
      </c>
      <c r="M52" s="215">
        <f>NewCastle!E$64/100</f>
        <v>0.37137859726510042</v>
      </c>
      <c r="N52" s="215">
        <f>NewCastle!F$64/100</f>
        <v>2.6471731618594709E-2</v>
      </c>
      <c r="O52" s="215">
        <f>NewCastle!G$64/100</f>
        <v>1.8361004501720117E-2</v>
      </c>
      <c r="P52" s="215">
        <f>NewCastle!H$64/100</f>
        <v>0.10239243536746255</v>
      </c>
      <c r="Q52" s="215">
        <f>NewCastle!I$64/100</f>
        <v>9.1058983700715232E-2</v>
      </c>
      <c r="R52" s="215">
        <f>NewCastle!J$64/100</f>
        <v>0.13989310597589541</v>
      </c>
      <c r="S52" s="215">
        <f>NewCastle!K$64/100</f>
        <v>0.22059264782672261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-5.6077450013316188E-4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-7.4313728460290073E-5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-7.9474908405859964E-3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-1.2182402916485215E-3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-5.942167642017229E-4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-2.2697541692136961E-3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-5.9920605233772534E-3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-3.0377457048009486E-3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-2.0046672196542803E-5</v>
      </c>
      <c r="AE52" s="198">
        <f t="shared" si="1"/>
        <v>-2.1714643194618133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NewCastle!C$64/100</f>
        <v>2.3619176723324035E-2</v>
      </c>
      <c r="L53" s="215">
        <f>NewCastle!D$64/100</f>
        <v>6.2323170204649191E-3</v>
      </c>
      <c r="M53" s="215">
        <f>NewCastle!E$64/100</f>
        <v>0.37137859726510042</v>
      </c>
      <c r="N53" s="215">
        <f>NewCastle!F$64/100</f>
        <v>2.6471731618594709E-2</v>
      </c>
      <c r="O53" s="215">
        <f>NewCastle!G$64/100</f>
        <v>1.8361004501720117E-2</v>
      </c>
      <c r="P53" s="215">
        <f>NewCastle!H$64/100</f>
        <v>0.10239243536746255</v>
      </c>
      <c r="Q53" s="215">
        <f>NewCastle!I$64/100</f>
        <v>9.1058983700715232E-2</v>
      </c>
      <c r="R53" s="215">
        <f>NewCastle!J$64/100</f>
        <v>0.13989310597589541</v>
      </c>
      <c r="S53" s="215">
        <f>NewCastle!K$64/100</f>
        <v>0.22059264782672261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-1.3611063144987774E-3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-6.1738904988295685E-5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-7.8985303843953809E-3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1.412885020399008E-5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-1.9106942652334722E-4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-1.0328027633952199E-3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-1.6786206560149418E-3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-9.6935908750262465E-4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-5.626095399582148E-4</v>
      </c>
      <c r="AE53" s="198">
        <f t="shared" si="1"/>
        <v>-1.3741708227072813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NewCastle!C$64/100</f>
        <v>2.3619176723324035E-2</v>
      </c>
      <c r="L54" s="215">
        <f>NewCastle!D$64/100</f>
        <v>6.2323170204649191E-3</v>
      </c>
      <c r="M54" s="215">
        <f>NewCastle!E$64/100</f>
        <v>0.37137859726510042</v>
      </c>
      <c r="N54" s="215">
        <f>NewCastle!F$64/100</f>
        <v>2.6471731618594709E-2</v>
      </c>
      <c r="O54" s="215">
        <f>NewCastle!G$64/100</f>
        <v>1.8361004501720117E-2</v>
      </c>
      <c r="P54" s="215">
        <f>NewCastle!H$64/100</f>
        <v>0.10239243536746255</v>
      </c>
      <c r="Q54" s="215">
        <f>NewCastle!I$64/100</f>
        <v>9.1058983700715232E-2</v>
      </c>
      <c r="R54" s="215">
        <f>NewCastle!J$64/100</f>
        <v>0.13989310597589541</v>
      </c>
      <c r="S54" s="215">
        <f>NewCastle!K$64/100</f>
        <v>0.22059264782672261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6.661179467850227E-4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3.8512930779352342E-5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-6.4916849300655994E-3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4.5801572005496627E-4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2.0279490634958242E-4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4.5141914185644472E-4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2.5605499471104756E-3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7.3588336494930754E-4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-1.513080059970411E-3</v>
      </c>
      <c r="AE54" s="198">
        <f t="shared" si="1"/>
        <v>-0.28914710321508591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NewCastle!C$64/100</f>
        <v>2.3619176723324035E-2</v>
      </c>
      <c r="L55" s="215">
        <f>NewCastle!D$64/100</f>
        <v>6.2323170204649191E-3</v>
      </c>
      <c r="M55" s="215">
        <f>NewCastle!E$64/100</f>
        <v>0.37137859726510042</v>
      </c>
      <c r="N55" s="215">
        <f>NewCastle!F$64/100</f>
        <v>2.6471731618594709E-2</v>
      </c>
      <c r="O55" s="215">
        <f>NewCastle!G$64/100</f>
        <v>1.8361004501720117E-2</v>
      </c>
      <c r="P55" s="215">
        <f>NewCastle!H$64/100</f>
        <v>0.10239243536746255</v>
      </c>
      <c r="Q55" s="215">
        <f>NewCastle!I$64/100</f>
        <v>9.1058983700715232E-2</v>
      </c>
      <c r="R55" s="215">
        <f>NewCastle!J$64/100</f>
        <v>0.13989310597589541</v>
      </c>
      <c r="S55" s="215">
        <f>NewCastle!K$64/100</f>
        <v>0.22059264782672261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-3.4939388663820663E-4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4.6165464087980199E-5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7.5143026334423633E-3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-1.0244629363194392E-5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5.6679156268343606E-7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2.0124343874565066E-4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-8.9300020416822E-4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4.3881139189815444E-4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2.0344347288578403E-3</v>
      </c>
      <c r="AE55" s="198">
        <f t="shared" si="1"/>
        <v>0.89828857284250485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NewCastle!C$64/100</f>
        <v>2.3619176723324035E-2</v>
      </c>
      <c r="L56" s="215">
        <f>NewCastle!D$64/100</f>
        <v>6.2323170204649191E-3</v>
      </c>
      <c r="M56" s="215">
        <f>NewCastle!E$64/100</f>
        <v>0.37137859726510042</v>
      </c>
      <c r="N56" s="215">
        <f>NewCastle!F$64/100</f>
        <v>2.6471731618594709E-2</v>
      </c>
      <c r="O56" s="215">
        <f>NewCastle!G$64/100</f>
        <v>1.8361004501720117E-2</v>
      </c>
      <c r="P56" s="215">
        <f>NewCastle!H$64/100</f>
        <v>0.10239243536746255</v>
      </c>
      <c r="Q56" s="215">
        <f>NewCastle!I$64/100</f>
        <v>9.1058983700715232E-2</v>
      </c>
      <c r="R56" s="215">
        <f>NewCastle!J$64/100</f>
        <v>0.13989310597589541</v>
      </c>
      <c r="S56" s="215">
        <f>NewCastle!K$64/100</f>
        <v>0.22059264782672261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5.0403763568697337E-4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-1.5921623971028843E-4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-2.703933940039629E-3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-5.1707410308383987E-5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-1.1818218695497356E-4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-6.7511446694466239E-4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-1.1045594168650915E-3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-5.8002744323836083E-4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-4.2029299428897462E-4</v>
      </c>
      <c r="AE56" s="198">
        <f t="shared" si="1"/>
        <v>-0.53089964626633923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NewCastle!C$64/100</f>
        <v>2.3619176723324035E-2</v>
      </c>
      <c r="L57" s="215">
        <f>NewCastle!D$64/100</f>
        <v>6.2323170204649191E-3</v>
      </c>
      <c r="M57" s="215">
        <f>NewCastle!E$64/100</f>
        <v>0.37137859726510042</v>
      </c>
      <c r="N57" s="215">
        <f>NewCastle!F$64/100</f>
        <v>2.6471731618594709E-2</v>
      </c>
      <c r="O57" s="215">
        <f>NewCastle!G$64/100</f>
        <v>1.8361004501720117E-2</v>
      </c>
      <c r="P57" s="215">
        <f>NewCastle!H$64/100</f>
        <v>0.10239243536746255</v>
      </c>
      <c r="Q57" s="215">
        <f>NewCastle!I$64/100</f>
        <v>9.1058983700715232E-2</v>
      </c>
      <c r="R57" s="215">
        <f>NewCastle!J$64/100</f>
        <v>0.13989310597589541</v>
      </c>
      <c r="S57" s="215">
        <f>NewCastle!K$64/100</f>
        <v>0.22059264782672261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6.3951128929431338E-5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9.468858714266943E-5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2.272755009633459E-3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-3.6346241418791893E-4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-3.9922289863726332E-5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-4.0125474865261763E-5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-1.0096487979751104E-3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9.7709781555422779E-6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8.9881530955807174E-4</v>
      </c>
      <c r="AE57" s="198">
        <f t="shared" si="1"/>
        <v>0.18868220365271562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NewCastle!C$64/100</f>
        <v>2.3619176723324035E-2</v>
      </c>
      <c r="L58" s="215">
        <f>NewCastle!D$64/100</f>
        <v>6.2323170204649191E-3</v>
      </c>
      <c r="M58" s="215">
        <f>NewCastle!E$64/100</f>
        <v>0.37137859726510042</v>
      </c>
      <c r="N58" s="215">
        <f>NewCastle!F$64/100</f>
        <v>2.6471731618594709E-2</v>
      </c>
      <c r="O58" s="215">
        <f>NewCastle!G$64/100</f>
        <v>1.8361004501720117E-2</v>
      </c>
      <c r="P58" s="215">
        <f>NewCastle!H$64/100</f>
        <v>0.10239243536746255</v>
      </c>
      <c r="Q58" s="215">
        <f>NewCastle!I$64/100</f>
        <v>9.1058983700715232E-2</v>
      </c>
      <c r="R58" s="215">
        <f>NewCastle!J$64/100</f>
        <v>0.13989310597589541</v>
      </c>
      <c r="S58" s="215">
        <f>NewCastle!K$64/100</f>
        <v>0.22059264782672261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4.4945912320023558E-4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1.9989926260313676E-5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-1.9189166718341982E-3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-2.7451071533585609E-4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-1.0511741912257157E-4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-4.4258936799173362E-4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-1.4209124574143378E-3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-3.9629990709627463E-4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4.6618453383698256E-4</v>
      </c>
      <c r="AE58" s="198">
        <f t="shared" si="1"/>
        <v>-0.36227129554974402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NewCastle!C$64/100</f>
        <v>2.3619176723324035E-2</v>
      </c>
      <c r="L59" s="215">
        <f>NewCastle!D$64/100</f>
        <v>6.2323170204649191E-3</v>
      </c>
      <c r="M59" s="215">
        <f>NewCastle!E$64/100</f>
        <v>0.37137859726510042</v>
      </c>
      <c r="N59" s="215">
        <f>NewCastle!F$64/100</f>
        <v>2.6471731618594709E-2</v>
      </c>
      <c r="O59" s="215">
        <f>NewCastle!G$64/100</f>
        <v>1.8361004501720117E-2</v>
      </c>
      <c r="P59" s="215">
        <f>NewCastle!H$64/100</f>
        <v>0.10239243536746255</v>
      </c>
      <c r="Q59" s="215">
        <f>NewCastle!I$64/100</f>
        <v>9.1058983700715232E-2</v>
      </c>
      <c r="R59" s="215">
        <f>NewCastle!J$64/100</f>
        <v>0.13989310597589541</v>
      </c>
      <c r="S59" s="215">
        <f>NewCastle!K$64/100</f>
        <v>0.22059264782672261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9.3582760006353865E-4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-2.4293459572840798E-5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-7.6378765998976535E-4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5.9569793798824563E-4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2.2814290225444759E-4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4.4804966772889296E-4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2.700540918194902E-3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9.455076207254675E-4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-1.4174784322326618E-3</v>
      </c>
      <c r="AE59" s="198">
        <f t="shared" si="1"/>
        <v>0.36482070951602263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NewCastle!C$64/100</f>
        <v>2.3619176723324035E-2</v>
      </c>
      <c r="L60" s="215">
        <f>NewCastle!D$64/100</f>
        <v>6.2323170204649191E-3</v>
      </c>
      <c r="M60" s="215">
        <f>NewCastle!E$64/100</f>
        <v>0.37137859726510042</v>
      </c>
      <c r="N60" s="215">
        <f>NewCastle!F$64/100</f>
        <v>2.6471731618594709E-2</v>
      </c>
      <c r="O60" s="215">
        <f>NewCastle!G$64/100</f>
        <v>1.8361004501720117E-2</v>
      </c>
      <c r="P60" s="215">
        <f>NewCastle!H$64/100</f>
        <v>0.10239243536746255</v>
      </c>
      <c r="Q60" s="215">
        <f>NewCastle!I$64/100</f>
        <v>9.1058983700715232E-2</v>
      </c>
      <c r="R60" s="215">
        <f>NewCastle!J$64/100</f>
        <v>0.13989310597589541</v>
      </c>
      <c r="S60" s="215">
        <f>NewCastle!K$64/100</f>
        <v>0.22059264782672261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2.0826716998593151E-5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-1.3385657367442585E-4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-8.8167810488551709E-3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-3.3454522895969161E-5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1.2925303199557591E-5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-4.8550686184830976E-5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1.6200296365269408E-4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1.7525187268817958E-5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-3.5896296025570513E-4</v>
      </c>
      <c r="AE60" s="198">
        <f t="shared" si="1"/>
        <v>-0.91783256207464392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NewCastle!C$64/100</f>
        <v>2.3619176723324035E-2</v>
      </c>
      <c r="L61" s="215">
        <f>NewCastle!D$64/100</f>
        <v>6.2323170204649191E-3</v>
      </c>
      <c r="M61" s="215">
        <f>NewCastle!E$64/100</f>
        <v>0.37137859726510042</v>
      </c>
      <c r="N61" s="215">
        <f>NewCastle!F$64/100</f>
        <v>2.6471731618594709E-2</v>
      </c>
      <c r="O61" s="215">
        <f>NewCastle!G$64/100</f>
        <v>1.8361004501720117E-2</v>
      </c>
      <c r="P61" s="215">
        <f>NewCastle!H$64/100</f>
        <v>0.10239243536746255</v>
      </c>
      <c r="Q61" s="215">
        <f>NewCastle!I$64/100</f>
        <v>9.1058983700715232E-2</v>
      </c>
      <c r="R61" s="215">
        <f>NewCastle!J$64/100</f>
        <v>0.13989310597589541</v>
      </c>
      <c r="S61" s="215">
        <f>NewCastle!K$64/100</f>
        <v>0.22059264782672261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-8.5582777195132055E-4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-3.2222984411071827E-5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-1.5319546048258061E-2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-1.0843291771175476E-3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-6.0035017171606675E-4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-2.3940209862993831E-3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-5.6067167929952115E-3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-3.2431494218239719E-3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-8.228219340635168E-4</v>
      </c>
      <c r="AE61" s="198">
        <f t="shared" si="1"/>
        <v>-2.9958985288636151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NewCastle!C$65/100</f>
        <v>2.4228391767784241E-2</v>
      </c>
      <c r="L62" s="215">
        <f>NewCastle!D$65/100</f>
        <v>6.8339678781930398E-3</v>
      </c>
      <c r="M62" s="215">
        <f>NewCastle!E$65/100</f>
        <v>0.36333468212328202</v>
      </c>
      <c r="N62" s="215">
        <f>NewCastle!F$65/100</f>
        <v>2.2840185730245429E-2</v>
      </c>
      <c r="O62" s="215">
        <f>NewCastle!G$65/100</f>
        <v>1.8575478004442154E-2</v>
      </c>
      <c r="P62" s="215">
        <f>NewCastle!H$65/100</f>
        <v>0.10247146933009937</v>
      </c>
      <c r="Q62" s="215">
        <f>NewCastle!I$65/100</f>
        <v>9.4549882556523995E-2</v>
      </c>
      <c r="R62" s="215">
        <f>NewCastle!J$65/100</f>
        <v>0.14589702335464746</v>
      </c>
      <c r="S62" s="215">
        <f>NewCastle!K$65/100</f>
        <v>0.22126891925478226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1.6729314697649919E-4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1.4434447511482818E-4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-2.384300443239987E-3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-3.0656093286912553E-4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-4.0912950084652171E-5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1.2188923880537762E-4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-1.1231970638682577E-3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7.4158317077609629E-5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1.3844817199513762E-3</v>
      </c>
      <c r="AE62" s="198">
        <f t="shared" si="1"/>
        <v>-0.19628044921363319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NewCastle!C$65/100</f>
        <v>2.4228391767784241E-2</v>
      </c>
      <c r="L63" s="215">
        <f>NewCastle!D$65/100</f>
        <v>6.8339678781930398E-3</v>
      </c>
      <c r="M63" s="215">
        <f>NewCastle!E$65/100</f>
        <v>0.36333468212328202</v>
      </c>
      <c r="N63" s="215">
        <f>NewCastle!F$65/100</f>
        <v>2.2840185730245429E-2</v>
      </c>
      <c r="O63" s="215">
        <f>NewCastle!G$65/100</f>
        <v>1.8575478004442154E-2</v>
      </c>
      <c r="P63" s="215">
        <f>NewCastle!H$65/100</f>
        <v>0.10247146933009937</v>
      </c>
      <c r="Q63" s="215">
        <f>NewCastle!I$65/100</f>
        <v>9.4549882556523995E-2</v>
      </c>
      <c r="R63" s="215">
        <f>NewCastle!J$65/100</f>
        <v>0.14589702335464746</v>
      </c>
      <c r="S63" s="215">
        <f>NewCastle!K$65/100</f>
        <v>0.22126891925478226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-9.3084012196913298E-5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-3.4112905654680908E-4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-9.5134962110848351E-3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-2.8851399751751407E-4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-2.2821793508121552E-4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-8.9291811935903777E-4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-1.9748050134477738E-3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-1.3691429453734311E-3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-5.1454388472886234E-4</v>
      </c>
      <c r="AE63" s="198">
        <f t="shared" si="1"/>
        <v>-1.521585117533639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NewCastle!C$65/100</f>
        <v>2.4228391767784241E-2</v>
      </c>
      <c r="L64" s="215">
        <f>NewCastle!D$65/100</f>
        <v>6.8339678781930398E-3</v>
      </c>
      <c r="M64" s="215">
        <f>NewCastle!E$65/100</f>
        <v>0.36333468212328202</v>
      </c>
      <c r="N64" s="215">
        <f>NewCastle!F$65/100</f>
        <v>2.2840185730245429E-2</v>
      </c>
      <c r="O64" s="215">
        <f>NewCastle!G$65/100</f>
        <v>1.8575478004442154E-2</v>
      </c>
      <c r="P64" s="215">
        <f>NewCastle!H$65/100</f>
        <v>0.10247146933009937</v>
      </c>
      <c r="Q64" s="215">
        <f>NewCastle!I$65/100</f>
        <v>9.4549882556523995E-2</v>
      </c>
      <c r="R64" s="215">
        <f>NewCastle!J$65/100</f>
        <v>0.14589702335464746</v>
      </c>
      <c r="S64" s="215">
        <f>NewCastle!K$65/100</f>
        <v>0.22126891925478226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2.4799645574412647E-4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-3.0838135938668286E-6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6.1470918158954557E-3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7.5604447099660921E-4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5.1867574225551943E-4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1.9716417020545821E-3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4.8201438157930449E-3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2.8890800069864202E-3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7.927718834088264E-4</v>
      </c>
      <c r="AE64" s="198">
        <f t="shared" si="1"/>
        <v>1.8140362079540717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NewCastle!C$65/100</f>
        <v>2.4228391767784241E-2</v>
      </c>
      <c r="L65" s="215">
        <f>NewCastle!D$65/100</f>
        <v>6.8339678781930398E-3</v>
      </c>
      <c r="M65" s="215">
        <f>NewCastle!E$65/100</f>
        <v>0.36333468212328202</v>
      </c>
      <c r="N65" s="215">
        <f>NewCastle!F$65/100</f>
        <v>2.2840185730245429E-2</v>
      </c>
      <c r="O65" s="215">
        <f>NewCastle!G$65/100</f>
        <v>1.8575478004442154E-2</v>
      </c>
      <c r="P65" s="215">
        <f>NewCastle!H$65/100</f>
        <v>0.10247146933009937</v>
      </c>
      <c r="Q65" s="215">
        <f>NewCastle!I$65/100</f>
        <v>9.4549882556523995E-2</v>
      </c>
      <c r="R65" s="215">
        <f>NewCastle!J$65/100</f>
        <v>0.14589702335464746</v>
      </c>
      <c r="S65" s="215">
        <f>NewCastle!K$65/100</f>
        <v>0.22126891925478226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-3.4206129822214517E-4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-9.9580641061744655E-5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-6.6854523174253323E-3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5.9885387677235241E-4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4.2869818661810544E-4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1.5425263066109497E-3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4.0641164302816814E-3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2.2638798329306241E-3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3.7711616147977046E-4</v>
      </c>
      <c r="AE65" s="198">
        <f t="shared" si="1"/>
        <v>0.21480965379842618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NewCastle!C$65/100</f>
        <v>2.4228391767784241E-2</v>
      </c>
      <c r="L66" s="215">
        <f>NewCastle!D$65/100</f>
        <v>6.8339678781930398E-3</v>
      </c>
      <c r="M66" s="215">
        <f>NewCastle!E$65/100</f>
        <v>0.36333468212328202</v>
      </c>
      <c r="N66" s="215">
        <f>NewCastle!F$65/100</f>
        <v>2.2840185730245429E-2</v>
      </c>
      <c r="O66" s="215">
        <f>NewCastle!G$65/100</f>
        <v>1.8575478004442154E-2</v>
      </c>
      <c r="P66" s="215">
        <f>NewCastle!H$65/100</f>
        <v>0.10247146933009937</v>
      </c>
      <c r="Q66" s="215">
        <f>NewCastle!I$65/100</f>
        <v>9.4549882556523995E-2</v>
      </c>
      <c r="R66" s="215">
        <f>NewCastle!J$65/100</f>
        <v>0.14589702335464746</v>
      </c>
      <c r="S66" s="215">
        <f>NewCastle!K$65/100</f>
        <v>0.22126891925478226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-2.3080916737404405E-4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4.2933008237533421E-4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9.124199243444658E-3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-4.7536394326212024E-4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-1.3297381588601764E-4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1.2287223954500948E-4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-2.5162477957747335E-3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-1.1037145947613854E-4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2.822393271925338E-3</v>
      </c>
      <c r="AE66" s="198">
        <f t="shared" si="1"/>
        <v>0.90330286555172867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NewCastle!C$65/100</f>
        <v>2.4228391767784241E-2</v>
      </c>
      <c r="L67" s="215">
        <f>NewCastle!D$65/100</f>
        <v>6.8339678781930398E-3</v>
      </c>
      <c r="M67" s="215">
        <f>NewCastle!E$65/100</f>
        <v>0.36333468212328202</v>
      </c>
      <c r="N67" s="215">
        <f>NewCastle!F$65/100</f>
        <v>2.2840185730245429E-2</v>
      </c>
      <c r="O67" s="215">
        <f>NewCastle!G$65/100</f>
        <v>1.8575478004442154E-2</v>
      </c>
      <c r="P67" s="215">
        <f>NewCastle!H$65/100</f>
        <v>0.10247146933009937</v>
      </c>
      <c r="Q67" s="215">
        <f>NewCastle!I$65/100</f>
        <v>9.4549882556523995E-2</v>
      </c>
      <c r="R67" s="215">
        <f>NewCastle!J$65/100</f>
        <v>0.14589702335464746</v>
      </c>
      <c r="S67" s="215">
        <f>NewCastle!K$65/100</f>
        <v>0.22126891925478226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-1.1257055935943187E-3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-3.3828010199194028E-4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-8.1547568336170911E-3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-2.9456037055385428E-4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-1.7385840695564766E-4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-6.1292417363079934E-4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-2.0434780451481262E-3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-8.3183427481977104E-4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5.8863931317890356E-4</v>
      </c>
      <c r="AE67" s="198">
        <f t="shared" ref="AE67:AE130" si="2">SUM(U67:AD67)*100</f>
        <v>-1.2986758487132646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NewCastle!C$65/100</f>
        <v>2.4228391767784241E-2</v>
      </c>
      <c r="L68" s="215">
        <f>NewCastle!D$65/100</f>
        <v>6.8339678781930398E-3</v>
      </c>
      <c r="M68" s="215">
        <f>NewCastle!E$65/100</f>
        <v>0.36333468212328202</v>
      </c>
      <c r="N68" s="215">
        <f>NewCastle!F$65/100</f>
        <v>2.2840185730245429E-2</v>
      </c>
      <c r="O68" s="215">
        <f>NewCastle!G$65/100</f>
        <v>1.8575478004442154E-2</v>
      </c>
      <c r="P68" s="215">
        <f>NewCastle!H$65/100</f>
        <v>0.10247146933009937</v>
      </c>
      <c r="Q68" s="215">
        <f>NewCastle!I$65/100</f>
        <v>9.4549882556523995E-2</v>
      </c>
      <c r="R68" s="215">
        <f>NewCastle!J$65/100</f>
        <v>0.14589702335464746</v>
      </c>
      <c r="S68" s="215">
        <f>NewCastle!K$65/100</f>
        <v>0.22126891925478226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3.0961829576800357E-4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7.1499396961876145E-5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-1.0362738188191231E-3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8.975155460988188E-5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-2.360892923990442E-6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9.8371190529460275E-5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-1.1485859518845931E-4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4.5076122486325214E-5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6.1052053477434701E-4</v>
      </c>
      <c r="AE68" s="198">
        <f t="shared" si="2"/>
        <v>7.1343788198321252E-3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NewCastle!C$65/100</f>
        <v>2.4228391767784241E-2</v>
      </c>
      <c r="L69" s="215">
        <f>NewCastle!D$65/100</f>
        <v>6.8339678781930398E-3</v>
      </c>
      <c r="M69" s="215">
        <f>NewCastle!E$65/100</f>
        <v>0.36333468212328202</v>
      </c>
      <c r="N69" s="215">
        <f>NewCastle!F$65/100</f>
        <v>2.2840185730245429E-2</v>
      </c>
      <c r="O69" s="215">
        <f>NewCastle!G$65/100</f>
        <v>1.8575478004442154E-2</v>
      </c>
      <c r="P69" s="215">
        <f>NewCastle!H$65/100</f>
        <v>0.10247146933009937</v>
      </c>
      <c r="Q69" s="215">
        <f>NewCastle!I$65/100</f>
        <v>9.4549882556523995E-2</v>
      </c>
      <c r="R69" s="215">
        <f>NewCastle!J$65/100</f>
        <v>0.14589702335464746</v>
      </c>
      <c r="S69" s="215">
        <f>NewCastle!K$65/100</f>
        <v>0.22126891925478226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-2.3021687443019879E-4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7.4158667593265503E-5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-1.496453404397069E-3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-1.7097730465564663E-4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-1.3897952900892926E-4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-5.2355549261714812E-4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-1.4585969833403548E-3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-7.0107028666457514E-4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1.6827629920032324E-4</v>
      </c>
      <c r="AE69" s="198">
        <f t="shared" si="2"/>
        <v>-0.44774149083203335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NewCastle!C$65/100</f>
        <v>2.4228391767784241E-2</v>
      </c>
      <c r="L70" s="215">
        <f>NewCastle!D$65/100</f>
        <v>6.8339678781930398E-3</v>
      </c>
      <c r="M70" s="215">
        <f>NewCastle!E$65/100</f>
        <v>0.36333468212328202</v>
      </c>
      <c r="N70" s="215">
        <f>NewCastle!F$65/100</f>
        <v>2.2840185730245429E-2</v>
      </c>
      <c r="O70" s="215">
        <f>NewCastle!G$65/100</f>
        <v>1.8575478004442154E-2</v>
      </c>
      <c r="P70" s="215">
        <f>NewCastle!H$65/100</f>
        <v>0.10247146933009937</v>
      </c>
      <c r="Q70" s="215">
        <f>NewCastle!I$65/100</f>
        <v>9.4549882556523995E-2</v>
      </c>
      <c r="R70" s="215">
        <f>NewCastle!J$65/100</f>
        <v>0.14589702335464746</v>
      </c>
      <c r="S70" s="215">
        <f>NewCastle!K$65/100</f>
        <v>0.22126891925478226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-2.3730357120253933E-4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7.50778574579137E-5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-8.4623894622920656E-4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2.6554355507608755E-4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2.6828149944440471E-4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1.1704050997428531E-3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2.4977620741024795E-3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1.4582788608960484E-3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5.2599251489407581E-4</v>
      </c>
      <c r="AE70" s="198">
        <f t="shared" si="2"/>
        <v>0.51777989441821159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NewCastle!C$65/100</f>
        <v>2.4228391767784241E-2</v>
      </c>
      <c r="L71" s="215">
        <f>NewCastle!D$65/100</f>
        <v>6.8339678781930398E-3</v>
      </c>
      <c r="M71" s="215">
        <f>NewCastle!E$65/100</f>
        <v>0.36333468212328202</v>
      </c>
      <c r="N71" s="215">
        <f>NewCastle!F$65/100</f>
        <v>2.2840185730245429E-2</v>
      </c>
      <c r="O71" s="215">
        <f>NewCastle!G$65/100</f>
        <v>1.8575478004442154E-2</v>
      </c>
      <c r="P71" s="215">
        <f>NewCastle!H$65/100</f>
        <v>0.10247146933009937</v>
      </c>
      <c r="Q71" s="215">
        <f>NewCastle!I$65/100</f>
        <v>9.4549882556523995E-2</v>
      </c>
      <c r="R71" s="215">
        <f>NewCastle!J$65/100</f>
        <v>0.14589702335464746</v>
      </c>
      <c r="S71" s="215">
        <f>NewCastle!K$65/100</f>
        <v>0.22126891925478226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-2.8412203847699708E-4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-2.2126975977016338E-5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-1.2502279021168183E-3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2.2289350831534633E-4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3.9672908553905682E-5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3.5383840607810732E-4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2.7952116751807772E-5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4.3230343301092365E-4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1.4442413736462439E-3</v>
      </c>
      <c r="AE71" s="198">
        <f t="shared" si="2"/>
        <v>9.6442482978550279E-2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NewCastle!C$65/100</f>
        <v>2.4228391767784241E-2</v>
      </c>
      <c r="L72" s="215">
        <f>NewCastle!D$65/100</f>
        <v>6.8339678781930398E-3</v>
      </c>
      <c r="M72" s="215">
        <f>NewCastle!E$65/100</f>
        <v>0.36333468212328202</v>
      </c>
      <c r="N72" s="215">
        <f>NewCastle!F$65/100</f>
        <v>2.2840185730245429E-2</v>
      </c>
      <c r="O72" s="215">
        <f>NewCastle!G$65/100</f>
        <v>1.8575478004442154E-2</v>
      </c>
      <c r="P72" s="215">
        <f>NewCastle!H$65/100</f>
        <v>0.10247146933009937</v>
      </c>
      <c r="Q72" s="215">
        <f>NewCastle!I$65/100</f>
        <v>9.4549882556523995E-2</v>
      </c>
      <c r="R72" s="215">
        <f>NewCastle!J$65/100</f>
        <v>0.14589702335464746</v>
      </c>
      <c r="S72" s="215">
        <f>NewCastle!K$65/100</f>
        <v>0.22126891925478226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-3.2510642664682548E-4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-1.2186033198085336E-4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-9.8810344388687871E-3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-3.453102487040427E-4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-1.0838719200032873E-4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-3.7610459501593538E-4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-1.2079724223649352E-3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-6.2153701860313219E-4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1.1556607981418976E-6</v>
      </c>
      <c r="AE72" s="198">
        <f t="shared" si="2"/>
        <v>-1.2986157013386699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NewCastle!C$65/100</f>
        <v>2.4228391767784241E-2</v>
      </c>
      <c r="L73" s="215">
        <f>NewCastle!D$65/100</f>
        <v>6.8339678781930398E-3</v>
      </c>
      <c r="M73" s="215">
        <f>NewCastle!E$65/100</f>
        <v>0.36333468212328202</v>
      </c>
      <c r="N73" s="215">
        <f>NewCastle!F$65/100</f>
        <v>2.2840185730245429E-2</v>
      </c>
      <c r="O73" s="215">
        <f>NewCastle!G$65/100</f>
        <v>1.8575478004442154E-2</v>
      </c>
      <c r="P73" s="215">
        <f>NewCastle!H$65/100</f>
        <v>0.10247146933009937</v>
      </c>
      <c r="Q73" s="215">
        <f>NewCastle!I$65/100</f>
        <v>9.4549882556523995E-2</v>
      </c>
      <c r="R73" s="215">
        <f>NewCastle!J$65/100</f>
        <v>0.14589702335464746</v>
      </c>
      <c r="S73" s="215">
        <f>NewCastle!K$65/100</f>
        <v>0.22126891925478226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1.4475213202745358E-4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2.2171652029950468E-4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3.3740263546523878E-3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-1.1375963676292077E-5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-5.8341723139303608E-5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-1.1013917448212171E-4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-1.0516219330942835E-3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-4.7884783079596614E-5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1.1717592421218747E-3</v>
      </c>
      <c r="AE73" s="198">
        <f t="shared" si="2"/>
        <v>0.36328906716296228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NewCastle!C$66/100</f>
        <v>2.3088465426922201E-2</v>
      </c>
      <c r="L74" s="215">
        <f>NewCastle!D$66/100</f>
        <v>5.7681803163939071E-3</v>
      </c>
      <c r="M74" s="215">
        <f>NewCastle!E$66/100</f>
        <v>0.36712041181794219</v>
      </c>
      <c r="N74" s="215">
        <f>NewCastle!F$66/100</f>
        <v>2.4326376777203486E-2</v>
      </c>
      <c r="O74" s="215">
        <f>NewCastle!G$66/100</f>
        <v>1.9305545488218129E-2</v>
      </c>
      <c r="P74" s="215">
        <f>NewCastle!H$66/100</f>
        <v>0.10253586071316477</v>
      </c>
      <c r="Q74" s="215">
        <f>NewCastle!I$66/100</f>
        <v>9.3266957983983823E-2</v>
      </c>
      <c r="R74" s="215">
        <f>NewCastle!J$66/100</f>
        <v>0.14832969986865666</v>
      </c>
      <c r="S74" s="215">
        <f>NewCastle!K$66/100</f>
        <v>0.21625850160751486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4.179962503878219E-5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7.0881117152598165E-6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8.0971730303931455E-3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2.172159493458581E-4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2.2532187654792965E-4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1.0276071331032505E-3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1.3789574696566344E-3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1.494763853215352E-3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1.6266285312309448E-3</v>
      </c>
      <c r="AE74" s="198">
        <f t="shared" si="2"/>
        <v>1.4116555580247159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NewCastle!C$66/100</f>
        <v>2.3088465426922201E-2</v>
      </c>
      <c r="L75" s="215">
        <f>NewCastle!D$66/100</f>
        <v>5.7681803163939071E-3</v>
      </c>
      <c r="M75" s="215">
        <f>NewCastle!E$66/100</f>
        <v>0.36712041181794219</v>
      </c>
      <c r="N75" s="215">
        <f>NewCastle!F$66/100</f>
        <v>2.4326376777203486E-2</v>
      </c>
      <c r="O75" s="215">
        <f>NewCastle!G$66/100</f>
        <v>1.9305545488218129E-2</v>
      </c>
      <c r="P75" s="215">
        <f>NewCastle!H$66/100</f>
        <v>0.10253586071316477</v>
      </c>
      <c r="Q75" s="215">
        <f>NewCastle!I$66/100</f>
        <v>9.3266957983983823E-2</v>
      </c>
      <c r="R75" s="215">
        <f>NewCastle!J$66/100</f>
        <v>0.14832969986865666</v>
      </c>
      <c r="S75" s="215">
        <f>NewCastle!K$66/100</f>
        <v>0.21625850160751486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-7.5646374897705808E-4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-1.3493736870628841E-4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-8.2101978263115945E-3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-2.3915195457629285E-4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-3.3137044004618492E-4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-1.4918890693642662E-3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-2.9054356220189603E-3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-1.8070868323478832E-3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-6.2951638689808507E-4</v>
      </c>
      <c r="AE75" s="198">
        <f t="shared" si="2"/>
        <v>-1.6506049249246615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NewCastle!C$66/100</f>
        <v>2.3088465426922201E-2</v>
      </c>
      <c r="L76" s="215">
        <f>NewCastle!D$66/100</f>
        <v>5.7681803163939071E-3</v>
      </c>
      <c r="M76" s="215">
        <f>NewCastle!E$66/100</f>
        <v>0.36712041181794219</v>
      </c>
      <c r="N76" s="215">
        <f>NewCastle!F$66/100</f>
        <v>2.4326376777203486E-2</v>
      </c>
      <c r="O76" s="215">
        <f>NewCastle!G$66/100</f>
        <v>1.9305545488218129E-2</v>
      </c>
      <c r="P76" s="215">
        <f>NewCastle!H$66/100</f>
        <v>0.10253586071316477</v>
      </c>
      <c r="Q76" s="215">
        <f>NewCastle!I$66/100</f>
        <v>9.3266957983983823E-2</v>
      </c>
      <c r="R76" s="215">
        <f>NewCastle!J$66/100</f>
        <v>0.14832969986865666</v>
      </c>
      <c r="S76" s="215">
        <f>NewCastle!K$66/100</f>
        <v>0.21625850160751486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5.4100516515919101E-4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6.1528925309445017E-5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-6.8778522911929511E-3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-2.8025299665868791E-4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-3.4032230765132875E-5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-1.5369547409490642E-4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-2.401943523242263E-4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-3.2746808155292308E-4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-5.4480412849514982E-4</v>
      </c>
      <c r="AE76" s="198">
        <f t="shared" si="2"/>
        <v>-0.78557654646153419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NewCastle!C$66/100</f>
        <v>2.3088465426922201E-2</v>
      </c>
      <c r="L77" s="215">
        <f>NewCastle!D$66/100</f>
        <v>5.7681803163939071E-3</v>
      </c>
      <c r="M77" s="215">
        <f>NewCastle!E$66/100</f>
        <v>0.36712041181794219</v>
      </c>
      <c r="N77" s="215">
        <f>NewCastle!F$66/100</f>
        <v>2.4326376777203486E-2</v>
      </c>
      <c r="O77" s="215">
        <f>NewCastle!G$66/100</f>
        <v>1.9305545488218129E-2</v>
      </c>
      <c r="P77" s="215">
        <f>NewCastle!H$66/100</f>
        <v>0.10253586071316477</v>
      </c>
      <c r="Q77" s="215">
        <f>NewCastle!I$66/100</f>
        <v>9.3266957983983823E-2</v>
      </c>
      <c r="R77" s="215">
        <f>NewCastle!J$66/100</f>
        <v>0.14832969986865666</v>
      </c>
      <c r="S77" s="215">
        <f>NewCastle!K$66/100</f>
        <v>0.21625850160751486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4.7024399497725599E-4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-9.4436502608175662E-5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8.0739345806335877E-3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-1.9868964608053702E-4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-3.6954819674917458E-5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1.9145432042202832E-4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-1.4080344837502192E-3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3.069918091306105E-4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2.2807019113522745E-3</v>
      </c>
      <c r="AE77" s="198">
        <f t="shared" si="2"/>
        <v>0.95852111644019089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NewCastle!C$66/100</f>
        <v>2.3088465426922201E-2</v>
      </c>
      <c r="L78" s="215">
        <f>NewCastle!D$66/100</f>
        <v>5.7681803163939071E-3</v>
      </c>
      <c r="M78" s="215">
        <f>NewCastle!E$66/100</f>
        <v>0.36712041181794219</v>
      </c>
      <c r="N78" s="215">
        <f>NewCastle!F$66/100</f>
        <v>2.4326376777203486E-2</v>
      </c>
      <c r="O78" s="215">
        <f>NewCastle!G$66/100</f>
        <v>1.9305545488218129E-2</v>
      </c>
      <c r="P78" s="215">
        <f>NewCastle!H$66/100</f>
        <v>0.10253586071316477</v>
      </c>
      <c r="Q78" s="215">
        <f>NewCastle!I$66/100</f>
        <v>9.3266957983983823E-2</v>
      </c>
      <c r="R78" s="215">
        <f>NewCastle!J$66/100</f>
        <v>0.14832969986865666</v>
      </c>
      <c r="S78" s="215">
        <f>NewCastle!K$66/100</f>
        <v>0.21625850160751486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-7.6358899222990593E-4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-9.5830885962531443E-5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-1.042441301102834E-2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-5.7624991047498884E-4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-3.5755330489504962E-4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-1.5393323315487483E-3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-2.4298009711354058E-3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-2.351032667843634E-3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-2.3074686001160432E-3</v>
      </c>
      <c r="AE78" s="198">
        <f t="shared" si="2"/>
        <v>-2.0845270675234646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NewCastle!C$66/100</f>
        <v>2.3088465426922201E-2</v>
      </c>
      <c r="L79" s="215">
        <f>NewCastle!D$66/100</f>
        <v>5.7681803163939071E-3</v>
      </c>
      <c r="M79" s="215">
        <f>NewCastle!E$66/100</f>
        <v>0.36712041181794219</v>
      </c>
      <c r="N79" s="215">
        <f>NewCastle!F$66/100</f>
        <v>2.4326376777203486E-2</v>
      </c>
      <c r="O79" s="215">
        <f>NewCastle!G$66/100</f>
        <v>1.9305545488218129E-2</v>
      </c>
      <c r="P79" s="215">
        <f>NewCastle!H$66/100</f>
        <v>0.10253586071316477</v>
      </c>
      <c r="Q79" s="215">
        <f>NewCastle!I$66/100</f>
        <v>9.3266957983983823E-2</v>
      </c>
      <c r="R79" s="215">
        <f>NewCastle!J$66/100</f>
        <v>0.14832969986865666</v>
      </c>
      <c r="S79" s="215">
        <f>NewCastle!K$66/100</f>
        <v>0.21625850160751486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1.2246227894529579E-3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6.0692261832388922E-6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8.1107846025364641E-4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7.1767633968409681E-4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3.2691302838888068E-4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9.388549209451187E-4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2.9824073540891806E-3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1.7458640734481624E-3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1.6387012740957919E-4</v>
      </c>
      <c r="AE79" s="198">
        <f t="shared" si="2"/>
        <v>0.89173563198548611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NewCastle!C$66/100</f>
        <v>2.3088465426922201E-2</v>
      </c>
      <c r="L80" s="215">
        <f>NewCastle!D$66/100</f>
        <v>5.7681803163939071E-3</v>
      </c>
      <c r="M80" s="215">
        <f>NewCastle!E$66/100</f>
        <v>0.36712041181794219</v>
      </c>
      <c r="N80" s="215">
        <f>NewCastle!F$66/100</f>
        <v>2.4326376777203486E-2</v>
      </c>
      <c r="O80" s="215">
        <f>NewCastle!G$66/100</f>
        <v>1.9305545488218129E-2</v>
      </c>
      <c r="P80" s="215">
        <f>NewCastle!H$66/100</f>
        <v>0.10253586071316477</v>
      </c>
      <c r="Q80" s="215">
        <f>NewCastle!I$66/100</f>
        <v>9.3266957983983823E-2</v>
      </c>
      <c r="R80" s="215">
        <f>NewCastle!J$66/100</f>
        <v>0.14832969986865666</v>
      </c>
      <c r="S80" s="215">
        <f>NewCastle!K$66/100</f>
        <v>0.21625850160751486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-3.8758518569605442E-4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-1.7359756924329112E-4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-8.5207128529511452E-3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-1.1589029028838012E-3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-6.985808727105827E-4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-2.4689106874851048E-3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-7.1426937999797459E-3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-3.3897292859724824E-3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7.1499525890529733E-4</v>
      </c>
      <c r="AE80" s="198">
        <f t="shared" si="2"/>
        <v>-2.3225717898016911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NewCastle!C$66/100</f>
        <v>2.3088465426922201E-2</v>
      </c>
      <c r="L81" s="215">
        <f>NewCastle!D$66/100</f>
        <v>5.7681803163939071E-3</v>
      </c>
      <c r="M81" s="215">
        <f>NewCastle!E$66/100</f>
        <v>0.36712041181794219</v>
      </c>
      <c r="N81" s="215">
        <f>NewCastle!F$66/100</f>
        <v>2.4326376777203486E-2</v>
      </c>
      <c r="O81" s="215">
        <f>NewCastle!G$66/100</f>
        <v>1.9305545488218129E-2</v>
      </c>
      <c r="P81" s="215">
        <f>NewCastle!H$66/100</f>
        <v>0.10253586071316477</v>
      </c>
      <c r="Q81" s="215">
        <f>NewCastle!I$66/100</f>
        <v>9.3266957983983823E-2</v>
      </c>
      <c r="R81" s="215">
        <f>NewCastle!J$66/100</f>
        <v>0.14832969986865666</v>
      </c>
      <c r="S81" s="215">
        <f>NewCastle!K$66/100</f>
        <v>0.21625850160751486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3.2533293388831716E-4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2.6488181184979709E-4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1.1437274543317853E-2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3.0468595788376066E-4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4.2994417761632288E-4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2.0844968727037829E-3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2.4498732628812185E-3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2.9785160836802399E-3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3.4149397237841247E-3</v>
      </c>
      <c r="AE81" s="198">
        <f t="shared" si="2"/>
        <v>2.3689945367605416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NewCastle!C$66/100</f>
        <v>2.3088465426922201E-2</v>
      </c>
      <c r="L82" s="215">
        <f>NewCastle!D$66/100</f>
        <v>5.7681803163939071E-3</v>
      </c>
      <c r="M82" s="215">
        <f>NewCastle!E$66/100</f>
        <v>0.36712041181794219</v>
      </c>
      <c r="N82" s="215">
        <f>NewCastle!F$66/100</f>
        <v>2.4326376777203486E-2</v>
      </c>
      <c r="O82" s="215">
        <f>NewCastle!G$66/100</f>
        <v>1.9305545488218129E-2</v>
      </c>
      <c r="P82" s="215">
        <f>NewCastle!H$66/100</f>
        <v>0.10253586071316477</v>
      </c>
      <c r="Q82" s="215">
        <f>NewCastle!I$66/100</f>
        <v>9.3266957983983823E-2</v>
      </c>
      <c r="R82" s="215">
        <f>NewCastle!J$66/100</f>
        <v>0.14832969986865666</v>
      </c>
      <c r="S82" s="215">
        <f>NewCastle!K$66/100</f>
        <v>0.21625850160751486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-1.5732530921742474E-4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-1.4279902751992293E-4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-1.0629045679590169E-2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-8.5866926574573363E-4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-4.604271243458392E-4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-1.6828281572473479E-3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-5.0641573228594142E-3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-2.1376179488675423E-3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8.5648088160931763E-4</v>
      </c>
      <c r="AE82" s="198">
        <f t="shared" si="2"/>
        <v>-2.0276388953784075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NewCastle!C$66/100</f>
        <v>2.3088465426922201E-2</v>
      </c>
      <c r="L83" s="215">
        <f>NewCastle!D$66/100</f>
        <v>5.7681803163939071E-3</v>
      </c>
      <c r="M83" s="215">
        <f>NewCastle!E$66/100</f>
        <v>0.36712041181794219</v>
      </c>
      <c r="N83" s="215">
        <f>NewCastle!F$66/100</f>
        <v>2.4326376777203486E-2</v>
      </c>
      <c r="O83" s="215">
        <f>NewCastle!G$66/100</f>
        <v>1.9305545488218129E-2</v>
      </c>
      <c r="P83" s="215">
        <f>NewCastle!H$66/100</f>
        <v>0.10253586071316477</v>
      </c>
      <c r="Q83" s="215">
        <f>NewCastle!I$66/100</f>
        <v>9.3266957983983823E-2</v>
      </c>
      <c r="R83" s="215">
        <f>NewCastle!J$66/100</f>
        <v>0.14832969986865666</v>
      </c>
      <c r="S83" s="215">
        <f>NewCastle!K$66/100</f>
        <v>0.21625850160751486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8.3502575617083008E-6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-2.8359599427193873E-5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-5.9330813282866702E-3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-2.0757709141600847E-4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1.6601096003993508E-5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-3.48216857408649E-5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-4.1924736360271194E-4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2.5338149666826246E-4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4.2885836637910436E-4</v>
      </c>
      <c r="AE83" s="198">
        <f t="shared" si="2"/>
        <v>-0.5915895851860381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NewCastle!C$66/100</f>
        <v>2.3088465426922201E-2</v>
      </c>
      <c r="L84" s="215">
        <f>NewCastle!D$66/100</f>
        <v>5.7681803163939071E-3</v>
      </c>
      <c r="M84" s="215">
        <f>NewCastle!E$66/100</f>
        <v>0.36712041181794219</v>
      </c>
      <c r="N84" s="215">
        <f>NewCastle!F$66/100</f>
        <v>2.4326376777203486E-2</v>
      </c>
      <c r="O84" s="215">
        <f>NewCastle!G$66/100</f>
        <v>1.9305545488218129E-2</v>
      </c>
      <c r="P84" s="215">
        <f>NewCastle!H$66/100</f>
        <v>0.10253586071316477</v>
      </c>
      <c r="Q84" s="215">
        <f>NewCastle!I$66/100</f>
        <v>9.3266957983983823E-2</v>
      </c>
      <c r="R84" s="215">
        <f>NewCastle!J$66/100</f>
        <v>0.14832969986865666</v>
      </c>
      <c r="S84" s="215">
        <f>NewCastle!K$66/100</f>
        <v>0.21625850160751486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-1.3803604436690971E-4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1.1249676732563677E-4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-2.9097370096483432E-3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3.4567325631659274E-4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2.3005448015901475E-4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5.8914194378124375E-4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1.886633796493026E-3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1.2735243837775966E-3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5.2345920931774498E-5</v>
      </c>
      <c r="AE84" s="198">
        <f t="shared" si="2"/>
        <v>0.14420974947696324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NewCastle!C$66/100</f>
        <v>2.3088465426922201E-2</v>
      </c>
      <c r="L85" s="215">
        <f>NewCastle!D$66/100</f>
        <v>5.7681803163939071E-3</v>
      </c>
      <c r="M85" s="215">
        <f>NewCastle!E$66/100</f>
        <v>0.36712041181794219</v>
      </c>
      <c r="N85" s="215">
        <f>NewCastle!F$66/100</f>
        <v>2.4326376777203486E-2</v>
      </c>
      <c r="O85" s="215">
        <f>NewCastle!G$66/100</f>
        <v>1.9305545488218129E-2</v>
      </c>
      <c r="P85" s="215">
        <f>NewCastle!H$66/100</f>
        <v>0.10253586071316477</v>
      </c>
      <c r="Q85" s="215">
        <f>NewCastle!I$66/100</f>
        <v>9.3266957983983823E-2</v>
      </c>
      <c r="R85" s="215">
        <f>NewCastle!J$66/100</f>
        <v>0.14832969986865666</v>
      </c>
      <c r="S85" s="215">
        <f>NewCastle!K$66/100</f>
        <v>0.21625850160751486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3.8468971323445025E-4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-8.8084834867657881E-5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4.0477641427744143E-4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3.9582475338238732E-4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3.0837768717896968E-4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1.1755506560688061E-3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2.7274391680677606E-3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1.6813634818196657E-3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3.9636131031339067E-4</v>
      </c>
      <c r="AE85" s="198">
        <f t="shared" si="2"/>
        <v>0.73862983494752144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NewCastle!C$67/100</f>
        <v>2.0174213941392537E-2</v>
      </c>
      <c r="L86" s="215">
        <f>NewCastle!D$67/100</f>
        <v>4.6190594249611461E-3</v>
      </c>
      <c r="M86" s="215">
        <f>NewCastle!E$67/100</f>
        <v>0.36666091462927608</v>
      </c>
      <c r="N86" s="215">
        <f>NewCastle!F$67/100</f>
        <v>2.4921251607744114E-2</v>
      </c>
      <c r="O86" s="215">
        <f>NewCastle!G$67/100</f>
        <v>2.0667025697688534E-2</v>
      </c>
      <c r="P86" s="215">
        <f>NewCastle!H$67/100</f>
        <v>0.10335733697663235</v>
      </c>
      <c r="Q86" s="215">
        <f>NewCastle!I$67/100</f>
        <v>9.167521543583651E-2</v>
      </c>
      <c r="R86" s="215">
        <f>NewCastle!J$67/100</f>
        <v>0.15189219980624216</v>
      </c>
      <c r="S86" s="215">
        <f>NewCastle!K$67/100</f>
        <v>0.21603278248022653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2.4962783069773673E-5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-1.2894076141315126E-5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4.4049939567039169E-3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-3.0480173409436049E-4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-3.6850811298445282E-5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2.6606676458361487E-4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-1.6847931377305685E-3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4.641633521844857E-4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2.8104425291101878E-3</v>
      </c>
      <c r="AE86" s="198">
        <f t="shared" si="2"/>
        <v>0.59312896263872894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NewCastle!C$67/100</f>
        <v>2.0174213941392537E-2</v>
      </c>
      <c r="L87" s="215">
        <f>NewCastle!D$67/100</f>
        <v>4.6190594249611461E-3</v>
      </c>
      <c r="M87" s="215">
        <f>NewCastle!E$67/100</f>
        <v>0.36666091462927608</v>
      </c>
      <c r="N87" s="215">
        <f>NewCastle!F$67/100</f>
        <v>2.4921251607744114E-2</v>
      </c>
      <c r="O87" s="215">
        <f>NewCastle!G$67/100</f>
        <v>2.0667025697688534E-2</v>
      </c>
      <c r="P87" s="215">
        <f>NewCastle!H$67/100</f>
        <v>0.10335733697663235</v>
      </c>
      <c r="Q87" s="215">
        <f>NewCastle!I$67/100</f>
        <v>9.167521543583651E-2</v>
      </c>
      <c r="R87" s="215">
        <f>NewCastle!J$67/100</f>
        <v>0.15189219980624216</v>
      </c>
      <c r="S87" s="215">
        <f>NewCastle!K$67/100</f>
        <v>0.21603278248022653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-2.5826179111243237E-4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-5.2785411515599209E-5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-7.2959608680514248E-3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-6.0604688647137022E-4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-3.7134769689411187E-4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-1.2128065903068688E-3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-3.5855668976502199E-3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-1.6890994570342233E-3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5.6846566676175419E-4</v>
      </c>
      <c r="AE87" s="198">
        <f t="shared" si="2"/>
        <v>-1.4503409932274496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NewCastle!C$67/100</f>
        <v>2.0174213941392537E-2</v>
      </c>
      <c r="L88" s="215">
        <f>NewCastle!D$67/100</f>
        <v>4.6190594249611461E-3</v>
      </c>
      <c r="M88" s="215">
        <f>NewCastle!E$67/100</f>
        <v>0.36666091462927608</v>
      </c>
      <c r="N88" s="215">
        <f>NewCastle!F$67/100</f>
        <v>2.4921251607744114E-2</v>
      </c>
      <c r="O88" s="215">
        <f>NewCastle!G$67/100</f>
        <v>2.0667025697688534E-2</v>
      </c>
      <c r="P88" s="215">
        <f>NewCastle!H$67/100</f>
        <v>0.10335733697663235</v>
      </c>
      <c r="Q88" s="215">
        <f>NewCastle!I$67/100</f>
        <v>9.167521543583651E-2</v>
      </c>
      <c r="R88" s="215">
        <f>NewCastle!J$67/100</f>
        <v>0.15189219980624216</v>
      </c>
      <c r="S88" s="215">
        <f>NewCastle!K$67/100</f>
        <v>0.21603278248022653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-1.9004430485992731E-4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3.1380806129129867E-5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6.392286559010185E-3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-2.2291313576086087E-4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-2.2917359262095179E-5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9.2506815484262486E-5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-1.0243335045861796E-3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2.2325529716951692E-4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1.5432052450595505E-3</v>
      </c>
      <c r="AE88" s="198">
        <f t="shared" si="2"/>
        <v>0.68224264183835814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NewCastle!C$67/100</f>
        <v>2.0174213941392537E-2</v>
      </c>
      <c r="L89" s="215">
        <f>NewCastle!D$67/100</f>
        <v>4.6190594249611461E-3</v>
      </c>
      <c r="M89" s="215">
        <f>NewCastle!E$67/100</f>
        <v>0.36666091462927608</v>
      </c>
      <c r="N89" s="215">
        <f>NewCastle!F$67/100</f>
        <v>2.4921251607744114E-2</v>
      </c>
      <c r="O89" s="215">
        <f>NewCastle!G$67/100</f>
        <v>2.0667025697688534E-2</v>
      </c>
      <c r="P89" s="215">
        <f>NewCastle!H$67/100</f>
        <v>0.10335733697663235</v>
      </c>
      <c r="Q89" s="215">
        <f>NewCastle!I$67/100</f>
        <v>9.167521543583651E-2</v>
      </c>
      <c r="R89" s="215">
        <f>NewCastle!J$67/100</f>
        <v>0.15189219980624216</v>
      </c>
      <c r="S89" s="215">
        <f>NewCastle!K$67/100</f>
        <v>0.21603278248022653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-1.0484351445659397E-4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3.4234415754216188E-5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1.8586263464170773E-3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6.048447243749346E-4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2.6044423876725123E-4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7.7775466069031926E-4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1.6391637553510865E-3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1.6207969851456199E-3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1.3303202280142404E-3</v>
      </c>
      <c r="AE89" s="198">
        <f t="shared" si="2"/>
        <v>0.80213418400581515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NewCastle!C$67/100</f>
        <v>2.0174213941392537E-2</v>
      </c>
      <c r="L90" s="215">
        <f>NewCastle!D$67/100</f>
        <v>4.6190594249611461E-3</v>
      </c>
      <c r="M90" s="215">
        <f>NewCastle!E$67/100</f>
        <v>0.36666091462927608</v>
      </c>
      <c r="N90" s="215">
        <f>NewCastle!F$67/100</f>
        <v>2.4921251607744114E-2</v>
      </c>
      <c r="O90" s="215">
        <f>NewCastle!G$67/100</f>
        <v>2.0667025697688534E-2</v>
      </c>
      <c r="P90" s="215">
        <f>NewCastle!H$67/100</f>
        <v>0.10335733697663235</v>
      </c>
      <c r="Q90" s="215">
        <f>NewCastle!I$67/100</f>
        <v>9.167521543583651E-2</v>
      </c>
      <c r="R90" s="215">
        <f>NewCastle!J$67/100</f>
        <v>0.15189219980624216</v>
      </c>
      <c r="S90" s="215">
        <f>NewCastle!K$67/100</f>
        <v>0.21603278248022653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4.8108332841810791E-4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8.6654469608067548E-5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1.3088768532842625E-2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3.7554013909031723E-5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3.3725924217597601E-4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1.6647914486503863E-3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1.5612538587628263E-3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2.2984824489748787E-3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2.8026547808040116E-3</v>
      </c>
      <c r="AE90" s="198">
        <f t="shared" si="2"/>
        <v>2.2358502124145909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NewCastle!C$67/100</f>
        <v>2.0174213941392537E-2</v>
      </c>
      <c r="L91" s="215">
        <f>NewCastle!D$67/100</f>
        <v>4.6190594249611461E-3</v>
      </c>
      <c r="M91" s="215">
        <f>NewCastle!E$67/100</f>
        <v>0.36666091462927608</v>
      </c>
      <c r="N91" s="215">
        <f>NewCastle!F$67/100</f>
        <v>2.4921251607744114E-2</v>
      </c>
      <c r="O91" s="215">
        <f>NewCastle!G$67/100</f>
        <v>2.0667025697688534E-2</v>
      </c>
      <c r="P91" s="215">
        <f>NewCastle!H$67/100</f>
        <v>0.10335733697663235</v>
      </c>
      <c r="Q91" s="215">
        <f>NewCastle!I$67/100</f>
        <v>9.167521543583651E-2</v>
      </c>
      <c r="R91" s="215">
        <f>NewCastle!J$67/100</f>
        <v>0.15189219980624216</v>
      </c>
      <c r="S91" s="215">
        <f>NewCastle!K$67/100</f>
        <v>0.21603278248022653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-7.1749990010635083E-5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-6.5309258825195659E-6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-5.9264769849731013E-3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-7.428726171259776E-4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-2.9584969689544992E-4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-7.79999306848734E-4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-3.1879591593142712E-3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-1.2212231230856877E-3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9.8292830670613086E-4</v>
      </c>
      <c r="AE91" s="198">
        <f t="shared" si="2"/>
        <v>-1.1249733497430245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NewCastle!C$67/100</f>
        <v>2.0174213941392537E-2</v>
      </c>
      <c r="L92" s="215">
        <f>NewCastle!D$67/100</f>
        <v>4.6190594249611461E-3</v>
      </c>
      <c r="M92" s="215">
        <f>NewCastle!E$67/100</f>
        <v>0.36666091462927608</v>
      </c>
      <c r="N92" s="215">
        <f>NewCastle!F$67/100</f>
        <v>2.4921251607744114E-2</v>
      </c>
      <c r="O92" s="215">
        <f>NewCastle!G$67/100</f>
        <v>2.0667025697688534E-2</v>
      </c>
      <c r="P92" s="215">
        <f>NewCastle!H$67/100</f>
        <v>0.10335733697663235</v>
      </c>
      <c r="Q92" s="215">
        <f>NewCastle!I$67/100</f>
        <v>9.167521543583651E-2</v>
      </c>
      <c r="R92" s="215">
        <f>NewCastle!J$67/100</f>
        <v>0.15189219980624216</v>
      </c>
      <c r="S92" s="215">
        <f>NewCastle!K$67/100</f>
        <v>0.21603278248022653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1.2384520167419471E-4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-9.1372624994537656E-5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-3.5955444387530786E-3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-3.2473037743751301E-4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-1.4078322793017106E-4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-4.9476133312640214E-4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-1.7251719002853647E-3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-5.0623983472579317E-4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6.4188019002285102E-4</v>
      </c>
      <c r="AE92" s="198">
        <f t="shared" si="2"/>
        <v>-0.61128783455558156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NewCastle!C$67/100</f>
        <v>2.0174213941392537E-2</v>
      </c>
      <c r="L93" s="215">
        <f>NewCastle!D$67/100</f>
        <v>4.6190594249611461E-3</v>
      </c>
      <c r="M93" s="215">
        <f>NewCastle!E$67/100</f>
        <v>0.36666091462927608</v>
      </c>
      <c r="N93" s="215">
        <f>NewCastle!F$67/100</f>
        <v>2.4921251607744114E-2</v>
      </c>
      <c r="O93" s="215">
        <f>NewCastle!G$67/100</f>
        <v>2.0667025697688534E-2</v>
      </c>
      <c r="P93" s="215">
        <f>NewCastle!H$67/100</f>
        <v>0.10335733697663235</v>
      </c>
      <c r="Q93" s="215">
        <f>NewCastle!I$67/100</f>
        <v>9.167521543583651E-2</v>
      </c>
      <c r="R93" s="215">
        <f>NewCastle!J$67/100</f>
        <v>0.15189219980624216</v>
      </c>
      <c r="S93" s="215">
        <f>NewCastle!K$67/100</f>
        <v>0.21603278248022653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-2.7834661336474892E-4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-5.0772700049779173E-5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-5.2758313771553477E-3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-5.9508494358896571E-4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-3.7855839377243342E-4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-1.358174602702407E-3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-3.4770460198385892E-3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-1.8208251854520973E-3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4.5733202613351075E-5</v>
      </c>
      <c r="AE93" s="198">
        <f t="shared" si="2"/>
        <v>-1.3188906633311019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NewCastle!C$67/100</f>
        <v>2.0174213941392537E-2</v>
      </c>
      <c r="L94" s="215">
        <f>NewCastle!D$67/100</f>
        <v>4.6190594249611461E-3</v>
      </c>
      <c r="M94" s="215">
        <f>NewCastle!E$67/100</f>
        <v>0.36666091462927608</v>
      </c>
      <c r="N94" s="215">
        <f>NewCastle!F$67/100</f>
        <v>2.4921251607744114E-2</v>
      </c>
      <c r="O94" s="215">
        <f>NewCastle!G$67/100</f>
        <v>2.0667025697688534E-2</v>
      </c>
      <c r="P94" s="215">
        <f>NewCastle!H$67/100</f>
        <v>0.10335733697663235</v>
      </c>
      <c r="Q94" s="215">
        <f>NewCastle!I$67/100</f>
        <v>9.167521543583651E-2</v>
      </c>
      <c r="R94" s="215">
        <f>NewCastle!J$67/100</f>
        <v>0.15189219980624216</v>
      </c>
      <c r="S94" s="215">
        <f>NewCastle!K$67/100</f>
        <v>0.21603278248022653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7.724694838387666E-4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1.8866425189919812E-4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9.6735747115349281E-4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5.1664732165374223E-4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3.1155033209278563E-4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9.4957806015870904E-4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2.2298773585658909E-3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1.7375207187558344E-3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8.3282824137912012E-4</v>
      </c>
      <c r="AE94" s="198">
        <f t="shared" si="2"/>
        <v>0.85064932394975401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NewCastle!C$67/100</f>
        <v>2.0174213941392537E-2</v>
      </c>
      <c r="L95" s="215">
        <f>NewCastle!D$67/100</f>
        <v>4.6190594249611461E-3</v>
      </c>
      <c r="M95" s="215">
        <f>NewCastle!E$67/100</f>
        <v>0.36666091462927608</v>
      </c>
      <c r="N95" s="215">
        <f>NewCastle!F$67/100</f>
        <v>2.4921251607744114E-2</v>
      </c>
      <c r="O95" s="215">
        <f>NewCastle!G$67/100</f>
        <v>2.0667025697688534E-2</v>
      </c>
      <c r="P95" s="215">
        <f>NewCastle!H$67/100</f>
        <v>0.10335733697663235</v>
      </c>
      <c r="Q95" s="215">
        <f>NewCastle!I$67/100</f>
        <v>9.167521543583651E-2</v>
      </c>
      <c r="R95" s="215">
        <f>NewCastle!J$67/100</f>
        <v>0.15189219980624216</v>
      </c>
      <c r="S95" s="215">
        <f>NewCastle!K$67/100</f>
        <v>0.21603278248022653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9.3842921771176329E-4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1.2344830484149283E-4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1.1173640121847944E-2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6.7936037826533534E-4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4.2293350124602706E-4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1.6793513261257099E-3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2.6185817103294897E-3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2.6592020066935162E-3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2.5722267293076403E-3</v>
      </c>
      <c r="AE95" s="198">
        <f t="shared" si="2"/>
        <v>2.2867173296368919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NewCastle!C$67/100</f>
        <v>2.0174213941392537E-2</v>
      </c>
      <c r="L96" s="215">
        <f>NewCastle!D$67/100</f>
        <v>4.6190594249611461E-3</v>
      </c>
      <c r="M96" s="215">
        <f>NewCastle!E$67/100</f>
        <v>0.36666091462927608</v>
      </c>
      <c r="N96" s="215">
        <f>NewCastle!F$67/100</f>
        <v>2.4921251607744114E-2</v>
      </c>
      <c r="O96" s="215">
        <f>NewCastle!G$67/100</f>
        <v>2.0667025697688534E-2</v>
      </c>
      <c r="P96" s="215">
        <f>NewCastle!H$67/100</f>
        <v>0.10335733697663235</v>
      </c>
      <c r="Q96" s="215">
        <f>NewCastle!I$67/100</f>
        <v>9.167521543583651E-2</v>
      </c>
      <c r="R96" s="215">
        <f>NewCastle!J$67/100</f>
        <v>0.15189219980624216</v>
      </c>
      <c r="S96" s="215">
        <f>NewCastle!K$67/100</f>
        <v>0.21603278248022653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3.3257884900804582E-4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9.2143467974109254E-5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-4.8373764564662273E-4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3.9091316863267456E-4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3.7169543946403673E-4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1.3687788299688746E-3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2.7625057016697745E-3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2.0168150757673337E-3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9.062133622660763E-4</v>
      </c>
      <c r="AE96" s="198">
        <f t="shared" si="2"/>
        <v>0.77579062491043016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NewCastle!C$67/100</f>
        <v>2.0174213941392537E-2</v>
      </c>
      <c r="L97" s="215">
        <f>NewCastle!D$67/100</f>
        <v>4.6190594249611461E-3</v>
      </c>
      <c r="M97" s="215">
        <f>NewCastle!E$67/100</f>
        <v>0.36666091462927608</v>
      </c>
      <c r="N97" s="215">
        <f>NewCastle!F$67/100</f>
        <v>2.4921251607744114E-2</v>
      </c>
      <c r="O97" s="215">
        <f>NewCastle!G$67/100</f>
        <v>2.0667025697688534E-2</v>
      </c>
      <c r="P97" s="215">
        <f>NewCastle!H$67/100</f>
        <v>0.10335733697663235</v>
      </c>
      <c r="Q97" s="215">
        <f>NewCastle!I$67/100</f>
        <v>9.167521543583651E-2</v>
      </c>
      <c r="R97" s="215">
        <f>NewCastle!J$67/100</f>
        <v>0.15189219980624216</v>
      </c>
      <c r="S97" s="215">
        <f>NewCastle!K$67/100</f>
        <v>0.21603278248022653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7.2052590775570824E-4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-6.5032753299926936E-6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-4.8487905707256928E-3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-3.7032427244020733E-4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-2.1129620040638997E-4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-7.1119702971285089E-4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-2.4152259976286429E-3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-7.9608184918299445E-4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9.0546394118990966E-4</v>
      </c>
      <c r="AE97" s="198">
        <f t="shared" si="2"/>
        <v>-0.77334293464811532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NewCastle!C$68/100</f>
        <v>1.8940258885703977E-2</v>
      </c>
      <c r="L98" s="215">
        <f>NewCastle!D$68/100</f>
        <v>4.2084952114739664E-3</v>
      </c>
      <c r="M98" s="215">
        <f>NewCastle!E$68/100</f>
        <v>0.36812156872285373</v>
      </c>
      <c r="N98" s="215">
        <f>NewCastle!F$68/100</f>
        <v>2.4746115488374756E-2</v>
      </c>
      <c r="O98" s="215">
        <f>NewCastle!G$68/100</f>
        <v>2.0820624967290646E-2</v>
      </c>
      <c r="P98" s="215">
        <f>NewCastle!H$68/100</f>
        <v>0.10311567934337441</v>
      </c>
      <c r="Q98" s="215">
        <f>NewCastle!I$68/100</f>
        <v>8.9152286833594913E-2</v>
      </c>
      <c r="R98" s="215">
        <f>NewCastle!J$68/100</f>
        <v>0.15975224436650276</v>
      </c>
      <c r="S98" s="215">
        <f>NewCastle!K$68/100</f>
        <v>0.21114272618083102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4.1857131250809689E-4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6.6767105903281634E-5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-8.5832965975848954E-3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-6.722289771755026E-4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-3.4971236123874217E-4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-1.219936292423928E-3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-3.3322193515614605E-3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-1.6872603619552957E-3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3.0519458785938401E-4</v>
      </c>
      <c r="AE98" s="198">
        <f t="shared" si="2"/>
        <v>-1.505412093566906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NewCastle!C$68/100</f>
        <v>1.8940258885703977E-2</v>
      </c>
      <c r="L99" s="215">
        <f>NewCastle!D$68/100</f>
        <v>4.2084952114739664E-3</v>
      </c>
      <c r="M99" s="215">
        <f>NewCastle!E$68/100</f>
        <v>0.36812156872285373</v>
      </c>
      <c r="N99" s="215">
        <f>NewCastle!F$68/100</f>
        <v>2.4746115488374756E-2</v>
      </c>
      <c r="O99" s="215">
        <f>NewCastle!G$68/100</f>
        <v>2.0820624967290646E-2</v>
      </c>
      <c r="P99" s="215">
        <f>NewCastle!H$68/100</f>
        <v>0.10311567934337441</v>
      </c>
      <c r="Q99" s="215">
        <f>NewCastle!I$68/100</f>
        <v>8.9152286833594913E-2</v>
      </c>
      <c r="R99" s="215">
        <f>NewCastle!J$68/100</f>
        <v>0.15975224436650276</v>
      </c>
      <c r="S99" s="215">
        <f>NewCastle!K$68/100</f>
        <v>0.21114272618083102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1.0232017377568561E-3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1.6223997137425001E-5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5.5740026546206864E-3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4.9279284790020256E-4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4.5627247219115003E-4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1.7084386800992118E-3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2.8645639626543574E-3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2.8171718106993014E-3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1.9216026883353543E-3</v>
      </c>
      <c r="AE99" s="198">
        <f t="shared" si="2"/>
        <v>1.6874270851394546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NewCastle!C$68/100</f>
        <v>1.8940258885703977E-2</v>
      </c>
      <c r="L100" s="215">
        <f>NewCastle!D$68/100</f>
        <v>4.2084952114739664E-3</v>
      </c>
      <c r="M100" s="215">
        <f>NewCastle!E$68/100</f>
        <v>0.36812156872285373</v>
      </c>
      <c r="N100" s="215">
        <f>NewCastle!F$68/100</f>
        <v>2.4746115488374756E-2</v>
      </c>
      <c r="O100" s="215">
        <f>NewCastle!G$68/100</f>
        <v>2.0820624967290646E-2</v>
      </c>
      <c r="P100" s="215">
        <f>NewCastle!H$68/100</f>
        <v>0.10311567934337441</v>
      </c>
      <c r="Q100" s="215">
        <f>NewCastle!I$68/100</f>
        <v>8.9152286833594913E-2</v>
      </c>
      <c r="R100" s="215">
        <f>NewCastle!J$68/100</f>
        <v>0.15975224436650276</v>
      </c>
      <c r="S100" s="215">
        <f>NewCastle!K$68/100</f>
        <v>0.21114272618083102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-5.5528556874306814E-4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5.3801592731123239E-5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-2.7183573030689226E-3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-3.6317695771425799E-4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-1.2594447666296381E-4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-2.5874224798680943E-4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-1.947834005036818E-3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-2.6213283320551418E-4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1.6613164585280538E-3</v>
      </c>
      <c r="AE100" s="198">
        <f t="shared" si="2"/>
        <v>-0.45163553411591773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NewCastle!C$68/100</f>
        <v>1.8940258885703977E-2</v>
      </c>
      <c r="L101" s="215">
        <f>NewCastle!D$68/100</f>
        <v>4.2084952114739664E-3</v>
      </c>
      <c r="M101" s="215">
        <f>NewCastle!E$68/100</f>
        <v>0.36812156872285373</v>
      </c>
      <c r="N101" s="215">
        <f>NewCastle!F$68/100</f>
        <v>2.4746115488374756E-2</v>
      </c>
      <c r="O101" s="215">
        <f>NewCastle!G$68/100</f>
        <v>2.0820624967290646E-2</v>
      </c>
      <c r="P101" s="215">
        <f>NewCastle!H$68/100</f>
        <v>0.10311567934337441</v>
      </c>
      <c r="Q101" s="215">
        <f>NewCastle!I$68/100</f>
        <v>8.9152286833594913E-2</v>
      </c>
      <c r="R101" s="215">
        <f>NewCastle!J$68/100</f>
        <v>0.15975224436650276</v>
      </c>
      <c r="S101" s="215">
        <f>NewCastle!K$68/100</f>
        <v>0.21114272618083102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-2.6752670502153358E-4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7.2076712615551332E-5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-5.6343868975417934E-3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-4.8469745208529972E-4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-2.9594278881415906E-4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-9.760323866679566E-4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-2.814892324618064E-3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-1.3878220369654187E-3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4.9466265936350465E-4</v>
      </c>
      <c r="AE101" s="198">
        <f t="shared" si="2"/>
        <v>-1.1294561219735169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NewCastle!C$68/100</f>
        <v>1.8940258885703977E-2</v>
      </c>
      <c r="L102" s="215">
        <f>NewCastle!D$68/100</f>
        <v>4.2084952114739664E-3</v>
      </c>
      <c r="M102" s="215">
        <f>NewCastle!E$68/100</f>
        <v>0.36812156872285373</v>
      </c>
      <c r="N102" s="215">
        <f>NewCastle!F$68/100</f>
        <v>2.4746115488374756E-2</v>
      </c>
      <c r="O102" s="215">
        <f>NewCastle!G$68/100</f>
        <v>2.0820624967290646E-2</v>
      </c>
      <c r="P102" s="215">
        <f>NewCastle!H$68/100</f>
        <v>0.10311567934337441</v>
      </c>
      <c r="Q102" s="215">
        <f>NewCastle!I$68/100</f>
        <v>8.9152286833594913E-2</v>
      </c>
      <c r="R102" s="215">
        <f>NewCastle!J$68/100</f>
        <v>0.15975224436650276</v>
      </c>
      <c r="S102" s="215">
        <f>NewCastle!K$68/100</f>
        <v>0.21114272618083102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4.7102363002216903E-4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2.4199033346336007E-4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1.8493473656436037E-2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8.7769620560326929E-4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4.5423836959894697E-4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1.7048512804440834E-3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2.7718302127899791E-3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3.0052481099027352E-3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2.6467441954473804E-3</v>
      </c>
      <c r="AE102" s="198">
        <f t="shared" si="2"/>
        <v>3.066709599370796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NewCastle!C$68/100</f>
        <v>1.8940258885703977E-2</v>
      </c>
      <c r="L103" s="215">
        <f>NewCastle!D$68/100</f>
        <v>4.2084952114739664E-3</v>
      </c>
      <c r="M103" s="215">
        <f>NewCastle!E$68/100</f>
        <v>0.36812156872285373</v>
      </c>
      <c r="N103" s="215">
        <f>NewCastle!F$68/100</f>
        <v>2.4746115488374756E-2</v>
      </c>
      <c r="O103" s="215">
        <f>NewCastle!G$68/100</f>
        <v>2.0820624967290646E-2</v>
      </c>
      <c r="P103" s="215">
        <f>NewCastle!H$68/100</f>
        <v>0.10311567934337441</v>
      </c>
      <c r="Q103" s="215">
        <f>NewCastle!I$68/100</f>
        <v>8.9152286833594913E-2</v>
      </c>
      <c r="R103" s="215">
        <f>NewCastle!J$68/100</f>
        <v>0.15975224436650276</v>
      </c>
      <c r="S103" s="215">
        <f>NewCastle!K$68/100</f>
        <v>0.21114272618083102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-3.9706458349052519E-4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-1.2758746348733794E-4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5.2459845629172479E-3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-2.7619365215492857E-4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-6.9765808292921019E-5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-1.518217193229428E-4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-1.4192450440227923E-3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-2.3749916125564521E-6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1.3964850520446956E-3</v>
      </c>
      <c r="AE103" s="198">
        <f t="shared" si="2"/>
        <v>0.419841635257794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NewCastle!C$68/100</f>
        <v>1.8940258885703977E-2</v>
      </c>
      <c r="L104" s="215">
        <f>NewCastle!D$68/100</f>
        <v>4.2084952114739664E-3</v>
      </c>
      <c r="M104" s="215">
        <f>NewCastle!E$68/100</f>
        <v>0.36812156872285373</v>
      </c>
      <c r="N104" s="215">
        <f>NewCastle!F$68/100</f>
        <v>2.4746115488374756E-2</v>
      </c>
      <c r="O104" s="215">
        <f>NewCastle!G$68/100</f>
        <v>2.0820624967290646E-2</v>
      </c>
      <c r="P104" s="215">
        <f>NewCastle!H$68/100</f>
        <v>0.10311567934337441</v>
      </c>
      <c r="Q104" s="215">
        <f>NewCastle!I$68/100</f>
        <v>8.9152286833594913E-2</v>
      </c>
      <c r="R104" s="215">
        <f>NewCastle!J$68/100</f>
        <v>0.15975224436650276</v>
      </c>
      <c r="S104" s="215">
        <f>NewCastle!K$68/100</f>
        <v>0.21114272618083102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-8.4953506720173767E-5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8.2962007150688187E-5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-4.8659833369792248E-3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-2.5931578507305646E-4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4.2892773099574967E-5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2.0531790219230101E-4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-3.5253057810301288E-4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4.6019488870517036E-4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9.3068205029637704E-4</v>
      </c>
      <c r="AE104" s="198">
        <f t="shared" si="2"/>
        <v>-0.38407335854313568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NewCastle!C$68/100</f>
        <v>1.8940258885703977E-2</v>
      </c>
      <c r="L105" s="215">
        <f>NewCastle!D$68/100</f>
        <v>4.2084952114739664E-3</v>
      </c>
      <c r="M105" s="215">
        <f>NewCastle!E$68/100</f>
        <v>0.36812156872285373</v>
      </c>
      <c r="N105" s="215">
        <f>NewCastle!F$68/100</f>
        <v>2.4746115488374756E-2</v>
      </c>
      <c r="O105" s="215">
        <f>NewCastle!G$68/100</f>
        <v>2.0820624967290646E-2</v>
      </c>
      <c r="P105" s="215">
        <f>NewCastle!H$68/100</f>
        <v>0.10311567934337441</v>
      </c>
      <c r="Q105" s="215">
        <f>NewCastle!I$68/100</f>
        <v>8.9152286833594913E-2</v>
      </c>
      <c r="R105" s="215">
        <f>NewCastle!J$68/100</f>
        <v>0.15975224436650276</v>
      </c>
      <c r="S105" s="215">
        <f>NewCastle!K$68/100</f>
        <v>0.21114272618083102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-6.1561367469731428E-4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3.8885371669446716E-5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9.1252800883263249E-3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6.1166295934981596E-4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4.2525675075571974E-4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1.5427086367809776E-3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2.5408804543440582E-3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2.7370359043125693E-3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2.1597018707345413E-3</v>
      </c>
      <c r="AE105" s="198">
        <f t="shared" si="2"/>
        <v>1.8565798361576138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NewCastle!C$68/100</f>
        <v>1.8940258885703977E-2</v>
      </c>
      <c r="L106" s="215">
        <f>NewCastle!D$68/100</f>
        <v>4.2084952114739664E-3</v>
      </c>
      <c r="M106" s="215">
        <f>NewCastle!E$68/100</f>
        <v>0.36812156872285373</v>
      </c>
      <c r="N106" s="215">
        <f>NewCastle!F$68/100</f>
        <v>2.4746115488374756E-2</v>
      </c>
      <c r="O106" s="215">
        <f>NewCastle!G$68/100</f>
        <v>2.0820624967290646E-2</v>
      </c>
      <c r="P106" s="215">
        <f>NewCastle!H$68/100</f>
        <v>0.10311567934337441</v>
      </c>
      <c r="Q106" s="215">
        <f>NewCastle!I$68/100</f>
        <v>8.9152286833594913E-2</v>
      </c>
      <c r="R106" s="215">
        <f>NewCastle!J$68/100</f>
        <v>0.15975224436650276</v>
      </c>
      <c r="S106" s="215">
        <f>NewCastle!K$68/100</f>
        <v>0.21114272618083102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4.6486493972138588E-4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1.1164559156440326E-4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1.5061608081141167E-2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7.8919790627666163E-4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7.3020252562565596E-4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2.8783820062281687E-3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4.6648297912422016E-3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4.5342431986130491E-3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3.174968533497816E-3</v>
      </c>
      <c r="AE106" s="198">
        <f t="shared" si="2"/>
        <v>3.2409942573910513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NewCastle!C$68/100</f>
        <v>1.8940258885703977E-2</v>
      </c>
      <c r="L107" s="215">
        <f>NewCastle!D$68/100</f>
        <v>4.2084952114739664E-3</v>
      </c>
      <c r="M107" s="215">
        <f>NewCastle!E$68/100</f>
        <v>0.36812156872285373</v>
      </c>
      <c r="N107" s="215">
        <f>NewCastle!F$68/100</f>
        <v>2.4746115488374756E-2</v>
      </c>
      <c r="O107" s="215">
        <f>NewCastle!G$68/100</f>
        <v>2.0820624967290646E-2</v>
      </c>
      <c r="P107" s="215">
        <f>NewCastle!H$68/100</f>
        <v>0.10311567934337441</v>
      </c>
      <c r="Q107" s="215">
        <f>NewCastle!I$68/100</f>
        <v>8.9152286833594913E-2</v>
      </c>
      <c r="R107" s="215">
        <f>NewCastle!J$68/100</f>
        <v>0.15975224436650276</v>
      </c>
      <c r="S107" s="215">
        <f>NewCastle!K$68/100</f>
        <v>0.21114272618083102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-2.7065803858702578E-4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-2.5111709789998678E-5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-1.8393599763528248E-3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4.4913010633534044E-4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2.8290123394499896E-4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8.7828768959599896E-4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1.9680761181178744E-3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1.6627999556359774E-3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7.084866560924495E-4</v>
      </c>
      <c r="AE107" s="198">
        <f t="shared" si="2"/>
        <v>0.38145520349927903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NewCastle!C$68/100</f>
        <v>1.8940258885703977E-2</v>
      </c>
      <c r="L108" s="215">
        <f>NewCastle!D$68/100</f>
        <v>4.2084952114739664E-3</v>
      </c>
      <c r="M108" s="215">
        <f>NewCastle!E$68/100</f>
        <v>0.36812156872285373</v>
      </c>
      <c r="N108" s="215">
        <f>NewCastle!F$68/100</f>
        <v>2.4746115488374756E-2</v>
      </c>
      <c r="O108" s="215">
        <f>NewCastle!G$68/100</f>
        <v>2.0820624967290646E-2</v>
      </c>
      <c r="P108" s="215">
        <f>NewCastle!H$68/100</f>
        <v>0.10311567934337441</v>
      </c>
      <c r="Q108" s="215">
        <f>NewCastle!I$68/100</f>
        <v>8.9152286833594913E-2</v>
      </c>
      <c r="R108" s="215">
        <f>NewCastle!J$68/100</f>
        <v>0.15975224436650276</v>
      </c>
      <c r="S108" s="215">
        <f>NewCastle!K$68/100</f>
        <v>0.21114272618083102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-4.0030346202530578E-4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2.5941040819164229E-5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-7.4507266270887633E-3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-6.4322919305881204E-4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-3.4523387137559214E-4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-1.1233282501893712E-3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-3.5781177010875713E-3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-1.50384182690162E-3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1.0256776902004216E-3</v>
      </c>
      <c r="AE108" s="198">
        <f t="shared" si="2"/>
        <v>-1.399316220070745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NewCastle!C$68/100</f>
        <v>1.8940258885703977E-2</v>
      </c>
      <c r="L109" s="215">
        <f>NewCastle!D$68/100</f>
        <v>4.2084952114739664E-3</v>
      </c>
      <c r="M109" s="215">
        <f>NewCastle!E$68/100</f>
        <v>0.36812156872285373</v>
      </c>
      <c r="N109" s="215">
        <f>NewCastle!F$68/100</f>
        <v>2.4746115488374756E-2</v>
      </c>
      <c r="O109" s="215">
        <f>NewCastle!G$68/100</f>
        <v>2.0820624967290646E-2</v>
      </c>
      <c r="P109" s="215">
        <f>NewCastle!H$68/100</f>
        <v>0.10311567934337441</v>
      </c>
      <c r="Q109" s="215">
        <f>NewCastle!I$68/100</f>
        <v>8.9152286833594913E-2</v>
      </c>
      <c r="R109" s="215">
        <f>NewCastle!J$68/100</f>
        <v>0.15975224436650276</v>
      </c>
      <c r="S109" s="215">
        <f>NewCastle!K$68/100</f>
        <v>0.21114272618083102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1.9288921871586843E-4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-1.4757976853681178E-5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1.8202165493223185E-3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4.2409084481147578E-4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3.1518500667239083E-4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1.0450666938263344E-3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2.0811000582480936E-3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1.8953227802464435E-3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1.0040019142704901E-3</v>
      </c>
      <c r="AE109" s="198">
        <f t="shared" si="2"/>
        <v>0.87631150892597331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NewCastle!C$69/100</f>
        <v>1.8784136887494078E-2</v>
      </c>
      <c r="L110" s="215">
        <f>NewCastle!D$69/100</f>
        <v>4.0646845308338116E-3</v>
      </c>
      <c r="M110" s="215">
        <f>NewCastle!E$69/100</f>
        <v>0.36948346645656555</v>
      </c>
      <c r="N110" s="215">
        <f>NewCastle!F$69/100</f>
        <v>2.357324189160568E-2</v>
      </c>
      <c r="O110" s="215">
        <f>NewCastle!G$69/100</f>
        <v>2.2320995664327433E-2</v>
      </c>
      <c r="P110" s="215">
        <f>NewCastle!H$69/100</f>
        <v>0.10201707220206643</v>
      </c>
      <c r="Q110" s="215">
        <f>NewCastle!I$69/100</f>
        <v>8.8931247692855084E-2</v>
      </c>
      <c r="R110" s="215">
        <f>NewCastle!J$69/100</f>
        <v>0.160743642536614</v>
      </c>
      <c r="S110" s="215">
        <f>NewCastle!K$69/100</f>
        <v>0.21008151213763784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-5.0170626665665116E-5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9.5016343533136508E-5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7.4044017244800867E-3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5.3672928553646936E-4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3.6420799540660617E-4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1.2135184467194074E-3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2.1294435186421912E-3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2.1768931555253722E-3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1.6290054530713662E-3</v>
      </c>
      <c r="AE110" s="198">
        <f t="shared" si="2"/>
        <v>1.549904529624897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NewCastle!C$69/100</f>
        <v>1.8784136887494078E-2</v>
      </c>
      <c r="L111" s="215">
        <f>NewCastle!D$69/100</f>
        <v>4.0646845308338116E-3</v>
      </c>
      <c r="M111" s="215">
        <f>NewCastle!E$69/100</f>
        <v>0.36948346645656555</v>
      </c>
      <c r="N111" s="215">
        <f>NewCastle!F$69/100</f>
        <v>2.357324189160568E-2</v>
      </c>
      <c r="O111" s="215">
        <f>NewCastle!G$69/100</f>
        <v>2.2320995664327433E-2</v>
      </c>
      <c r="P111" s="215">
        <f>NewCastle!H$69/100</f>
        <v>0.10201707220206643</v>
      </c>
      <c r="Q111" s="215">
        <f>NewCastle!I$69/100</f>
        <v>8.8931247692855084E-2</v>
      </c>
      <c r="R111" s="215">
        <f>NewCastle!J$69/100</f>
        <v>0.160743642536614</v>
      </c>
      <c r="S111" s="215">
        <f>NewCastle!K$69/100</f>
        <v>0.21008151213763784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-3.0517556288621689E-4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7.1042977336909917E-5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-1.1159851181256313E-3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-2.2200183720181942E-4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1.6616620686970101E-5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2.655448245372147E-4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-1.0313855230102073E-3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6.1852625839165897E-4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2.1258789859119761E-3</v>
      </c>
      <c r="AE111" s="198">
        <f t="shared" si="2"/>
        <v>4.2306162564085481E-2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NewCastle!C$69/100</f>
        <v>1.8784136887494078E-2</v>
      </c>
      <c r="L112" s="215">
        <f>NewCastle!D$69/100</f>
        <v>4.0646845308338116E-3</v>
      </c>
      <c r="M112" s="215">
        <f>NewCastle!E$69/100</f>
        <v>0.36948346645656555</v>
      </c>
      <c r="N112" s="215">
        <f>NewCastle!F$69/100</f>
        <v>2.357324189160568E-2</v>
      </c>
      <c r="O112" s="215">
        <f>NewCastle!G$69/100</f>
        <v>2.2320995664327433E-2</v>
      </c>
      <c r="P112" s="215">
        <f>NewCastle!H$69/100</f>
        <v>0.10201707220206643</v>
      </c>
      <c r="Q112" s="215">
        <f>NewCastle!I$69/100</f>
        <v>8.8931247692855084E-2</v>
      </c>
      <c r="R112" s="215">
        <f>NewCastle!J$69/100</f>
        <v>0.160743642536614</v>
      </c>
      <c r="S112" s="215">
        <f>NewCastle!K$69/100</f>
        <v>0.21008151213763784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-5.3504859747294361E-4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-9.8387412238649648E-5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-3.846920382619321E-3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-5.5406278978196468E-4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-4.1548266093427335E-4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-1.2947193154258245E-3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-3.7207735985894212E-3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-1.79638217191726E-3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7.4814033951961924E-4</v>
      </c>
      <c r="AE112" s="198">
        <f t="shared" si="2"/>
        <v>-1.1513636589460041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NewCastle!C$69/100</f>
        <v>1.8784136887494078E-2</v>
      </c>
      <c r="L113" s="215">
        <f>NewCastle!D$69/100</f>
        <v>4.0646845308338116E-3</v>
      </c>
      <c r="M113" s="215">
        <f>NewCastle!E$69/100</f>
        <v>0.36948346645656555</v>
      </c>
      <c r="N113" s="215">
        <f>NewCastle!F$69/100</f>
        <v>2.357324189160568E-2</v>
      </c>
      <c r="O113" s="215">
        <f>NewCastle!G$69/100</f>
        <v>2.2320995664327433E-2</v>
      </c>
      <c r="P113" s="215">
        <f>NewCastle!H$69/100</f>
        <v>0.10201707220206643</v>
      </c>
      <c r="Q113" s="215">
        <f>NewCastle!I$69/100</f>
        <v>8.8931247692855084E-2</v>
      </c>
      <c r="R113" s="215">
        <f>NewCastle!J$69/100</f>
        <v>0.160743642536614</v>
      </c>
      <c r="S113" s="215">
        <f>NewCastle!K$69/100</f>
        <v>0.21008151213763784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-4.6435617871482139E-4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2.6479775017245853E-6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-3.6863252580681158E-3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-4.1352144810681817E-5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1.1911200049259162E-4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2.8741641093785251E-4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5.3521227243600125E-4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6.9062630216593112E-4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2.4032949991232124E-4</v>
      </c>
      <c r="AE113" s="198">
        <f t="shared" si="2"/>
        <v>-0.23166891181471977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NewCastle!C$69/100</f>
        <v>1.8784136887494078E-2</v>
      </c>
      <c r="L114" s="215">
        <f>NewCastle!D$69/100</f>
        <v>4.0646845308338116E-3</v>
      </c>
      <c r="M114" s="215">
        <f>NewCastle!E$69/100</f>
        <v>0.36948346645656555</v>
      </c>
      <c r="N114" s="215">
        <f>NewCastle!F$69/100</f>
        <v>2.357324189160568E-2</v>
      </c>
      <c r="O114" s="215">
        <f>NewCastle!G$69/100</f>
        <v>2.2320995664327433E-2</v>
      </c>
      <c r="P114" s="215">
        <f>NewCastle!H$69/100</f>
        <v>0.10201707220206643</v>
      </c>
      <c r="Q114" s="215">
        <f>NewCastle!I$69/100</f>
        <v>8.8931247692855084E-2</v>
      </c>
      <c r="R114" s="215">
        <f>NewCastle!J$69/100</f>
        <v>0.160743642536614</v>
      </c>
      <c r="S114" s="215">
        <f>NewCastle!K$69/100</f>
        <v>0.21008151213763784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-2.1821017926685975E-4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-3.6991095484717727E-5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2.5074040684273965E-3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1.5276919108442912E-4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7.7120075483315243E-5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2.5006518709216571E-4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3.0123321392497976E-4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5.2685377915705081E-4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6.9428331684752258E-4</v>
      </c>
      <c r="AE114" s="198">
        <f t="shared" si="2"/>
        <v>0.42545275572652824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NewCastle!C$69/100</f>
        <v>1.8784136887494078E-2</v>
      </c>
      <c r="L115" s="215">
        <f>NewCastle!D$69/100</f>
        <v>4.0646845308338116E-3</v>
      </c>
      <c r="M115" s="215">
        <f>NewCastle!E$69/100</f>
        <v>0.36948346645656555</v>
      </c>
      <c r="N115" s="215">
        <f>NewCastle!F$69/100</f>
        <v>2.357324189160568E-2</v>
      </c>
      <c r="O115" s="215">
        <f>NewCastle!G$69/100</f>
        <v>2.2320995664327433E-2</v>
      </c>
      <c r="P115" s="215">
        <f>NewCastle!H$69/100</f>
        <v>0.10201707220206643</v>
      </c>
      <c r="Q115" s="215">
        <f>NewCastle!I$69/100</f>
        <v>8.8931247692855084E-2</v>
      </c>
      <c r="R115" s="215">
        <f>NewCastle!J$69/100</f>
        <v>0.160743642536614</v>
      </c>
      <c r="S115" s="215">
        <f>NewCastle!K$69/100</f>
        <v>0.21008151213763784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-1.6330400090529921E-4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-5.6045543528403718E-5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-3.6845532809888369E-3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-3.2954889343676032E-4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-1.9801164769760865E-4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-6.3751030821259768E-4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-2.0124633588721234E-3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-7.98387210501667E-4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6.814862180821639E-4</v>
      </c>
      <c r="AE115" s="198">
        <f t="shared" si="2"/>
        <v>-0.7198338026061134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NewCastle!C$69/100</f>
        <v>1.8784136887494078E-2</v>
      </c>
      <c r="L116" s="215">
        <f>NewCastle!D$69/100</f>
        <v>4.0646845308338116E-3</v>
      </c>
      <c r="M116" s="215">
        <f>NewCastle!E$69/100</f>
        <v>0.36948346645656555</v>
      </c>
      <c r="N116" s="215">
        <f>NewCastle!F$69/100</f>
        <v>2.357324189160568E-2</v>
      </c>
      <c r="O116" s="215">
        <f>NewCastle!G$69/100</f>
        <v>2.2320995664327433E-2</v>
      </c>
      <c r="P116" s="215">
        <f>NewCastle!H$69/100</f>
        <v>0.10201707220206643</v>
      </c>
      <c r="Q116" s="215">
        <f>NewCastle!I$69/100</f>
        <v>8.8931247692855084E-2</v>
      </c>
      <c r="R116" s="215">
        <f>NewCastle!J$69/100</f>
        <v>0.160743642536614</v>
      </c>
      <c r="S116" s="215">
        <f>NewCastle!K$69/100</f>
        <v>0.21008151213763784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2.1460930372659473E-4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1.5151413919049438E-5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-1.7230596296315785E-3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-3.2029288233319367E-4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-1.1648424840344262E-4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-2.5635597551148647E-4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-1.5053521533877582E-3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-3.112079777805175E-4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9.869022431400489E-4</v>
      </c>
      <c r="AE116" s="198">
        <f t="shared" si="2"/>
        <v>-0.30160899062622831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NewCastle!C$69/100</f>
        <v>1.8784136887494078E-2</v>
      </c>
      <c r="L117" s="215">
        <f>NewCastle!D$69/100</f>
        <v>4.0646845308338116E-3</v>
      </c>
      <c r="M117" s="215">
        <f>NewCastle!E$69/100</f>
        <v>0.36948346645656555</v>
      </c>
      <c r="N117" s="215">
        <f>NewCastle!F$69/100</f>
        <v>2.357324189160568E-2</v>
      </c>
      <c r="O117" s="215">
        <f>NewCastle!G$69/100</f>
        <v>2.2320995664327433E-2</v>
      </c>
      <c r="P117" s="215">
        <f>NewCastle!H$69/100</f>
        <v>0.10201707220206643</v>
      </c>
      <c r="Q117" s="215">
        <f>NewCastle!I$69/100</f>
        <v>8.8931247692855084E-2</v>
      </c>
      <c r="R117" s="215">
        <f>NewCastle!J$69/100</f>
        <v>0.160743642536614</v>
      </c>
      <c r="S117" s="215">
        <f>NewCastle!K$69/100</f>
        <v>0.21008151213763784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1.5364757729916082E-4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5.4101811451410537E-5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5.5756243587622295E-3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5.1885567080515896E-4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3.8638145968576952E-4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1.3090783139873947E-3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2.3801907517875401E-3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2.2152426757777572E-3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1.4956273045315313E-3</v>
      </c>
      <c r="AE117" s="198">
        <f t="shared" si="2"/>
        <v>1.4088749924087955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NewCastle!C$69/100</f>
        <v>1.8784136887494078E-2</v>
      </c>
      <c r="L118" s="215">
        <f>NewCastle!D$69/100</f>
        <v>4.0646845308338116E-3</v>
      </c>
      <c r="M118" s="215">
        <f>NewCastle!E$69/100</f>
        <v>0.36948346645656555</v>
      </c>
      <c r="N118" s="215">
        <f>NewCastle!F$69/100</f>
        <v>2.357324189160568E-2</v>
      </c>
      <c r="O118" s="215">
        <f>NewCastle!G$69/100</f>
        <v>2.2320995664327433E-2</v>
      </c>
      <c r="P118" s="215">
        <f>NewCastle!H$69/100</f>
        <v>0.10201707220206643</v>
      </c>
      <c r="Q118" s="215">
        <f>NewCastle!I$69/100</f>
        <v>8.8931247692855084E-2</v>
      </c>
      <c r="R118" s="215">
        <f>NewCastle!J$69/100</f>
        <v>0.160743642536614</v>
      </c>
      <c r="S118" s="215">
        <f>NewCastle!K$69/100</f>
        <v>0.21008151213763784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-3.5544497808493933E-4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5.146873778465847E-5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-1.0020873839250658E-2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-8.2705259493057182E-4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-3.2295668831399104E-4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-9.4739122804235075E-4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-3.0928501603091478E-3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-1.4084456548899926E-3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3.7866162173433673E-4</v>
      </c>
      <c r="AE118" s="198">
        <f t="shared" si="2"/>
        <v>-1.6544884784302656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NewCastle!C$69/100</f>
        <v>1.8784136887494078E-2</v>
      </c>
      <c r="L119" s="215">
        <f>NewCastle!D$69/100</f>
        <v>4.0646845308338116E-3</v>
      </c>
      <c r="M119" s="215">
        <f>NewCastle!E$69/100</f>
        <v>0.36948346645656555</v>
      </c>
      <c r="N119" s="215">
        <f>NewCastle!F$69/100</f>
        <v>2.357324189160568E-2</v>
      </c>
      <c r="O119" s="215">
        <f>NewCastle!G$69/100</f>
        <v>2.2320995664327433E-2</v>
      </c>
      <c r="P119" s="215">
        <f>NewCastle!H$69/100</f>
        <v>0.10201707220206643</v>
      </c>
      <c r="Q119" s="215">
        <f>NewCastle!I$69/100</f>
        <v>8.8931247692855084E-2</v>
      </c>
      <c r="R119" s="215">
        <f>NewCastle!J$69/100</f>
        <v>0.160743642536614</v>
      </c>
      <c r="S119" s="215">
        <f>NewCastle!K$69/100</f>
        <v>0.21008151213763784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-4.4441397772459795E-4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1.8910190429571553E-5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-9.056710691470923E-3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-4.7613584519489956E-4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-4.0355663475906477E-4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-1.4378685650057827E-3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-3.3210540583406552E-3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-1.9047087692070843E-3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-6.7219424520775827E-5</v>
      </c>
      <c r="AE119" s="198">
        <f t="shared" si="2"/>
        <v>-1.7092757775794214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NewCastle!C$69/100</f>
        <v>1.8784136887494078E-2</v>
      </c>
      <c r="L120" s="215">
        <f>NewCastle!D$69/100</f>
        <v>4.0646845308338116E-3</v>
      </c>
      <c r="M120" s="215">
        <f>NewCastle!E$69/100</f>
        <v>0.36948346645656555</v>
      </c>
      <c r="N120" s="215">
        <f>NewCastle!F$69/100</f>
        <v>2.357324189160568E-2</v>
      </c>
      <c r="O120" s="215">
        <f>NewCastle!G$69/100</f>
        <v>2.2320995664327433E-2</v>
      </c>
      <c r="P120" s="215">
        <f>NewCastle!H$69/100</f>
        <v>0.10201707220206643</v>
      </c>
      <c r="Q120" s="215">
        <f>NewCastle!I$69/100</f>
        <v>8.8931247692855084E-2</v>
      </c>
      <c r="R120" s="215">
        <f>NewCastle!J$69/100</f>
        <v>0.160743642536614</v>
      </c>
      <c r="S120" s="215">
        <f>NewCastle!K$69/100</f>
        <v>0.21008151213763784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1.4015121951180631E-4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7.0713736798900441E-5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5.3352659312980036E-3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1.2009475574044522E-4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1.6802793185921318E-4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5.8695537041723585E-4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7.2389414081114019E-4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1.0832911945011525E-3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1.073208800908535E-3</v>
      </c>
      <c r="AE120" s="198">
        <f t="shared" si="2"/>
        <v>0.93016030818464324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NewCastle!C$69/100</f>
        <v>1.8784136887494078E-2</v>
      </c>
      <c r="L121" s="215">
        <f>NewCastle!D$69/100</f>
        <v>4.0646845308338116E-3</v>
      </c>
      <c r="M121" s="215">
        <f>NewCastle!E$69/100</f>
        <v>0.36948346645656555</v>
      </c>
      <c r="N121" s="215">
        <f>NewCastle!F$69/100</f>
        <v>2.357324189160568E-2</v>
      </c>
      <c r="O121" s="215">
        <f>NewCastle!G$69/100</f>
        <v>2.2320995664327433E-2</v>
      </c>
      <c r="P121" s="215">
        <f>NewCastle!H$69/100</f>
        <v>0.10201707220206643</v>
      </c>
      <c r="Q121" s="215">
        <f>NewCastle!I$69/100</f>
        <v>8.8931247692855084E-2</v>
      </c>
      <c r="R121" s="215">
        <f>NewCastle!J$69/100</f>
        <v>0.160743642536614</v>
      </c>
      <c r="S121" s="215">
        <f>NewCastle!K$69/100</f>
        <v>0.21008151213763784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1.4088611671509482E-4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6.3700099693146157E-5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-1.9269019732200956E-3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-3.3301100397195045E-4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-1.3527025728022794E-4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-3.9226630541899175E-4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-1.4748679897442891E-3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-4.8977028222839305E-4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5.0767193978737803E-4</v>
      </c>
      <c r="AE121" s="198">
        <f t="shared" si="2"/>
        <v>-0.40398296556683289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NewCastle!C$70/100</f>
        <v>2.1479934318058776E-2</v>
      </c>
      <c r="L122" s="215">
        <f>NewCastle!D$70/100</f>
        <v>3.6772489781209988E-3</v>
      </c>
      <c r="M122" s="215">
        <f>NewCastle!E$70/100</f>
        <v>0.37119970490134818</v>
      </c>
      <c r="N122" s="215">
        <f>NewCastle!F$70/100</f>
        <v>2.4323266544682198E-2</v>
      </c>
      <c r="O122" s="215">
        <f>NewCastle!G$70/100</f>
        <v>2.3255444507987378E-2</v>
      </c>
      <c r="P122" s="215">
        <f>NewCastle!H$70/100</f>
        <v>9.6910858974289513E-2</v>
      </c>
      <c r="Q122" s="215">
        <f>NewCastle!I$70/100</f>
        <v>8.6899338962990041E-2</v>
      </c>
      <c r="R122" s="215">
        <f>NewCastle!J$70/100</f>
        <v>0.16296845013116978</v>
      </c>
      <c r="S122" s="215">
        <f>NewCastle!K$70/100</f>
        <v>0.20928575268135302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1.2946267439444038E-3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2.4840499331974474E-4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1.3028655544743637E-2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2.8876487847586074E-4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4.9043278657514764E-4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1.7685899575663406E-3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1.9940463285010733E-3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3.1406282926318171E-3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3.2611823399893796E-3</v>
      </c>
      <c r="AE122" s="198">
        <f t="shared" si="2"/>
        <v>2.5515331865747402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NewCastle!C$70/100</f>
        <v>2.1479934318058776E-2</v>
      </c>
      <c r="L123" s="215">
        <f>NewCastle!D$70/100</f>
        <v>3.6772489781209988E-3</v>
      </c>
      <c r="M123" s="215">
        <f>NewCastle!E$70/100</f>
        <v>0.37119970490134818</v>
      </c>
      <c r="N123" s="215">
        <f>NewCastle!F$70/100</f>
        <v>2.4323266544682198E-2</v>
      </c>
      <c r="O123" s="215">
        <f>NewCastle!G$70/100</f>
        <v>2.3255444507987378E-2</v>
      </c>
      <c r="P123" s="215">
        <f>NewCastle!H$70/100</f>
        <v>9.6910858974289513E-2</v>
      </c>
      <c r="Q123" s="215">
        <f>NewCastle!I$70/100</f>
        <v>8.6899338962990041E-2</v>
      </c>
      <c r="R123" s="215">
        <f>NewCastle!J$70/100</f>
        <v>0.16296845013116978</v>
      </c>
      <c r="S123" s="215">
        <f>NewCastle!K$70/100</f>
        <v>0.20928575268135302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9.5329162303179824E-4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1.0918122418199358E-4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4.1427193234097968E-3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7.4398954528928163E-5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-1.5990468294401652E-4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-4.826977933011428E-4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-1.8408438541740375E-3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-3.198871936060422E-4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1.59009404088366E-3</v>
      </c>
      <c r="AE123" s="198">
        <f t="shared" si="2"/>
        <v>0.40663516420109386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NewCastle!C$70/100</f>
        <v>2.1479934318058776E-2</v>
      </c>
      <c r="L124" s="215">
        <f>NewCastle!D$70/100</f>
        <v>3.6772489781209988E-3</v>
      </c>
      <c r="M124" s="215">
        <f>NewCastle!E$70/100</f>
        <v>0.37119970490134818</v>
      </c>
      <c r="N124" s="215">
        <f>NewCastle!F$70/100</f>
        <v>2.4323266544682198E-2</v>
      </c>
      <c r="O124" s="215">
        <f>NewCastle!G$70/100</f>
        <v>2.3255444507987378E-2</v>
      </c>
      <c r="P124" s="215">
        <f>NewCastle!H$70/100</f>
        <v>9.6910858974289513E-2</v>
      </c>
      <c r="Q124" s="215">
        <f>NewCastle!I$70/100</f>
        <v>8.6899338962990041E-2</v>
      </c>
      <c r="R124" s="215">
        <f>NewCastle!J$70/100</f>
        <v>0.16296845013116978</v>
      </c>
      <c r="S124" s="215">
        <f>NewCastle!K$70/100</f>
        <v>0.20928575268135302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-1.7053998183679217E-4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-3.4706066298328172E-5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3.9691658171897154E-3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-3.5710862029206898E-4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2.0058521335147511E-4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8.4588913326295997E-4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3.2224165099914345E-4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1.4125137461280678E-3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1.7200944680443675E-3</v>
      </c>
      <c r="AE124" s="198">
        <f t="shared" si="2"/>
        <v>0.79081353605485405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NewCastle!C$70/100</f>
        <v>2.1479934318058776E-2</v>
      </c>
      <c r="L125" s="215">
        <f>NewCastle!D$70/100</f>
        <v>3.6772489781209988E-3</v>
      </c>
      <c r="M125" s="215">
        <f>NewCastle!E$70/100</f>
        <v>0.37119970490134818</v>
      </c>
      <c r="N125" s="215">
        <f>NewCastle!F$70/100</f>
        <v>2.4323266544682198E-2</v>
      </c>
      <c r="O125" s="215">
        <f>NewCastle!G$70/100</f>
        <v>2.3255444507987378E-2</v>
      </c>
      <c r="P125" s="215">
        <f>NewCastle!H$70/100</f>
        <v>9.6910858974289513E-2</v>
      </c>
      <c r="Q125" s="215">
        <f>NewCastle!I$70/100</f>
        <v>8.6899338962990041E-2</v>
      </c>
      <c r="R125" s="215">
        <f>NewCastle!J$70/100</f>
        <v>0.16296845013116978</v>
      </c>
      <c r="S125" s="215">
        <f>NewCastle!K$70/100</f>
        <v>0.20928575268135302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-8.4278934755400384E-4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-1.9399903781057326E-4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-1.1298835052358061E-2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-3.7936044896372538E-4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-5.0300883374382278E-4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-1.7794192009806902E-3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-3.2807716674230305E-3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-2.6241181440966347E-3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-1.105037350320354E-3</v>
      </c>
      <c r="AE125" s="198">
        <f t="shared" si="2"/>
        <v>-2.2007339083250899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NewCastle!C$70/100</f>
        <v>2.1479934318058776E-2</v>
      </c>
      <c r="L126" s="215">
        <f>NewCastle!D$70/100</f>
        <v>3.6772489781209988E-3</v>
      </c>
      <c r="M126" s="215">
        <f>NewCastle!E$70/100</f>
        <v>0.37119970490134818</v>
      </c>
      <c r="N126" s="215">
        <f>NewCastle!F$70/100</f>
        <v>2.4323266544682198E-2</v>
      </c>
      <c r="O126" s="215">
        <f>NewCastle!G$70/100</f>
        <v>2.3255444507987378E-2</v>
      </c>
      <c r="P126" s="215">
        <f>NewCastle!H$70/100</f>
        <v>9.6910858974289513E-2</v>
      </c>
      <c r="Q126" s="215">
        <f>NewCastle!I$70/100</f>
        <v>8.6899338962990041E-2</v>
      </c>
      <c r="R126" s="215">
        <f>NewCastle!J$70/100</f>
        <v>0.16296845013116978</v>
      </c>
      <c r="S126" s="215">
        <f>NewCastle!K$70/100</f>
        <v>0.20928575268135302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-1.3609953731247627E-3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-5.3669234968727232E-5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-6.7816117442425442E-3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-9.2821575366753054E-4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-5.1810450767261025E-4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-1.5058738984507708E-3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-3.8548582720984814E-3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-2.5423532288621712E-3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-4.7213602293663085E-4</v>
      </c>
      <c r="AE126" s="198">
        <f t="shared" si="2"/>
        <v>-1.8017818036024229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NewCastle!C$70/100</f>
        <v>2.1479934318058776E-2</v>
      </c>
      <c r="L127" s="215">
        <f>NewCastle!D$70/100</f>
        <v>3.6772489781209988E-3</v>
      </c>
      <c r="M127" s="215">
        <f>NewCastle!E$70/100</f>
        <v>0.37119970490134818</v>
      </c>
      <c r="N127" s="215">
        <f>NewCastle!F$70/100</f>
        <v>2.4323266544682198E-2</v>
      </c>
      <c r="O127" s="215">
        <f>NewCastle!G$70/100</f>
        <v>2.3255444507987378E-2</v>
      </c>
      <c r="P127" s="215">
        <f>NewCastle!H$70/100</f>
        <v>9.6910858974289513E-2</v>
      </c>
      <c r="Q127" s="215">
        <f>NewCastle!I$70/100</f>
        <v>8.6899338962990041E-2</v>
      </c>
      <c r="R127" s="215">
        <f>NewCastle!J$70/100</f>
        <v>0.16296845013116978</v>
      </c>
      <c r="S127" s="215">
        <f>NewCastle!K$70/100</f>
        <v>0.20928575268135302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4.9902398606130728E-4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7.5735764779457515E-5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2.1751149392175745E-3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-3.5035110776530768E-4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-1.6950401346060834E-4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-3.7290815452791187E-4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-2.1828814527966602E-3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-3.4992375897660946E-4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1.728661019915273E-3</v>
      </c>
      <c r="AE127" s="198">
        <f t="shared" si="2"/>
        <v>0.10529672224465148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NewCastle!C$70/100</f>
        <v>2.1479934318058776E-2</v>
      </c>
      <c r="L128" s="215">
        <f>NewCastle!D$70/100</f>
        <v>3.6772489781209988E-3</v>
      </c>
      <c r="M128" s="215">
        <f>NewCastle!E$70/100</f>
        <v>0.37119970490134818</v>
      </c>
      <c r="N128" s="215">
        <f>NewCastle!F$70/100</f>
        <v>2.4323266544682198E-2</v>
      </c>
      <c r="O128" s="215">
        <f>NewCastle!G$70/100</f>
        <v>2.3255444507987378E-2</v>
      </c>
      <c r="P128" s="215">
        <f>NewCastle!H$70/100</f>
        <v>9.6910858974289513E-2</v>
      </c>
      <c r="Q128" s="215">
        <f>NewCastle!I$70/100</f>
        <v>8.6899338962990041E-2</v>
      </c>
      <c r="R128" s="215">
        <f>NewCastle!J$70/100</f>
        <v>0.16296845013116978</v>
      </c>
      <c r="S128" s="215">
        <f>NewCastle!K$70/100</f>
        <v>0.20928575268135302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7.6485223974873096E-4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-4.9224238070905371E-5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-3.6939950099038809E-3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5.2499471670440013E-4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3.5821545055431434E-4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7.9439512672484865E-4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2.7792909283036685E-3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1.6519215045432318E-3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-6.6128852259488707E-4</v>
      </c>
      <c r="AE128" s="198">
        <f t="shared" si="2"/>
        <v>0.24691621960095217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NewCastle!C$70/100</f>
        <v>2.1479934318058776E-2</v>
      </c>
      <c r="L129" s="215">
        <f>NewCastle!D$70/100</f>
        <v>3.6772489781209988E-3</v>
      </c>
      <c r="M129" s="215">
        <f>NewCastle!E$70/100</f>
        <v>0.37119970490134818</v>
      </c>
      <c r="N129" s="215">
        <f>NewCastle!F$70/100</f>
        <v>2.4323266544682198E-2</v>
      </c>
      <c r="O129" s="215">
        <f>NewCastle!G$70/100</f>
        <v>2.3255444507987378E-2</v>
      </c>
      <c r="P129" s="215">
        <f>NewCastle!H$70/100</f>
        <v>9.6910858974289513E-2</v>
      </c>
      <c r="Q129" s="215">
        <f>NewCastle!I$70/100</f>
        <v>8.6899338962990041E-2</v>
      </c>
      <c r="R129" s="215">
        <f>NewCastle!J$70/100</f>
        <v>0.16296845013116978</v>
      </c>
      <c r="S129" s="215">
        <f>NewCastle!K$70/100</f>
        <v>0.20928575268135302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7.881169962989246E-4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-3.3184772203672065E-5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9.8080061146279957E-3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4.5881723505975024E-4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4.9842815269434131E-4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1.6162568251870723E-3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2.8867146666492413E-3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2.765198467465054E-3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1.6110393258838753E-3</v>
      </c>
      <c r="AE129" s="198">
        <f t="shared" si="2"/>
        <v>2.0399393011662581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NewCastle!C$70/100</f>
        <v>2.1479934318058776E-2</v>
      </c>
      <c r="L130" s="215">
        <f>NewCastle!D$70/100</f>
        <v>3.6772489781209988E-3</v>
      </c>
      <c r="M130" s="215">
        <f>NewCastle!E$70/100</f>
        <v>0.37119970490134818</v>
      </c>
      <c r="N130" s="215">
        <f>NewCastle!F$70/100</f>
        <v>2.4323266544682198E-2</v>
      </c>
      <c r="O130" s="215">
        <f>NewCastle!G$70/100</f>
        <v>2.3255444507987378E-2</v>
      </c>
      <c r="P130" s="215">
        <f>NewCastle!H$70/100</f>
        <v>9.6910858974289513E-2</v>
      </c>
      <c r="Q130" s="215">
        <f>NewCastle!I$70/100</f>
        <v>8.6899338962990041E-2</v>
      </c>
      <c r="R130" s="215">
        <f>NewCastle!J$70/100</f>
        <v>0.16296845013116978</v>
      </c>
      <c r="S130" s="215">
        <f>NewCastle!K$70/100</f>
        <v>0.20928575268135302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1.1526947445504147E-3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2.8208344827900271E-4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1.8031286082441471E-2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1.1052809690716152E-3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8.4459943418662624E-4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2.7404261533686843E-3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5.2339038032094849E-3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4.6167704352117643E-3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2.6420182145217132E-3</v>
      </c>
      <c r="AE130" s="198">
        <f t="shared" si="2"/>
        <v>3.664906328484077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NewCastle!C$70/100</f>
        <v>2.1479934318058776E-2</v>
      </c>
      <c r="L131" s="215">
        <f>NewCastle!D$70/100</f>
        <v>3.6772489781209988E-3</v>
      </c>
      <c r="M131" s="215">
        <f>NewCastle!E$70/100</f>
        <v>0.37119970490134818</v>
      </c>
      <c r="N131" s="215">
        <f>NewCastle!F$70/100</f>
        <v>2.4323266544682198E-2</v>
      </c>
      <c r="O131" s="215">
        <f>NewCastle!G$70/100</f>
        <v>2.3255444507987378E-2</v>
      </c>
      <c r="P131" s="215">
        <f>NewCastle!H$70/100</f>
        <v>9.6910858974289513E-2</v>
      </c>
      <c r="Q131" s="215">
        <f>NewCastle!I$70/100</f>
        <v>8.6899338962990041E-2</v>
      </c>
      <c r="R131" s="215">
        <f>NewCastle!J$70/100</f>
        <v>0.16296845013116978</v>
      </c>
      <c r="S131" s="215">
        <f>NewCastle!K$70/100</f>
        <v>0.20928575268135302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1.0017343347381393E-3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4.3623390188213241E-5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3.5512413838767479E-2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2.2146628015464287E-3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1.7305024783568974E-3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5.4856344230222792E-3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1.1135764283273264E-2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9.1504608981523485E-3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4.3622004539342184E-3</v>
      </c>
      <c r="AE131" s="198">
        <f t="shared" ref="AE131:AE165" si="3">SUM(U131:AD131)*100</f>
        <v>7.0636996901979261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NewCastle!C$70/100</f>
        <v>2.1479934318058776E-2</v>
      </c>
      <c r="L132" s="215">
        <f>NewCastle!D$70/100</f>
        <v>3.6772489781209988E-3</v>
      </c>
      <c r="M132" s="215">
        <f>NewCastle!E$70/100</f>
        <v>0.37119970490134818</v>
      </c>
      <c r="N132" s="215">
        <f>NewCastle!F$70/100</f>
        <v>2.4323266544682198E-2</v>
      </c>
      <c r="O132" s="215">
        <f>NewCastle!G$70/100</f>
        <v>2.3255444507987378E-2</v>
      </c>
      <c r="P132" s="215">
        <f>NewCastle!H$70/100</f>
        <v>9.6910858974289513E-2</v>
      </c>
      <c r="Q132" s="215">
        <f>NewCastle!I$70/100</f>
        <v>8.6899338962990041E-2</v>
      </c>
      <c r="R132" s="215">
        <f>NewCastle!J$70/100</f>
        <v>0.16296845013116978</v>
      </c>
      <c r="S132" s="215">
        <f>NewCastle!K$70/100</f>
        <v>0.20928575268135302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9.0934521814728809E-4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2.2026670464573019E-4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9.3382243868776835E-3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5.4738919147624178E-4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8.5215770371148219E-4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2.8265247819108121E-3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5.4684517529791027E-3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4.395345108032132E-3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1.5093533775690745E-3</v>
      </c>
      <c r="AE132" s="198">
        <f t="shared" si="3"/>
        <v>2.6067058225349546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NewCastle!C$70/100</f>
        <v>2.1479934318058776E-2</v>
      </c>
      <c r="L133" s="215">
        <f>NewCastle!D$70/100</f>
        <v>3.6772489781209988E-3</v>
      </c>
      <c r="M133" s="215">
        <f>NewCastle!E$70/100</f>
        <v>0.37119970490134818</v>
      </c>
      <c r="N133" s="215">
        <f>NewCastle!F$70/100</f>
        <v>2.4323266544682198E-2</v>
      </c>
      <c r="O133" s="215">
        <f>NewCastle!G$70/100</f>
        <v>2.3255444507987378E-2</v>
      </c>
      <c r="P133" s="215">
        <f>NewCastle!H$70/100</f>
        <v>9.6910858974289513E-2</v>
      </c>
      <c r="Q133" s="215">
        <f>NewCastle!I$70/100</f>
        <v>8.6899338962990041E-2</v>
      </c>
      <c r="R133" s="215">
        <f>NewCastle!J$70/100</f>
        <v>0.16296845013116978</v>
      </c>
      <c r="S133" s="215">
        <f>NewCastle!K$70/100</f>
        <v>0.20928575268135302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2.287389511015676E-4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1.0071489916391906E-4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-2.420098318324525E-3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5.3978905802362447E-4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6.5596601605731532E-4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2.1018663534383142E-3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5.326466444128178E-3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2.7909159319222639E-3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-8.0926053967544909E-4</v>
      </c>
      <c r="AE133" s="198">
        <f t="shared" si="3"/>
        <v>0.85150987958352087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NewCastle!C$71/100</f>
        <v>2.1547306560650695E-2</v>
      </c>
      <c r="L134" s="215">
        <f>NewCastle!D$71/100</f>
        <v>4.4761002409312587E-3</v>
      </c>
      <c r="M134" s="215">
        <f>NewCastle!E$71/100</f>
        <v>0.32493241312994042</v>
      </c>
      <c r="N134" s="215">
        <f>NewCastle!F$71/100</f>
        <v>2.2812044413265037E-2</v>
      </c>
      <c r="O134" s="215">
        <f>NewCastle!G$71/100</f>
        <v>2.5484162497033537E-2</v>
      </c>
      <c r="P134" s="215">
        <f>NewCastle!H$71/100</f>
        <v>0.10121116941419478</v>
      </c>
      <c r="Q134" s="215">
        <f>NewCastle!I$71/100</f>
        <v>9.2489861939103968E-2</v>
      </c>
      <c r="R134" s="215">
        <f>NewCastle!J$71/100</f>
        <v>0.17739887616415076</v>
      </c>
      <c r="S134" s="215">
        <f>NewCastle!K$71/100</f>
        <v>0.22964806564072959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1.7479171274686965E-4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1.0551623736776761E-4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4.3226585856045077E-3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-6.9040366244562735E-4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-5.1069130837926599E-4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-8.1538676354228872E-4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-4.8547060857234538E-3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-1.659745029004122E-3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3.2131344601826995E-3</v>
      </c>
      <c r="AE134" s="198">
        <f t="shared" si="3"/>
        <v>-7.1483185319291292E-2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NewCastle!C$71/100</f>
        <v>2.1547306560650695E-2</v>
      </c>
      <c r="L135" s="215">
        <f>NewCastle!D$71/100</f>
        <v>4.4761002409312587E-3</v>
      </c>
      <c r="M135" s="215">
        <f>NewCastle!E$71/100</f>
        <v>0.32493241312994042</v>
      </c>
      <c r="N135" s="215">
        <f>NewCastle!F$71/100</f>
        <v>2.2812044413265037E-2</v>
      </c>
      <c r="O135" s="215">
        <f>NewCastle!G$71/100</f>
        <v>2.5484162497033537E-2</v>
      </c>
      <c r="P135" s="215">
        <f>NewCastle!H$71/100</f>
        <v>0.10121116941419478</v>
      </c>
      <c r="Q135" s="215">
        <f>NewCastle!I$71/100</f>
        <v>9.2489861939103968E-2</v>
      </c>
      <c r="R135" s="215">
        <f>NewCastle!J$71/100</f>
        <v>0.17739887616415076</v>
      </c>
      <c r="S135" s="215">
        <f>NewCastle!K$71/100</f>
        <v>0.22964806564072959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5.1715222710601932E-4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5.7248298572953787E-5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-1.9020854600252347E-3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2.5143372592168251E-6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-6.0003626365406843E-5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-3.7410159269518612E-4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-2.0522186860531474E-5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-5.6400843736828272E-4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-1.0699067157955182E-3</v>
      </c>
      <c r="AE135" s="198">
        <f t="shared" si="3"/>
        <v>-0.34137131561719702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NewCastle!C$71/100</f>
        <v>2.1547306560650695E-2</v>
      </c>
      <c r="L136" s="215">
        <f>NewCastle!D$71/100</f>
        <v>4.4761002409312587E-3</v>
      </c>
      <c r="M136" s="215">
        <f>NewCastle!E$71/100</f>
        <v>0.32493241312994042</v>
      </c>
      <c r="N136" s="215">
        <f>NewCastle!F$71/100</f>
        <v>2.2812044413265037E-2</v>
      </c>
      <c r="O136" s="215">
        <f>NewCastle!G$71/100</f>
        <v>2.5484162497033537E-2</v>
      </c>
      <c r="P136" s="215">
        <f>NewCastle!H$71/100</f>
        <v>0.10121116941419478</v>
      </c>
      <c r="Q136" s="215">
        <f>NewCastle!I$71/100</f>
        <v>9.2489861939103968E-2</v>
      </c>
      <c r="R136" s="215">
        <f>NewCastle!J$71/100</f>
        <v>0.17739887616415076</v>
      </c>
      <c r="S136" s="215">
        <f>NewCastle!K$71/100</f>
        <v>0.22964806564072959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-5.6945237112788528E-4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-1.3599154353841053E-4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-6.7337861698230344E-3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-1.8320922987923694E-4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-3.1420446637540054E-4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-1.0854237816777393E-3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-1.7420676394990279E-3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-1.7622467479877829E-3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-1.1780294626130368E-3</v>
      </c>
      <c r="AE136" s="198">
        <f t="shared" si="3"/>
        <v>-1.3704411412521555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NewCastle!C$71/100</f>
        <v>2.1547306560650695E-2</v>
      </c>
      <c r="L137" s="215">
        <f>NewCastle!D$71/100</f>
        <v>4.4761002409312587E-3</v>
      </c>
      <c r="M137" s="215">
        <f>NewCastle!E$71/100</f>
        <v>0.32493241312994042</v>
      </c>
      <c r="N137" s="215">
        <f>NewCastle!F$71/100</f>
        <v>2.2812044413265037E-2</v>
      </c>
      <c r="O137" s="215">
        <f>NewCastle!G$71/100</f>
        <v>2.5484162497033537E-2</v>
      </c>
      <c r="P137" s="215">
        <f>NewCastle!H$71/100</f>
        <v>0.10121116941419478</v>
      </c>
      <c r="Q137" s="215">
        <f>NewCastle!I$71/100</f>
        <v>9.2489861939103968E-2</v>
      </c>
      <c r="R137" s="215">
        <f>NewCastle!J$71/100</f>
        <v>0.17739887616415076</v>
      </c>
      <c r="S137" s="215">
        <f>NewCastle!K$71/100</f>
        <v>0.22964806564072959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-3.735933220782023E-4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-1.9943013394272218E-4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-1.3805429136472747E-2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-3.7536683510762305E-4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-4.571273844366071E-4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-1.5845109800365377E-3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-2.2611194438714099E-3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-2.7621818977856226E-3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-2.4395700167841108E-3</v>
      </c>
      <c r="AE137" s="198">
        <f t="shared" si="3"/>
        <v>-2.4258329150515583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NewCastle!C$71/100</f>
        <v>2.1547306560650695E-2</v>
      </c>
      <c r="L138" s="215">
        <f>NewCastle!D$71/100</f>
        <v>4.4761002409312587E-3</v>
      </c>
      <c r="M138" s="215">
        <f>NewCastle!E$71/100</f>
        <v>0.32493241312994042</v>
      </c>
      <c r="N138" s="215">
        <f>NewCastle!F$71/100</f>
        <v>2.2812044413265037E-2</v>
      </c>
      <c r="O138" s="215">
        <f>NewCastle!G$71/100</f>
        <v>2.5484162497033537E-2</v>
      </c>
      <c r="P138" s="215">
        <f>NewCastle!H$71/100</f>
        <v>0.10121116941419478</v>
      </c>
      <c r="Q138" s="215">
        <f>NewCastle!I$71/100</f>
        <v>9.2489861939103968E-2</v>
      </c>
      <c r="R138" s="215">
        <f>NewCastle!J$71/100</f>
        <v>0.17739887616415076</v>
      </c>
      <c r="S138" s="215">
        <f>NewCastle!K$71/100</f>
        <v>0.22964806564072959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-4.5138241229147668E-4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-8.7359892398018507E-5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-1.6529686264198352E-2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-1.5113649562605619E-3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-1.4540324102705155E-3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-4.1097562513828824E-3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-9.4660974773236387E-3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-7.3348931730222262E-3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-2.1691553866062278E-3</v>
      </c>
      <c r="AE138" s="198">
        <f t="shared" si="3"/>
        <v>-4.3113728223753895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NewCastle!C$71/100</f>
        <v>2.1547306560650695E-2</v>
      </c>
      <c r="L139" s="215">
        <f>NewCastle!D$71/100</f>
        <v>4.4761002409312587E-3</v>
      </c>
      <c r="M139" s="215">
        <f>NewCastle!E$71/100</f>
        <v>0.32493241312994042</v>
      </c>
      <c r="N139" s="215">
        <f>NewCastle!F$71/100</f>
        <v>2.2812044413265037E-2</v>
      </c>
      <c r="O139" s="215">
        <f>NewCastle!G$71/100</f>
        <v>2.5484162497033537E-2</v>
      </c>
      <c r="P139" s="215">
        <f>NewCastle!H$71/100</f>
        <v>0.10121116941419478</v>
      </c>
      <c r="Q139" s="215">
        <f>NewCastle!I$71/100</f>
        <v>9.2489861939103968E-2</v>
      </c>
      <c r="R139" s="215">
        <f>NewCastle!J$71/100</f>
        <v>0.17739887616415076</v>
      </c>
      <c r="S139" s="215">
        <f>NewCastle!K$71/100</f>
        <v>0.22964806564072959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1.7349566098681025E-4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-9.7336051528211932E-5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-4.4903610439282707E-3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-1.9818785486102849E-4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-2.2228606988127856E-4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-6.3273320704613568E-4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-1.5013005265680213E-3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-1.117732834652991E-3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-1.2830711887162132E-4</v>
      </c>
      <c r="AE139" s="198">
        <f t="shared" si="3"/>
        <v>-0.82147490463507478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NewCastle!C$71/100</f>
        <v>2.1547306560650695E-2</v>
      </c>
      <c r="L140" s="215">
        <f>NewCastle!D$71/100</f>
        <v>4.4761002409312587E-3</v>
      </c>
      <c r="M140" s="215">
        <f>NewCastle!E$71/100</f>
        <v>0.32493241312994042</v>
      </c>
      <c r="N140" s="215">
        <f>NewCastle!F$71/100</f>
        <v>2.2812044413265037E-2</v>
      </c>
      <c r="O140" s="215">
        <f>NewCastle!G$71/100</f>
        <v>2.5484162497033537E-2</v>
      </c>
      <c r="P140" s="215">
        <f>NewCastle!H$71/100</f>
        <v>0.10121116941419478</v>
      </c>
      <c r="Q140" s="215">
        <f>NewCastle!I$71/100</f>
        <v>9.2489861939103968E-2</v>
      </c>
      <c r="R140" s="215">
        <f>NewCastle!J$71/100</f>
        <v>0.17739887616415076</v>
      </c>
      <c r="S140" s="215">
        <f>NewCastle!K$71/100</f>
        <v>0.22964806564072959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4.2992749277499071E-4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2.538664031486581E-6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9.5890796256444249E-4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8.9315599197028578E-5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-4.2522541968350851E-5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-9.8931614915705708E-5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-5.2116560597309763E-4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-2.355498274586541E-5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6.96908596895658E-4</v>
      </c>
      <c r="AE140" s="198">
        <f t="shared" si="3"/>
        <v>0.14914235698605868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NewCastle!C$71/100</f>
        <v>2.1547306560650695E-2</v>
      </c>
      <c r="L141" s="215">
        <f>NewCastle!D$71/100</f>
        <v>4.4761002409312587E-3</v>
      </c>
      <c r="M141" s="215">
        <f>NewCastle!E$71/100</f>
        <v>0.32493241312994042</v>
      </c>
      <c r="N141" s="215">
        <f>NewCastle!F$71/100</f>
        <v>2.2812044413265037E-2</v>
      </c>
      <c r="O141" s="215">
        <f>NewCastle!G$71/100</f>
        <v>2.5484162497033537E-2</v>
      </c>
      <c r="P141" s="215">
        <f>NewCastle!H$71/100</f>
        <v>0.10121116941419478</v>
      </c>
      <c r="Q141" s="215">
        <f>NewCastle!I$71/100</f>
        <v>9.2489861939103968E-2</v>
      </c>
      <c r="R141" s="215">
        <f>NewCastle!J$71/100</f>
        <v>0.17739887616415076</v>
      </c>
      <c r="S141" s="215">
        <f>NewCastle!K$71/100</f>
        <v>0.22964806564072959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1.4820062478522011E-3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4.7911855362360832E-5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5.239946981685429E-4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6.8433457935937746E-5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6.6377744029217934E-5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2.2560943013482849E-4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4.631326504924134E-4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3.3501203639443226E-4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1.1396235166232626E-4</v>
      </c>
      <c r="AE141" s="198">
        <f t="shared" si="3"/>
        <v>0.3326440472032261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NewCastle!C$71/100</f>
        <v>2.1547306560650695E-2</v>
      </c>
      <c r="L142" s="215">
        <f>NewCastle!D$71/100</f>
        <v>4.4761002409312587E-3</v>
      </c>
      <c r="M142" s="215">
        <f>NewCastle!E$71/100</f>
        <v>0.32493241312994042</v>
      </c>
      <c r="N142" s="215">
        <f>NewCastle!F$71/100</f>
        <v>2.2812044413265037E-2</v>
      </c>
      <c r="O142" s="215">
        <f>NewCastle!G$71/100</f>
        <v>2.5484162497033537E-2</v>
      </c>
      <c r="P142" s="215">
        <f>NewCastle!H$71/100</f>
        <v>0.10121116941419478</v>
      </c>
      <c r="Q142" s="215">
        <f>NewCastle!I$71/100</f>
        <v>9.2489861939103968E-2</v>
      </c>
      <c r="R142" s="215">
        <f>NewCastle!J$71/100</f>
        <v>0.17739887616415076</v>
      </c>
      <c r="S142" s="215">
        <f>NewCastle!K$71/100</f>
        <v>0.22964806564072959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4.5615987563735866E-4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3.5290171745501368E-5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-2.9603359095286544E-3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8.0987477884233327E-5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-1.1143529914661656E-6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-1.2342727139027165E-4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3.5354705751499245E-4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-2.2204579504635504E-4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-7.6037183916115628E-4</v>
      </c>
      <c r="AE142" s="198">
        <f t="shared" si="3"/>
        <v>-0.31413105853358175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NewCastle!C$71/100</f>
        <v>2.1547306560650695E-2</v>
      </c>
      <c r="L143" s="215">
        <f>NewCastle!D$71/100</f>
        <v>4.4761002409312587E-3</v>
      </c>
      <c r="M143" s="215">
        <f>NewCastle!E$71/100</f>
        <v>0.32493241312994042</v>
      </c>
      <c r="N143" s="215">
        <f>NewCastle!F$71/100</f>
        <v>2.2812044413265037E-2</v>
      </c>
      <c r="O143" s="215">
        <f>NewCastle!G$71/100</f>
        <v>2.5484162497033537E-2</v>
      </c>
      <c r="P143" s="215">
        <f>NewCastle!H$71/100</f>
        <v>0.10121116941419478</v>
      </c>
      <c r="Q143" s="215">
        <f>NewCastle!I$71/100</f>
        <v>9.2489861939103968E-2</v>
      </c>
      <c r="R143" s="215">
        <f>NewCastle!J$71/100</f>
        <v>0.17739887616415076</v>
      </c>
      <c r="S143" s="215">
        <f>NewCastle!K$71/100</f>
        <v>0.22964806564072959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-3.5257393689313026E-4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1.0375765353912882E-4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1.1348202071148452E-3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-4.1610302823939885E-4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-3.7329995986115047E-4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-8.3686383399815989E-4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-3.10388636305954E-3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-1.4670372835430907E-3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1.1307157692842162E-3</v>
      </c>
      <c r="AE143" s="198">
        <f t="shared" si="3"/>
        <v>-0.41804707756562798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NewCastle!C$71/100</f>
        <v>2.1547306560650695E-2</v>
      </c>
      <c r="L144" s="215">
        <f>NewCastle!D$71/100</f>
        <v>4.4761002409312587E-3</v>
      </c>
      <c r="M144" s="215">
        <f>NewCastle!E$71/100</f>
        <v>0.32493241312994042</v>
      </c>
      <c r="N144" s="215">
        <f>NewCastle!F$71/100</f>
        <v>2.2812044413265037E-2</v>
      </c>
      <c r="O144" s="215">
        <f>NewCastle!G$71/100</f>
        <v>2.5484162497033537E-2</v>
      </c>
      <c r="P144" s="215">
        <f>NewCastle!H$71/100</f>
        <v>0.10121116941419478</v>
      </c>
      <c r="Q144" s="215">
        <f>NewCastle!I$71/100</f>
        <v>9.2489861939103968E-2</v>
      </c>
      <c r="R144" s="215">
        <f>NewCastle!J$71/100</f>
        <v>0.17739887616415076</v>
      </c>
      <c r="S144" s="215">
        <f>NewCastle!K$71/100</f>
        <v>0.22964806564072959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-3.6786967151161145E-4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1.4610607548801909E-4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-6.5155143278661865E-3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-1.7658524113658102E-4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-1.6145697738279713E-4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-5.8999385491421269E-4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-6.7974035681873891E-4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-1.0719867207906423E-3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-1.2273113972078378E-3</v>
      </c>
      <c r="AE144" s="198">
        <f t="shared" si="3"/>
        <v>-1.064435247214059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NewCastle!C$71/100</f>
        <v>2.1547306560650695E-2</v>
      </c>
      <c r="L145" s="215">
        <f>NewCastle!D$71/100</f>
        <v>4.4761002409312587E-3</v>
      </c>
      <c r="M145" s="215">
        <f>NewCastle!E$71/100</f>
        <v>0.32493241312994042</v>
      </c>
      <c r="N145" s="215">
        <f>NewCastle!F$71/100</f>
        <v>2.2812044413265037E-2</v>
      </c>
      <c r="O145" s="215">
        <f>NewCastle!G$71/100</f>
        <v>2.5484162497033537E-2</v>
      </c>
      <c r="P145" s="215">
        <f>NewCastle!H$71/100</f>
        <v>0.10121116941419478</v>
      </c>
      <c r="Q145" s="215">
        <f>NewCastle!I$71/100</f>
        <v>9.2489861939103968E-2</v>
      </c>
      <c r="R145" s="215">
        <f>NewCastle!J$71/100</f>
        <v>0.17739887616415076</v>
      </c>
      <c r="S145" s="215">
        <f>NewCastle!K$71/100</f>
        <v>0.22964806564072959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5.0836639074577689E-4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-1.3870293458460517E-4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-9.1252940017447941E-4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-5.0069420817639075E-5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-1.0574950829679938E-4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-4.070922047715373E-4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-6.6383866956320158E-4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-5.3892376231993056E-4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-3.445999716030708E-4</v>
      </c>
      <c r="AE145" s="198">
        <f t="shared" si="3"/>
        <v>-0.26531394813854864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NewCastle!C$72/100</f>
        <v>2.1304562395373806E-2</v>
      </c>
      <c r="L146" s="215">
        <f>NewCastle!D$72/100</f>
        <v>4.3705444538553791E-3</v>
      </c>
      <c r="M146" s="215">
        <f>NewCastle!E$72/100</f>
        <v>0.32756927306213202</v>
      </c>
      <c r="N146" s="215">
        <f>NewCastle!F$72/100</f>
        <v>2.272995063565901E-2</v>
      </c>
      <c r="O146" s="215">
        <f>NewCastle!G$72/100</f>
        <v>2.5100896909293968E-2</v>
      </c>
      <c r="P146" s="215">
        <f>NewCastle!H$72/100</f>
        <v>0.10074410958554422</v>
      </c>
      <c r="Q146" s="215">
        <f>NewCastle!I$72/100</f>
        <v>9.2127799394291887E-2</v>
      </c>
      <c r="R146" s="215">
        <f>NewCastle!J$72/100</f>
        <v>0.17635855907791231</v>
      </c>
      <c r="S146" s="215">
        <f>NewCastle!K$72/100</f>
        <v>0.22969430448593758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-3.7618566278264329E-4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6.4773977614963888E-5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6.1787013929170947E-3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5.17944267220382E-4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3.6498739728914282E-4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1.0205869788571756E-3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2.3331371283234199E-3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1.9494203306730635E-3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8.8474033007415059E-4</v>
      </c>
      <c r="AE146" s="198">
        <f t="shared" si="3"/>
        <v>1.2938106140186751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NewCastle!C$72/100</f>
        <v>2.1304562395373806E-2</v>
      </c>
      <c r="L147" s="215">
        <f>NewCastle!D$72/100</f>
        <v>4.3705444538553791E-3</v>
      </c>
      <c r="M147" s="215">
        <f>NewCastle!E$72/100</f>
        <v>0.32756927306213202</v>
      </c>
      <c r="N147" s="215">
        <f>NewCastle!F$72/100</f>
        <v>2.272995063565901E-2</v>
      </c>
      <c r="O147" s="215">
        <f>NewCastle!G$72/100</f>
        <v>2.5100896909293968E-2</v>
      </c>
      <c r="P147" s="215">
        <f>NewCastle!H$72/100</f>
        <v>0.10074410958554422</v>
      </c>
      <c r="Q147" s="215">
        <f>NewCastle!I$72/100</f>
        <v>9.2127799394291887E-2</v>
      </c>
      <c r="R147" s="215">
        <f>NewCastle!J$72/100</f>
        <v>0.17635855907791231</v>
      </c>
      <c r="S147" s="215">
        <f>NewCastle!K$72/100</f>
        <v>0.22969430448593758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-1.3204539948952692E-4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2.2024981753315346E-5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-3.473832169064592E-4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-2.0635121093441435E-4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-1.3111932653126808E-4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-1.8378242240107097E-4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-1.3681140853645001E-3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-3.7181856091388993E-4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1.0461935477708753E-3</v>
      </c>
      <c r="AE147" s="198">
        <f t="shared" si="3"/>
        <v>-0.1672395693016939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NewCastle!C$72/100</f>
        <v>2.1304562395373806E-2</v>
      </c>
      <c r="L148" s="215">
        <f>NewCastle!D$72/100</f>
        <v>4.3705444538553791E-3</v>
      </c>
      <c r="M148" s="215">
        <f>NewCastle!E$72/100</f>
        <v>0.32756927306213202</v>
      </c>
      <c r="N148" s="215">
        <f>NewCastle!F$72/100</f>
        <v>2.272995063565901E-2</v>
      </c>
      <c r="O148" s="215">
        <f>NewCastle!G$72/100</f>
        <v>2.5100896909293968E-2</v>
      </c>
      <c r="P148" s="215">
        <f>NewCastle!H$72/100</f>
        <v>0.10074410958554422</v>
      </c>
      <c r="Q148" s="215">
        <f>NewCastle!I$72/100</f>
        <v>9.2127799394291887E-2</v>
      </c>
      <c r="R148" s="215">
        <f>NewCastle!J$72/100</f>
        <v>0.17635855907791231</v>
      </c>
      <c r="S148" s="215">
        <f>NewCastle!K$72/100</f>
        <v>0.22969430448593758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-1.5208912855139321E-3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-9.0598719168147101E-5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-6.9869473530001442E-3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-3.084249326351158E-4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-3.1463760924143171E-4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-9.3089562025830321E-4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-1.9756014177529724E-3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-1.6612630666416486E-3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-6.7588792480258425E-4</v>
      </c>
      <c r="AE148" s="198">
        <f t="shared" si="3"/>
        <v>-1.4465147929014277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NewCastle!C$72/100</f>
        <v>2.1304562395373806E-2</v>
      </c>
      <c r="L149" s="215">
        <f>NewCastle!D$72/100</f>
        <v>4.3705444538553791E-3</v>
      </c>
      <c r="M149" s="215">
        <f>NewCastle!E$72/100</f>
        <v>0.32756927306213202</v>
      </c>
      <c r="N149" s="215">
        <f>NewCastle!F$72/100</f>
        <v>2.272995063565901E-2</v>
      </c>
      <c r="O149" s="215">
        <f>NewCastle!G$72/100</f>
        <v>2.5100896909293968E-2</v>
      </c>
      <c r="P149" s="215">
        <f>NewCastle!H$72/100</f>
        <v>0.10074410958554422</v>
      </c>
      <c r="Q149" s="215">
        <f>NewCastle!I$72/100</f>
        <v>9.2127799394291887E-2</v>
      </c>
      <c r="R149" s="215">
        <f>NewCastle!J$72/100</f>
        <v>0.17635855907791231</v>
      </c>
      <c r="S149" s="215">
        <f>NewCastle!K$72/100</f>
        <v>0.22969430448593758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-5.8364341770627745E-4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9.0927469226985275E-5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-4.2909383178913732E-4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-2.8732102502661202E-4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-1.6508551699523797E-4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-3.227737468943195E-4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-1.3799193067317605E-3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-6.7491775498556921E-4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3.9809269595785743E-4</v>
      </c>
      <c r="AE149" s="198">
        <f t="shared" si="3"/>
        <v>-0.33537344349440718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NewCastle!C$72/100</f>
        <v>2.1304562395373806E-2</v>
      </c>
      <c r="L150" s="215">
        <f>NewCastle!D$72/100</f>
        <v>4.3705444538553791E-3</v>
      </c>
      <c r="M150" s="215">
        <f>NewCastle!E$72/100</f>
        <v>0.32756927306213202</v>
      </c>
      <c r="N150" s="215">
        <f>NewCastle!F$72/100</f>
        <v>2.272995063565901E-2</v>
      </c>
      <c r="O150" s="215">
        <f>NewCastle!G$72/100</f>
        <v>2.5100896909293968E-2</v>
      </c>
      <c r="P150" s="215">
        <f>NewCastle!H$72/100</f>
        <v>0.10074410958554422</v>
      </c>
      <c r="Q150" s="215">
        <f>NewCastle!I$72/100</f>
        <v>9.2127799394291887E-2</v>
      </c>
      <c r="R150" s="215">
        <f>NewCastle!J$72/100</f>
        <v>0.17635855907791231</v>
      </c>
      <c r="S150" s="215">
        <f>NewCastle!K$72/100</f>
        <v>0.22969430448593758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-5.3011236774877717E-5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1.6300045797095627E-4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7.4016635979126059E-3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6.3326470386287925E-4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6.0507381253166708E-4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1.7462561127410149E-3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4.1037871720819514E-3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2.9993863104057607E-3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7.4972467040075835E-4</v>
      </c>
      <c r="AE150" s="198">
        <f t="shared" si="3"/>
        <v>1.8349145601132715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NewCastle!C$72/100</f>
        <v>2.1304562395373806E-2</v>
      </c>
      <c r="L151" s="215">
        <f>NewCastle!D$72/100</f>
        <v>4.3705444538553791E-3</v>
      </c>
      <c r="M151" s="215">
        <f>NewCastle!E$72/100</f>
        <v>0.32756927306213202</v>
      </c>
      <c r="N151" s="215">
        <f>NewCastle!F$72/100</f>
        <v>2.272995063565901E-2</v>
      </c>
      <c r="O151" s="215">
        <f>NewCastle!G$72/100</f>
        <v>2.5100896909293968E-2</v>
      </c>
      <c r="P151" s="215">
        <f>NewCastle!H$72/100</f>
        <v>0.10074410958554422</v>
      </c>
      <c r="Q151" s="215">
        <f>NewCastle!I$72/100</f>
        <v>9.2127799394291887E-2</v>
      </c>
      <c r="R151" s="215">
        <f>NewCastle!J$72/100</f>
        <v>0.17635855907791231</v>
      </c>
      <c r="S151" s="215">
        <f>NewCastle!K$72/100</f>
        <v>0.22969430448593758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5.9011712216304685E-4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6.345029259381983E-5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2.313802156644053E-3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1.6836575468661205E-4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9.1268756816220242E-5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3.3585880317029196E-4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3.6031787239061144E-4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6.3255143023697969E-4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9.1095180600520714E-4</v>
      </c>
      <c r="AE151" s="198">
        <f t="shared" si="3"/>
        <v>0.54666839947068424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NewCastle!C$72/100</f>
        <v>2.1304562395373806E-2</v>
      </c>
      <c r="L152" s="215">
        <f>NewCastle!D$72/100</f>
        <v>4.3705444538553791E-3</v>
      </c>
      <c r="M152" s="215">
        <f>NewCastle!E$72/100</f>
        <v>0.32756927306213202</v>
      </c>
      <c r="N152" s="215">
        <f>NewCastle!F$72/100</f>
        <v>2.272995063565901E-2</v>
      </c>
      <c r="O152" s="215">
        <f>NewCastle!G$72/100</f>
        <v>2.5100896909293968E-2</v>
      </c>
      <c r="P152" s="215">
        <f>NewCastle!H$72/100</f>
        <v>0.10074410958554422</v>
      </c>
      <c r="Q152" s="215">
        <f>NewCastle!I$72/100</f>
        <v>9.2127799394291887E-2</v>
      </c>
      <c r="R152" s="215">
        <f>NewCastle!J$72/100</f>
        <v>0.17635855907791231</v>
      </c>
      <c r="S152" s="215">
        <f>NewCastle!K$72/100</f>
        <v>0.22969430448593758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1.5005739549902035E-4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-2.1027962411786986E-4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-8.0011366917134494E-3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-5.9315846563958254E-4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-2.3113633859789604E-4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-4.7687520570215304E-4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-1.7967502936448161E-3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-1.1249755275475678E-3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-8.5600168386651269E-5</v>
      </c>
      <c r="AE152" s="198">
        <f t="shared" si="3"/>
        <v>-1.2369854919850967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NewCastle!C$72/100</f>
        <v>2.1304562395373806E-2</v>
      </c>
      <c r="L153" s="215">
        <f>NewCastle!D$72/100</f>
        <v>4.3705444538553791E-3</v>
      </c>
      <c r="M153" s="215">
        <f>NewCastle!E$72/100</f>
        <v>0.32756927306213202</v>
      </c>
      <c r="N153" s="215">
        <f>NewCastle!F$72/100</f>
        <v>2.272995063565901E-2</v>
      </c>
      <c r="O153" s="215">
        <f>NewCastle!G$72/100</f>
        <v>2.5100896909293968E-2</v>
      </c>
      <c r="P153" s="215">
        <f>NewCastle!H$72/100</f>
        <v>0.10074410958554422</v>
      </c>
      <c r="Q153" s="215">
        <f>NewCastle!I$72/100</f>
        <v>9.2127799394291887E-2</v>
      </c>
      <c r="R153" s="215">
        <f>NewCastle!J$72/100</f>
        <v>0.17635855907791231</v>
      </c>
      <c r="S153" s="215">
        <f>NewCastle!K$72/100</f>
        <v>0.22969430448593758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4.9042632654885412E-4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1.2492384067075034E-4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2.1036930767569934E-3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1.7876509506794939E-4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2.1987962141440453E-4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7.2158284696058122E-4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1.1468710436596621E-3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1.2941894728442157E-3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9.9711330704635643E-4</v>
      </c>
      <c r="AE153" s="198">
        <f t="shared" si="3"/>
        <v>0.7277444630969766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NewCastle!C$72/100</f>
        <v>2.1304562395373806E-2</v>
      </c>
      <c r="L154" s="215">
        <f>NewCastle!D$72/100</f>
        <v>4.3705444538553791E-3</v>
      </c>
      <c r="M154" s="215">
        <f>NewCastle!E$72/100</f>
        <v>0.32756927306213202</v>
      </c>
      <c r="N154" s="215">
        <f>NewCastle!F$72/100</f>
        <v>2.272995063565901E-2</v>
      </c>
      <c r="O154" s="215">
        <f>NewCastle!G$72/100</f>
        <v>2.5100896909293968E-2</v>
      </c>
      <c r="P154" s="215">
        <f>NewCastle!H$72/100</f>
        <v>0.10074410958554422</v>
      </c>
      <c r="Q154" s="215">
        <f>NewCastle!I$72/100</f>
        <v>9.2127799394291887E-2</v>
      </c>
      <c r="R154" s="215">
        <f>NewCastle!J$72/100</f>
        <v>0.17635855907791231</v>
      </c>
      <c r="S154" s="215">
        <f>NewCastle!K$72/100</f>
        <v>0.22969430448593758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9.6505620594364392E-4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-6.2279812383567451E-7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-8.3393570276808267E-3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-4.791482729834646E-4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-2.8738014524777291E-4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-8.087331823629332E-4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-2.0067353214833455E-3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-1.5025134368367595E-3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-4.8498124160594103E-4</v>
      </c>
      <c r="AE154" s="198">
        <f t="shared" si="3"/>
        <v>-1.2944415220381236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NewCastle!C$72/100</f>
        <v>2.1304562395373806E-2</v>
      </c>
      <c r="L155" s="215">
        <f>NewCastle!D$72/100</f>
        <v>4.3705444538553791E-3</v>
      </c>
      <c r="M155" s="215">
        <f>NewCastle!E$72/100</f>
        <v>0.32756927306213202</v>
      </c>
      <c r="N155" s="215">
        <f>NewCastle!F$72/100</f>
        <v>2.272995063565901E-2</v>
      </c>
      <c r="O155" s="215">
        <f>NewCastle!G$72/100</f>
        <v>2.5100896909293968E-2</v>
      </c>
      <c r="P155" s="215">
        <f>NewCastle!H$72/100</f>
        <v>0.10074410958554422</v>
      </c>
      <c r="Q155" s="215">
        <f>NewCastle!I$72/100</f>
        <v>9.2127799394291887E-2</v>
      </c>
      <c r="R155" s="215">
        <f>NewCastle!J$72/100</f>
        <v>0.17635855907791231</v>
      </c>
      <c r="S155" s="215">
        <f>NewCastle!K$72/100</f>
        <v>0.22969430448593758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1.1662324298223985E-3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6.9518422398956735E-5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1.9787353582100104E-3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2.8545345566821732E-4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-5.9442808758772597E-5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-2.6041378459048376E-4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-5.279228057699242E-4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-9.6822289372226582E-5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6.084588922456801E-4</v>
      </c>
      <c r="AE155" s="198">
        <f t="shared" si="3"/>
        <v>0.31637968698538566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NewCastle!C$72/100</f>
        <v>2.1304562395373806E-2</v>
      </c>
      <c r="L156" s="215">
        <f>NewCastle!D$72/100</f>
        <v>4.3705444538553791E-3</v>
      </c>
      <c r="M156" s="215">
        <f>NewCastle!E$72/100</f>
        <v>0.32756927306213202</v>
      </c>
      <c r="N156" s="215">
        <f>NewCastle!F$72/100</f>
        <v>2.272995063565901E-2</v>
      </c>
      <c r="O156" s="215">
        <f>NewCastle!G$72/100</f>
        <v>2.5100896909293968E-2</v>
      </c>
      <c r="P156" s="215">
        <f>NewCastle!H$72/100</f>
        <v>0.10074410958554422</v>
      </c>
      <c r="Q156" s="215">
        <f>NewCastle!I$72/100</f>
        <v>9.2127799394291887E-2</v>
      </c>
      <c r="R156" s="215">
        <f>NewCastle!J$72/100</f>
        <v>0.17635855907791231</v>
      </c>
      <c r="S156" s="215">
        <f>NewCastle!K$72/100</f>
        <v>0.22969430448593758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-2.5550158594089893E-4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2.6555014763095669E-5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-1.6391223544758227E-4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-2.2072681472552413E-4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-1.7029484469098847E-4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-4.5328148815421387E-4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-1.383040367824476E-3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-7.5182332960927259E-4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2.5451298149346515E-4</v>
      </c>
      <c r="AE156" s="198">
        <f t="shared" si="3"/>
        <v>-0.31175126701363953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NewCastle!C$72/100</f>
        <v>2.1304562395373806E-2</v>
      </c>
      <c r="L157" s="215">
        <f>NewCastle!D$72/100</f>
        <v>4.3705444538553791E-3</v>
      </c>
      <c r="M157" s="215">
        <f>NewCastle!E$72/100</f>
        <v>0.32756927306213202</v>
      </c>
      <c r="N157" s="215">
        <f>NewCastle!F$72/100</f>
        <v>2.272995063565901E-2</v>
      </c>
      <c r="O157" s="215">
        <f>NewCastle!G$72/100</f>
        <v>2.5100896909293968E-2</v>
      </c>
      <c r="P157" s="215">
        <f>NewCastle!H$72/100</f>
        <v>0.10074410958554422</v>
      </c>
      <c r="Q157" s="215">
        <f>NewCastle!I$72/100</f>
        <v>9.2127799394291887E-2</v>
      </c>
      <c r="R157" s="215">
        <f>NewCastle!J$72/100</f>
        <v>0.17635855907791231</v>
      </c>
      <c r="S157" s="215">
        <f>NewCastle!K$72/100</f>
        <v>0.22969430448593758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-1.9939767010357612E-4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-8.5087007571858864E-5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-1.0934354655115254E-2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-6.1757653381303728E-4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-4.7399153839165455E-4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-1.4384627515317979E-3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-2.8841076961498785E-3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-2.6176325773861631E-3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-1.5702865041096598E-3</v>
      </c>
      <c r="AE157" s="198">
        <f t="shared" si="3"/>
        <v>-2.0820896934172883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2.0944039413923449E-2</v>
      </c>
      <c r="L158" s="215">
        <f t="shared" ref="L158:S158" si="4">L146+((L134-L20)/9)</f>
        <v>2.8358162010120452E-3</v>
      </c>
      <c r="M158" s="215">
        <f t="shared" si="4"/>
        <v>0.32459695944041606</v>
      </c>
      <c r="N158" s="215">
        <f t="shared" si="4"/>
        <v>2.2529604909728038E-2</v>
      </c>
      <c r="O158" s="215">
        <f t="shared" si="4"/>
        <v>2.586591250386815E-2</v>
      </c>
      <c r="P158" s="215">
        <f t="shared" si="4"/>
        <v>0.10145907321828222</v>
      </c>
      <c r="Q158" s="215">
        <f t="shared" si="4"/>
        <v>9.3126670756308608E-2</v>
      </c>
      <c r="R158" s="215">
        <f t="shared" si="4"/>
        <v>0.18044252458552643</v>
      </c>
      <c r="S158" s="215">
        <f t="shared" si="4"/>
        <v>0.22819939897093519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5.064568713488458E-4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6.7811036542363324E-6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8.0671257060784887E-3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6.2784351565898518E-5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-3.0235009182650189E-5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9.4087921996851773E-5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-1.0345212601637248E-3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3.78430969633405E-4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2.0993298271125165E-3</v>
      </c>
      <c r="AE158" s="198">
        <f t="shared" si="3"/>
        <v>1.0150240482043866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5" si="5">K147+((K135-K21)/9)</f>
        <v>2.0944039413923449E-2</v>
      </c>
      <c r="L159" s="215">
        <f t="shared" si="5"/>
        <v>2.8358162010120452E-3</v>
      </c>
      <c r="M159" s="215">
        <f t="shared" si="5"/>
        <v>0.32459695944041606</v>
      </c>
      <c r="N159" s="215">
        <f t="shared" si="5"/>
        <v>2.2529604909728038E-2</v>
      </c>
      <c r="O159" s="215">
        <f t="shared" si="5"/>
        <v>2.586591250386815E-2</v>
      </c>
      <c r="P159" s="215">
        <f t="shared" si="5"/>
        <v>0.10145907321828222</v>
      </c>
      <c r="Q159" s="215">
        <f t="shared" si="5"/>
        <v>9.3126670756308608E-2</v>
      </c>
      <c r="R159" s="215">
        <f t="shared" si="5"/>
        <v>0.18044252458552643</v>
      </c>
      <c r="S159" s="215">
        <f t="shared" si="5"/>
        <v>0.22819939897093519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-5.8523260429744919E-4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1.0888594599631394E-5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-5.7378763944198651E-3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-4.928038122190508E-4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-4.4740302358304863E-4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-1.2403570579046783E-3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-3.3437531382836988E-3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-2.0274182309548247E-3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1.3157766698244791E-4</v>
      </c>
      <c r="AE159" s="198">
        <f t="shared" si="3"/>
        <v>-1.3732378000080536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2.0944039413923449E-2</v>
      </c>
      <c r="L160" s="215">
        <f t="shared" si="5"/>
        <v>2.8358162010120452E-3</v>
      </c>
      <c r="M160" s="215">
        <f t="shared" si="5"/>
        <v>0.32459695944041606</v>
      </c>
      <c r="N160" s="215">
        <f t="shared" si="5"/>
        <v>2.2529604909728038E-2</v>
      </c>
      <c r="O160" s="215">
        <f t="shared" si="5"/>
        <v>2.586591250386815E-2</v>
      </c>
      <c r="P160" s="215">
        <f t="shared" si="5"/>
        <v>0.10145907321828222</v>
      </c>
      <c r="Q160" s="215">
        <f t="shared" si="5"/>
        <v>9.3126670756308608E-2</v>
      </c>
      <c r="R160" s="215">
        <f t="shared" si="5"/>
        <v>0.18044252458552643</v>
      </c>
      <c r="S160" s="215">
        <f t="shared" si="5"/>
        <v>0.22819939897093519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-1.0018121818682303E-3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-2.2846917849262151E-5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-4.3402169397536673E-3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-2.2315041602626384E-4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-2.3566296344031403E-4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-7.2060886471838248E-4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-1.4911851974461305E-3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-1.2295915437953674E-3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-4.9542993916990258E-4</v>
      </c>
      <c r="AE160" s="198">
        <f t="shared" si="3"/>
        <v>-0.97605049640675201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2.0944039413923449E-2</v>
      </c>
      <c r="L161" s="215">
        <f t="shared" si="5"/>
        <v>2.8358162010120452E-3</v>
      </c>
      <c r="M161" s="215">
        <f t="shared" si="5"/>
        <v>0.32459695944041606</v>
      </c>
      <c r="N161" s="215">
        <f t="shared" si="5"/>
        <v>2.2529604909728038E-2</v>
      </c>
      <c r="O161" s="215">
        <f t="shared" si="5"/>
        <v>2.586591250386815E-2</v>
      </c>
      <c r="P161" s="215">
        <f t="shared" si="5"/>
        <v>0.10145907321828222</v>
      </c>
      <c r="Q161" s="215">
        <f t="shared" si="5"/>
        <v>9.3126670756308608E-2</v>
      </c>
      <c r="R161" s="215">
        <f t="shared" si="5"/>
        <v>0.18044252458552643</v>
      </c>
      <c r="S161" s="215">
        <f t="shared" si="5"/>
        <v>0.22819939897093519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-8.4981366385564249E-4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4.3721799350740923E-5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-5.4688195067751529E-3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-3.601572097543608E-4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-3.0476598688037199E-4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-9.0496652989133285E-4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-2.1461204419044775E-3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-1.4723765556161786E-3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-3.4101201682440913E-4</v>
      </c>
      <c r="AE161" s="198">
        <f t="shared" si="3"/>
        <v>-1.1804310112151186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si="5"/>
        <v>2.0944039413923449E-2</v>
      </c>
      <c r="L162" s="215">
        <f t="shared" si="5"/>
        <v>2.8358162010120452E-3</v>
      </c>
      <c r="M162" s="215">
        <f t="shared" si="5"/>
        <v>0.32459695944041606</v>
      </c>
      <c r="N162" s="215">
        <f t="shared" si="5"/>
        <v>2.2529604909728038E-2</v>
      </c>
      <c r="O162" s="215">
        <f t="shared" si="5"/>
        <v>2.586591250386815E-2</v>
      </c>
      <c r="P162" s="215">
        <f t="shared" si="5"/>
        <v>0.10145907321828222</v>
      </c>
      <c r="Q162" s="215">
        <f t="shared" si="5"/>
        <v>9.3126670756308608E-2</v>
      </c>
      <c r="R162" s="215">
        <f t="shared" si="5"/>
        <v>0.18044252458552643</v>
      </c>
      <c r="S162" s="215">
        <f t="shared" si="5"/>
        <v>0.22819939897093519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-8.8674483612069592E-5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6.1348889961164736E-5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7.5740543990984663E-3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3.6615040347295501E-4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3.9965841144536107E-4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1.2316486373547732E-3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2.4148414846319887E-3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2.1472159674106083E-3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1.0467147961794097E-3</v>
      </c>
      <c r="AE162" s="198">
        <f t="shared" si="3"/>
        <v>1.5152958505942655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si="5"/>
        <v>2.0944039413923449E-2</v>
      </c>
      <c r="L163" s="215">
        <f t="shared" si="5"/>
        <v>2.8358162010120452E-3</v>
      </c>
      <c r="M163" s="215">
        <f t="shared" si="5"/>
        <v>0.32459695944041606</v>
      </c>
      <c r="N163" s="215">
        <f t="shared" si="5"/>
        <v>2.2529604909728038E-2</v>
      </c>
      <c r="O163" s="215">
        <f t="shared" si="5"/>
        <v>2.586591250386815E-2</v>
      </c>
      <c r="P163" s="215">
        <f t="shared" si="5"/>
        <v>0.10145907321828222</v>
      </c>
      <c r="Q163" s="215">
        <f t="shared" si="5"/>
        <v>9.3126670756308608E-2</v>
      </c>
      <c r="R163" s="215">
        <f t="shared" si="5"/>
        <v>0.18044252458552643</v>
      </c>
      <c r="S163" s="215">
        <f t="shared" si="5"/>
        <v>0.22819939897093519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9.3028357649803145E-4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-3.8159421853551012E-5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-1.4405436048381261E-3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3.2674555694815337E-5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1.180044302374154E-4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2.4982267490744473E-4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8.7275682229410675E-4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4.771806778751666E-4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-3.6986852994498544E-4</v>
      </c>
      <c r="AE163" s="198">
        <f t="shared" si="3"/>
        <v>8.3215118087031775E-2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si="5"/>
        <v>2.0987242011484473E-2</v>
      </c>
      <c r="L164" s="215">
        <f t="shared" si="5"/>
        <v>3.1782029244891213E-3</v>
      </c>
      <c r="M164" s="215">
        <f t="shared" si="5"/>
        <v>0.32381871884881958</v>
      </c>
      <c r="N164" s="215">
        <f t="shared" si="5"/>
        <v>2.250608856911698E-2</v>
      </c>
      <c r="O164" s="215">
        <f t="shared" si="5"/>
        <v>2.5857913039446793E-2</v>
      </c>
      <c r="P164" s="215">
        <f t="shared" si="5"/>
        <v>0.10093175977885248</v>
      </c>
      <c r="Q164" s="215">
        <f t="shared" si="5"/>
        <v>9.2867110124853644E-2</v>
      </c>
      <c r="R164" s="215">
        <f t="shared" si="5"/>
        <v>0.18069284300388808</v>
      </c>
      <c r="S164" s="215">
        <f t="shared" si="5"/>
        <v>0.22916012169904906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9.3693813707011731E-4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5.2842327850771569E-5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-4.2302274874685608E-3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-5.9051365325671291E-4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-1.2065196822982145E-4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-1.8159669027897072E-4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-1.2825053170792083E-3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-4.7659667932232282E-4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1.9457938850060599E-4</v>
      </c>
      <c r="AE164" s="198">
        <f t="shared" si="3"/>
        <v>-0.56977319422141015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si="5"/>
        <v>2.0987242011484473E-2</v>
      </c>
      <c r="L165" s="215">
        <f t="shared" si="5"/>
        <v>3.1782029244891213E-3</v>
      </c>
      <c r="M165" s="215">
        <f t="shared" si="5"/>
        <v>0.32381871884881958</v>
      </c>
      <c r="N165" s="215">
        <f t="shared" si="5"/>
        <v>2.250608856911698E-2</v>
      </c>
      <c r="O165" s="215">
        <f t="shared" si="5"/>
        <v>2.5857913039446793E-2</v>
      </c>
      <c r="P165" s="215">
        <f t="shared" si="5"/>
        <v>0.10093175977885248</v>
      </c>
      <c r="Q165" s="215">
        <f t="shared" si="5"/>
        <v>9.2867110124853644E-2</v>
      </c>
      <c r="R165" s="215">
        <f t="shared" si="5"/>
        <v>0.18069284300388808</v>
      </c>
      <c r="S165" s="215">
        <f t="shared" si="5"/>
        <v>0.22916012169904906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1.430431622883667E-4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2.3931393675547967E-4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7.9136710731361921E-3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4.4438286579569903E-4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1.622872492452022E-4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5.2621624611655826E-4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7.9341761227076776E-4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1.1699318450388648E-3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1.3203901921805519E-3</v>
      </c>
      <c r="AE165" s="198">
        <f t="shared" si="3"/>
        <v>1.2712654182827683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">
        <v>70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KZN!C57</f>
        <v>Agriculture, forestry and fishing</v>
      </c>
      <c r="L1" s="218" t="str">
        <f>KZN!D57</f>
        <v>Mining and quarrying</v>
      </c>
      <c r="M1" s="218" t="str">
        <f>KZN!E57</f>
        <v>Manufacturing</v>
      </c>
      <c r="N1" s="218" t="str">
        <f>KZN!F57</f>
        <v>Electricity, gas and water</v>
      </c>
      <c r="O1" s="218" t="str">
        <f>KZN!G57</f>
        <v>Construction</v>
      </c>
      <c r="P1" s="218" t="str">
        <f>KZN!H57</f>
        <v>Wholesale &amp; retail trade; hotels &amp; restaurants</v>
      </c>
      <c r="Q1" s="218" t="str">
        <f>KZN!I57</f>
        <v>Transport , storage and communication</v>
      </c>
      <c r="R1" s="218" t="str">
        <f>KZN!J57</f>
        <v>Finance, real estate and business services</v>
      </c>
      <c r="S1" s="218" t="str">
        <f>KZN!K57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'Port Shepstone'!C$60/100</f>
        <v>0.10003563938120547</v>
      </c>
      <c r="L2" s="215">
        <f>'Port Shepstone'!D$60/100</f>
        <v>3.8953072978460769E-2</v>
      </c>
      <c r="M2" s="215">
        <f>'Port Shepstone'!E$60/100</f>
        <v>0.13924706666640843</v>
      </c>
      <c r="N2" s="215">
        <f>'Port Shepstone'!F$60/100</f>
        <v>2.1268810199974873E-2</v>
      </c>
      <c r="O2" s="215">
        <f>'Port Shepstone'!G$60/100</f>
        <v>4.0407397515541357E-2</v>
      </c>
      <c r="P2" s="215">
        <f>'Port Shepstone'!H$60/100</f>
        <v>0.16584082843950912</v>
      </c>
      <c r="Q2" s="215">
        <f>'Port Shepstone'!I$60/100</f>
        <v>8.256501236630133E-2</v>
      </c>
      <c r="R2" s="215">
        <f>'Port Shepstone'!J$60/100</f>
        <v>0.19496904418366212</v>
      </c>
      <c r="S2" s="215">
        <f>'Port Shepstone'!K$60/100</f>
        <v>0.21671312826893654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-1.5881508151114946E-3</v>
      </c>
      <c r="V2" s="215">
        <f>L2*$B2*Indicators!$B$217+L2*$C2*Indicators!$C$217+L2*$D2*Indicators!$D$217+L2*$E2*Indicators!$E$217+L2*$F2*Indicators!$F$217+L2*$G2*Indicators!$G$217+L2*$H2*Indicators!$H$217+L2*$I2*Indicators!$I$217</f>
        <v>9.2101967251636803E-4</v>
      </c>
      <c r="W2" s="215">
        <f>M2*$B2*Indicators!$B$218+M2*$C2*Indicators!$C$218+M2*$D2*Indicators!$D$218+M2*$E2*Indicators!$E$218+M2*$F2*Indicators!$F$218+M2*$G2*Indicators!$G$218+M2*$H2*Indicators!$H$218+M2*$I2*Indicators!$I$218</f>
        <v>6.5463962313229884E-4</v>
      </c>
      <c r="X2" s="215">
        <f>N2*$B2*Indicators!$B$219+N2*$C2*Indicators!$C$219+N2*$D2*Indicators!$D$219+N2*$E2*Indicators!$E$219+N2*$F2*Indicators!$F$219+N2*$G2*Indicators!$G$219+N2*$H2*Indicators!$H$219+N2*$I2*Indicators!$I$219</f>
        <v>-5.1164738048781948E-5</v>
      </c>
      <c r="Y2" s="215">
        <f>O2*$B2*Indicators!$B$220+O2*$C2*Indicators!$C$220+O2*$D2*Indicators!$D$220+O2*$E2*Indicators!$E$220+O2*$F2*Indicators!$F$220+O2*$G2*Indicators!$G$220+O2*$H2*Indicators!$H$220+O2*$I2*Indicators!$I$220</f>
        <v>1.7200555076900926E-4</v>
      </c>
      <c r="Z2" s="215">
        <f>P2*$B2*Indicators!$B$221+P2*$C2*Indicators!$C$221+P2*$D2*Indicators!$D$221+P2*$E2*Indicators!$E$221+P2*$F2*Indicators!$F$221+P2*$G2*Indicators!$G$221+P2*$H2*Indicators!$H$221+P2*$I2*Indicators!$I$221</f>
        <v>8.1270106712768143E-4</v>
      </c>
      <c r="AA2" s="215">
        <f>Q2*$B2*Indicators!$B$222+Q2*$C2*Indicators!$C$222+Q2*$D2*Indicators!$D$222+Q2*$E2*Indicators!$E$222+Q2*$F2*Indicators!$F$222+Q2*$G2*Indicators!$G$222+Q2*$H2*Indicators!$H$222+Q2*$I2*Indicators!$I$222</f>
        <v>2.9598213170184623E-4</v>
      </c>
      <c r="AB2" s="215">
        <f>R2*$B2*Indicators!$B$223+R2*$C2*Indicators!$C$223+R2*$D2*Indicators!$D$223+R2*$E2*Indicators!$E$223+R2*$F2*Indicators!$F$223+R2*$G2*Indicators!$G$223+R2*$H2*Indicators!$H$223+R2*$I2*Indicators!$I$223</f>
        <v>8.1042775929961685E-4</v>
      </c>
      <c r="AC2" s="215">
        <f>S2*$B2*Indicators!$B$224+S2*$C2*Indicators!$C$224+S2*$D2*Indicators!$D$224+S2*$E2*Indicators!$E$224+S2*$F2*Indicators!$F$224+S2*$G2*Indicators!$G$224+S2*$H2*Indicators!$H$224+S2*$I2*Indicators!$I$224</f>
        <v>9.0535458661517997E-4</v>
      </c>
      <c r="AD2" s="215"/>
      <c r="AE2" s="198">
        <f>SUM(U2:AD2)*100</f>
        <v>0.29328148380017244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'Port Shepstone'!C$60/100</f>
        <v>0.10003563938120547</v>
      </c>
      <c r="L3" s="215">
        <f>'Port Shepstone'!D$60/100</f>
        <v>3.8953072978460769E-2</v>
      </c>
      <c r="M3" s="215">
        <f>'Port Shepstone'!E$60/100</f>
        <v>0.13924706666640843</v>
      </c>
      <c r="N3" s="215">
        <f>'Port Shepstone'!F$60/100</f>
        <v>2.1268810199974873E-2</v>
      </c>
      <c r="O3" s="215">
        <f>'Port Shepstone'!G$60/100</f>
        <v>4.0407397515541357E-2</v>
      </c>
      <c r="P3" s="215">
        <f>'Port Shepstone'!H$60/100</f>
        <v>0.16584082843950912</v>
      </c>
      <c r="Q3" s="215">
        <f>'Port Shepstone'!I$60/100</f>
        <v>8.256501236630133E-2</v>
      </c>
      <c r="R3" s="215">
        <f>'Port Shepstone'!J$60/100</f>
        <v>0.19496904418366212</v>
      </c>
      <c r="S3" s="215">
        <f>'Port Shepstone'!K$60/100</f>
        <v>0.21671312826893654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8.3415333989350561E-4</v>
      </c>
      <c r="V3" s="215">
        <f>L3*$B3*Indicators!$B$217+L3*$C3*Indicators!$C$217+L3*$D3*Indicators!$D$217+L3*$E3*Indicators!$E$217+L3*$F3*Indicators!$F$217+L3*$G3*Indicators!$G$217+L3*$H3*Indicators!$H$217+L3*$I3*Indicators!$I$217</f>
        <v>4.1630220078314734E-4</v>
      </c>
      <c r="W3" s="215">
        <f>M3*$B3*Indicators!$B$218+M3*$C3*Indicators!$C$218+M3*$D3*Indicators!$D$218+M3*$E3*Indicators!$E$218+M3*$F3*Indicators!$F$218+M3*$G3*Indicators!$G$218+M3*$H3*Indicators!$H$218+M3*$I3*Indicators!$I$218</f>
        <v>2.6168341478330303E-3</v>
      </c>
      <c r="X3" s="215">
        <f>N3*$B3*Indicators!$B$219+N3*$C3*Indicators!$C$219+N3*$D3*Indicators!$D$219+N3*$E3*Indicators!$E$219+N3*$F3*Indicators!$F$219+N3*$G3*Indicators!$G$219+N3*$H3*Indicators!$H$219+N3*$I3*Indicators!$I$219</f>
        <v>7.5219622323167436E-4</v>
      </c>
      <c r="Y3" s="215">
        <f>O3*$B3*Indicators!$B$220+O3*$C3*Indicators!$C$220+O3*$D3*Indicators!$D$220+O3*$E3*Indicators!$E$220+O3*$F3*Indicators!$F$220+O3*$G3*Indicators!$G$220+O3*$H3*Indicators!$H$220+O3*$I3*Indicators!$I$220</f>
        <v>1.2542356010223632E-3</v>
      </c>
      <c r="Z3" s="215">
        <f>P3*$B3*Indicators!$B$221+P3*$C3*Indicators!$C$221+P3*$D3*Indicators!$D$221+P3*$E3*Indicators!$E$221+P3*$F3*Indicators!$F$221+P3*$G3*Indicators!$G$221+P3*$H3*Indicators!$H$221+P3*$I3*Indicators!$I$221</f>
        <v>3.7112508963688486E-3</v>
      </c>
      <c r="AA3" s="215">
        <f>Q3*$B3*Indicators!$B$222+Q3*$C3*Indicators!$C$222+Q3*$D3*Indicators!$D$222+Q3*$E3*Indicators!$E$222+Q3*$F3*Indicators!$F$222+Q3*$G3*Indicators!$G$222+Q3*$H3*Indicators!$H$222+Q3*$I3*Indicators!$I$222</f>
        <v>4.2968024949850405E-3</v>
      </c>
      <c r="AB3" s="215">
        <f>R3*$B3*Indicators!$B$223+R3*$C3*Indicators!$C$223+R3*$D3*Indicators!$D$223+R3*$E3*Indicators!$E$223+R3*$F3*Indicators!$F$223+R3*$G3*Indicators!$G$223+R3*$H3*Indicators!$H$223+R3*$I3*Indicators!$I$223</f>
        <v>4.549431498501141E-3</v>
      </c>
      <c r="AC3" s="215">
        <f>S3*$B3*Indicators!$B$224+S3*$C3*Indicators!$C$224+S3*$D3*Indicators!$D$224+S3*$E3*Indicators!$E$224+S3*$F3*Indicators!$F$224+S3*$G3*Indicators!$G$224+S3*$H3*Indicators!$H$224+S3*$I3*Indicators!$I$224</f>
        <v>1.7859841144851818E-3</v>
      </c>
      <c r="AE3" s="198">
        <f t="shared" ref="AE3:AE66" si="1">SUM(U3:AD3)*100</f>
        <v>2.0217190517103933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'Port Shepstone'!C$60/100</f>
        <v>0.10003563938120547</v>
      </c>
      <c r="L4" s="215">
        <f>'Port Shepstone'!D$60/100</f>
        <v>3.8953072978460769E-2</v>
      </c>
      <c r="M4" s="215">
        <f>'Port Shepstone'!E$60/100</f>
        <v>0.13924706666640843</v>
      </c>
      <c r="N4" s="215">
        <f>'Port Shepstone'!F$60/100</f>
        <v>2.1268810199974873E-2</v>
      </c>
      <c r="O4" s="215">
        <f>'Port Shepstone'!G$60/100</f>
        <v>4.0407397515541357E-2</v>
      </c>
      <c r="P4" s="215">
        <f>'Port Shepstone'!H$60/100</f>
        <v>0.16584082843950912</v>
      </c>
      <c r="Q4" s="215">
        <f>'Port Shepstone'!I$60/100</f>
        <v>8.256501236630133E-2</v>
      </c>
      <c r="R4" s="215">
        <f>'Port Shepstone'!J$60/100</f>
        <v>0.19496904418366212</v>
      </c>
      <c r="S4" s="215">
        <f>'Port Shepstone'!K$60/100</f>
        <v>0.21671312826893654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-2.8624718675616103E-3</v>
      </c>
      <c r="V4" s="215">
        <f>L4*$B4*Indicators!$B$217+L4*$C4*Indicators!$C$217+L4*$D4*Indicators!$D$217+L4*$E4*Indicators!$E$217+L4*$F4*Indicators!$F$217+L4*$G4*Indicators!$G$217+L4*$H4*Indicators!$H$217+L4*$I4*Indicators!$I$217</f>
        <v>1.6287864894275254E-4</v>
      </c>
      <c r="W4" s="215">
        <f>M4*$B4*Indicators!$B$218+M4*$C4*Indicators!$C$218+M4*$D4*Indicators!$D$218+M4*$E4*Indicators!$E$218+M4*$F4*Indicators!$F$218+M4*$G4*Indicators!$G$218+M4*$H4*Indicators!$H$218+M4*$I4*Indicators!$I$218</f>
        <v>2.9450035710784596E-4</v>
      </c>
      <c r="X4" s="215">
        <f>N4*$B4*Indicators!$B$219+N4*$C4*Indicators!$C$219+N4*$D4*Indicators!$D$219+N4*$E4*Indicators!$E$219+N4*$F4*Indicators!$F$219+N4*$G4*Indicators!$G$219+N4*$H4*Indicators!$H$219+N4*$I4*Indicators!$I$219</f>
        <v>-2.2369884024190268E-4</v>
      </c>
      <c r="Y4" s="215">
        <f>O4*$B4*Indicators!$B$220+O4*$C4*Indicators!$C$220+O4*$D4*Indicators!$D$220+O4*$E4*Indicators!$E$220+O4*$F4*Indicators!$F$220+O4*$G4*Indicators!$G$220+O4*$H4*Indicators!$H$220+O4*$I4*Indicators!$I$220</f>
        <v>-5.0245830546234656E-5</v>
      </c>
      <c r="Z4" s="215">
        <f>P4*$B4*Indicators!$B$221+P4*$C4*Indicators!$C$221+P4*$D4*Indicators!$D$221+P4*$E4*Indicators!$E$221+P4*$F4*Indicators!$F$221+P4*$G4*Indicators!$G$221+P4*$H4*Indicators!$H$221+P4*$I4*Indicators!$I$221</f>
        <v>1.6906273590791538E-4</v>
      </c>
      <c r="AA4" s="215">
        <f>Q4*$B4*Indicators!$B$222+Q4*$C4*Indicators!$C$222+Q4*$D4*Indicators!$D$222+Q4*$E4*Indicators!$E$222+Q4*$F4*Indicators!$F$222+Q4*$G4*Indicators!$G$222+Q4*$H4*Indicators!$H$222+Q4*$I4*Indicators!$I$222</f>
        <v>-9.3720987677368246E-4</v>
      </c>
      <c r="AB4" s="215">
        <f>R4*$B4*Indicators!$B$223+R4*$C4*Indicators!$C$223+R4*$D4*Indicators!$D$223+R4*$E4*Indicators!$E$223+R4*$F4*Indicators!$F$223+R4*$G4*Indicators!$G$223+R4*$H4*Indicators!$H$223+R4*$I4*Indicators!$I$223</f>
        <v>2.9952497059878105E-4</v>
      </c>
      <c r="AC4" s="215">
        <f>S4*$B4*Indicators!$B$224+S4*$C4*Indicators!$C$224+S4*$D4*Indicators!$D$224+S4*$E4*Indicators!$E$224+S4*$F4*Indicators!$F$224+S4*$G4*Indicators!$G$224+S4*$H4*Indicators!$H$224+S4*$I4*Indicators!$I$224</f>
        <v>1.4730894305315266E-3</v>
      </c>
      <c r="AE4" s="198">
        <f t="shared" si="1"/>
        <v>-0.16745702720346087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'Port Shepstone'!C$60/100</f>
        <v>0.10003563938120547</v>
      </c>
      <c r="L5" s="215">
        <f>'Port Shepstone'!D$60/100</f>
        <v>3.8953072978460769E-2</v>
      </c>
      <c r="M5" s="215">
        <f>'Port Shepstone'!E$60/100</f>
        <v>0.13924706666640843</v>
      </c>
      <c r="N5" s="215">
        <f>'Port Shepstone'!F$60/100</f>
        <v>2.1268810199974873E-2</v>
      </c>
      <c r="O5" s="215">
        <f>'Port Shepstone'!G$60/100</f>
        <v>4.0407397515541357E-2</v>
      </c>
      <c r="P5" s="215">
        <f>'Port Shepstone'!H$60/100</f>
        <v>0.16584082843950912</v>
      </c>
      <c r="Q5" s="215">
        <f>'Port Shepstone'!I$60/100</f>
        <v>8.256501236630133E-2</v>
      </c>
      <c r="R5" s="215">
        <f>'Port Shepstone'!J$60/100</f>
        <v>0.19496904418366212</v>
      </c>
      <c r="S5" s="215">
        <f>'Port Shepstone'!K$60/100</f>
        <v>0.21671312826893654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3.9440511456222089E-4</v>
      </c>
      <c r="V5" s="215">
        <f>L5*$B5*Indicators!$B$217+L5*$C5*Indicators!$C$217+L5*$D5*Indicators!$D$217+L5*$E5*Indicators!$E$217+L5*$F5*Indicators!$F$217+L5*$G5*Indicators!$G$217+L5*$H5*Indicators!$H$217+L5*$I5*Indicators!$I$217</f>
        <v>5.7229274066256184E-4</v>
      </c>
      <c r="W5" s="215">
        <f>M5*$B5*Indicators!$B$218+M5*$C5*Indicators!$C$218+M5*$D5*Indicators!$D$218+M5*$E5*Indicators!$E$218+M5*$F5*Indicators!$F$218+M5*$G5*Indicators!$G$218+M5*$H5*Indicators!$H$218+M5*$I5*Indicators!$I$218</f>
        <v>9.5823464376690358E-4</v>
      </c>
      <c r="X5" s="215">
        <f>N5*$B5*Indicators!$B$219+N5*$C5*Indicators!$C$219+N5*$D5*Indicators!$D$219+N5*$E5*Indicators!$E$219+N5*$F5*Indicators!$F$219+N5*$G5*Indicators!$G$219+N5*$H5*Indicators!$H$219+N5*$I5*Indicators!$I$219</f>
        <v>1.7899011586876439E-4</v>
      </c>
      <c r="Y5" s="215">
        <f>O5*$B5*Indicators!$B$220+O5*$C5*Indicators!$C$220+O5*$D5*Indicators!$D$220+O5*$E5*Indicators!$E$220+O5*$F5*Indicators!$F$220+O5*$G5*Indicators!$G$220+O5*$H5*Indicators!$H$220+O5*$I5*Indicators!$I$220</f>
        <v>4.8836924433112413E-4</v>
      </c>
      <c r="Z5" s="215">
        <f>P5*$B5*Indicators!$B$221+P5*$C5*Indicators!$C$221+P5*$D5*Indicators!$D$221+P5*$E5*Indicators!$E$221+P5*$F5*Indicators!$F$221+P5*$G5*Indicators!$G$221+P5*$H5*Indicators!$H$221+P5*$I5*Indicators!$I$221</f>
        <v>1.66551457965557E-3</v>
      </c>
      <c r="AA5" s="215">
        <f>Q5*$B5*Indicators!$B$222+Q5*$C5*Indicators!$C$222+Q5*$D5*Indicators!$D$222+Q5*$E5*Indicators!$E$222+Q5*$F5*Indicators!$F$222+Q5*$G5*Indicators!$G$222+Q5*$H5*Indicators!$H$222+Q5*$I5*Indicators!$I$222</f>
        <v>1.2557591346347597E-3</v>
      </c>
      <c r="AB5" s="215">
        <f>R5*$B5*Indicators!$B$223+R5*$C5*Indicators!$C$223+R5*$D5*Indicators!$D$223+R5*$E5*Indicators!$E$223+R5*$F5*Indicators!$F$223+R5*$G5*Indicators!$G$223+R5*$H5*Indicators!$H$223+R5*$I5*Indicators!$I$223</f>
        <v>2.0346598220611738E-3</v>
      </c>
      <c r="AC5" s="215">
        <f>S5*$B5*Indicators!$B$224+S5*$C5*Indicators!$C$224+S5*$D5*Indicators!$D$224+S5*$E5*Indicators!$E$224+S5*$F5*Indicators!$F$224+S5*$G5*Indicators!$G$224+S5*$H5*Indicators!$H$224+S5*$I5*Indicators!$I$224</f>
        <v>1.5861071819644771E-3</v>
      </c>
      <c r="AE5" s="198">
        <f t="shared" si="1"/>
        <v>0.91343325775075546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'Port Shepstone'!C$60/100</f>
        <v>0.10003563938120547</v>
      </c>
      <c r="L6" s="215">
        <f>'Port Shepstone'!D$60/100</f>
        <v>3.8953072978460769E-2</v>
      </c>
      <c r="M6" s="215">
        <f>'Port Shepstone'!E$60/100</f>
        <v>0.13924706666640843</v>
      </c>
      <c r="N6" s="215">
        <f>'Port Shepstone'!F$60/100</f>
        <v>2.1268810199974873E-2</v>
      </c>
      <c r="O6" s="215">
        <f>'Port Shepstone'!G$60/100</f>
        <v>4.0407397515541357E-2</v>
      </c>
      <c r="P6" s="215">
        <f>'Port Shepstone'!H$60/100</f>
        <v>0.16584082843950912</v>
      </c>
      <c r="Q6" s="215">
        <f>'Port Shepstone'!I$60/100</f>
        <v>8.256501236630133E-2</v>
      </c>
      <c r="R6" s="215">
        <f>'Port Shepstone'!J$60/100</f>
        <v>0.19496904418366212</v>
      </c>
      <c r="S6" s="215">
        <f>'Port Shepstone'!K$60/100</f>
        <v>0.21671312826893654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-1.0095995297723019E-3</v>
      </c>
      <c r="V6" s="215">
        <f>L6*$B6*Indicators!$B$217+L6*$C6*Indicators!$C$217+L6*$D6*Indicators!$D$217+L6*$E6*Indicators!$E$217+L6*$F6*Indicators!$F$217+L6*$G6*Indicators!$G$217+L6*$H6*Indicators!$H$217+L6*$I6*Indicators!$I$217</f>
        <v>-5.8162223024812011E-4</v>
      </c>
      <c r="W6" s="215">
        <f>M6*$B6*Indicators!$B$218+M6*$C6*Indicators!$C$218+M6*$D6*Indicators!$D$218+M6*$E6*Indicators!$E$218+M6*$F6*Indicators!$F$218+M6*$G6*Indicators!$G$218+M6*$H6*Indicators!$H$218+M6*$I6*Indicators!$I$218</f>
        <v>4.7679107283091308E-4</v>
      </c>
      <c r="X6" s="215">
        <f>N6*$B6*Indicators!$B$219+N6*$C6*Indicators!$C$219+N6*$D6*Indicators!$D$219+N6*$E6*Indicators!$E$219+N6*$F6*Indicators!$F$219+N6*$G6*Indicators!$G$219+N6*$H6*Indicators!$H$219+N6*$I6*Indicators!$I$219</f>
        <v>4.5007909225444654E-5</v>
      </c>
      <c r="Y6" s="215">
        <f>O6*$B6*Indicators!$B$220+O6*$C6*Indicators!$C$220+O6*$D6*Indicators!$D$220+O6*$E6*Indicators!$E$220+O6*$F6*Indicators!$F$220+O6*$G6*Indicators!$G$220+O6*$H6*Indicators!$H$220+O6*$I6*Indicators!$I$220</f>
        <v>-3.4302947202840066E-5</v>
      </c>
      <c r="Z6" s="215">
        <f>P6*$B6*Indicators!$B$221+P6*$C6*Indicators!$C$221+P6*$D6*Indicators!$D$221+P6*$E6*Indicators!$E$221+P6*$F6*Indicators!$F$221+P6*$G6*Indicators!$G$221+P6*$H6*Indicators!$H$221+P6*$I6*Indicators!$I$221</f>
        <v>-5.0822166445903792E-4</v>
      </c>
      <c r="AA6" s="215">
        <f>Q6*$B6*Indicators!$B$222+Q6*$C6*Indicators!$C$222+Q6*$D6*Indicators!$D$222+Q6*$E6*Indicators!$E$222+Q6*$F6*Indicators!$F$222+Q6*$G6*Indicators!$G$222+Q6*$H6*Indicators!$H$222+Q6*$I6*Indicators!$I$222</f>
        <v>1.2834193783051588E-4</v>
      </c>
      <c r="AB6" s="215">
        <f>R6*$B6*Indicators!$B$223+R6*$C6*Indicators!$C$223+R6*$D6*Indicators!$D$223+R6*$E6*Indicators!$E$223+R6*$F6*Indicators!$F$223+R6*$G6*Indicators!$G$223+R6*$H6*Indicators!$H$223+R6*$I6*Indicators!$I$223</f>
        <v>-4.8975834716083076E-4</v>
      </c>
      <c r="AC6" s="215">
        <f>S6*$B6*Indicators!$B$224+S6*$C6*Indicators!$C$224+S6*$D6*Indicators!$D$224+S6*$E6*Indicators!$E$224+S6*$F6*Indicators!$F$224+S6*$G6*Indicators!$G$224+S6*$H6*Indicators!$H$224+S6*$I6*Indicators!$I$224</f>
        <v>-7.4878975237266041E-4</v>
      </c>
      <c r="AE6" s="198">
        <f t="shared" si="1"/>
        <v>-0.27221535513289169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'Port Shepstone'!C$60/100</f>
        <v>0.10003563938120547</v>
      </c>
      <c r="L7" s="215">
        <f>'Port Shepstone'!D$60/100</f>
        <v>3.8953072978460769E-2</v>
      </c>
      <c r="M7" s="215">
        <f>'Port Shepstone'!E$60/100</f>
        <v>0.13924706666640843</v>
      </c>
      <c r="N7" s="215">
        <f>'Port Shepstone'!F$60/100</f>
        <v>2.1268810199974873E-2</v>
      </c>
      <c r="O7" s="215">
        <f>'Port Shepstone'!G$60/100</f>
        <v>4.0407397515541357E-2</v>
      </c>
      <c r="P7" s="215">
        <f>'Port Shepstone'!H$60/100</f>
        <v>0.16584082843950912</v>
      </c>
      <c r="Q7" s="215">
        <f>'Port Shepstone'!I$60/100</f>
        <v>8.256501236630133E-2</v>
      </c>
      <c r="R7" s="215">
        <f>'Port Shepstone'!J$60/100</f>
        <v>0.19496904418366212</v>
      </c>
      <c r="S7" s="215">
        <f>'Port Shepstone'!K$60/100</f>
        <v>0.21671312826893654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4.6852456648313232E-4</v>
      </c>
      <c r="V7" s="215">
        <f>L7*$B7*Indicators!$B$217+L7*$C7*Indicators!$C$217+L7*$D7*Indicators!$D$217+L7*$E7*Indicators!$E$217+L7*$F7*Indicators!$F$217+L7*$G7*Indicators!$G$217+L7*$H7*Indicators!$H$217+L7*$I7*Indicators!$I$217</f>
        <v>2.1283731226768364E-3</v>
      </c>
      <c r="W7" s="215">
        <f>M7*$B7*Indicators!$B$218+M7*$C7*Indicators!$C$218+M7*$D7*Indicators!$D$218+M7*$E7*Indicators!$E$218+M7*$F7*Indicators!$F$218+M7*$G7*Indicators!$G$218+M7*$H7*Indicators!$H$218+M7*$I7*Indicators!$I$218</f>
        <v>8.1134245482299399E-3</v>
      </c>
      <c r="X7" s="215">
        <f>N7*$B7*Indicators!$B$219+N7*$C7*Indicators!$C$219+N7*$D7*Indicators!$D$219+N7*$E7*Indicators!$E$219+N7*$F7*Indicators!$F$219+N7*$G7*Indicators!$G$219+N7*$H7*Indicators!$H$219+N7*$I7*Indicators!$I$219</f>
        <v>6.0577602903113571E-4</v>
      </c>
      <c r="Y7" s="215">
        <f>O7*$B7*Indicators!$B$220+O7*$C7*Indicators!$C$220+O7*$D7*Indicators!$D$220+O7*$E7*Indicators!$E$220+O7*$F7*Indicators!$F$220+O7*$G7*Indicators!$G$220+O7*$H7*Indicators!$H$220+O7*$I7*Indicators!$I$220</f>
        <v>1.19181222922442E-3</v>
      </c>
      <c r="Z7" s="215">
        <f>P7*$B7*Indicators!$B$221+P7*$C7*Indicators!$C$221+P7*$D7*Indicators!$D$221+P7*$E7*Indicators!$E$221+P7*$F7*Indicators!$F$221+P7*$G7*Indicators!$G$221+P7*$H7*Indicators!$H$221+P7*$I7*Indicators!$I$221</f>
        <v>4.2378291672891186E-3</v>
      </c>
      <c r="AA7" s="215">
        <f>Q7*$B7*Indicators!$B$222+Q7*$C7*Indicators!$C$222+Q7*$D7*Indicators!$D$222+Q7*$E7*Indicators!$E$222+Q7*$F7*Indicators!$F$222+Q7*$G7*Indicators!$G$222+Q7*$H7*Indicators!$H$222+Q7*$I7*Indicators!$I$222</f>
        <v>3.1033283849013584E-3</v>
      </c>
      <c r="AB7" s="215">
        <f>R7*$B7*Indicators!$B$223+R7*$C7*Indicators!$C$223+R7*$D7*Indicators!$D$223+R7*$E7*Indicators!$E$223+R7*$F7*Indicators!$F$223+R7*$G7*Indicators!$G$223+R7*$H7*Indicators!$H$223+R7*$I7*Indicators!$I$223</f>
        <v>5.1351231109009361E-3</v>
      </c>
      <c r="AC7" s="215">
        <f>S7*$B7*Indicators!$B$224+S7*$C7*Indicators!$C$224+S7*$D7*Indicators!$D$224+S7*$E7*Indicators!$E$224+S7*$F7*Indicators!$F$224+S7*$G7*Indicators!$G$224+S7*$H7*Indicators!$H$224+S7*$I7*Indicators!$I$224</f>
        <v>4.243032367501059E-3</v>
      </c>
      <c r="AE7" s="198">
        <f t="shared" si="1"/>
        <v>2.9227223526237935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'Port Shepstone'!C$60/100</f>
        <v>0.10003563938120547</v>
      </c>
      <c r="L8" s="215">
        <f>'Port Shepstone'!D$60/100</f>
        <v>3.8953072978460769E-2</v>
      </c>
      <c r="M8" s="215">
        <f>'Port Shepstone'!E$60/100</f>
        <v>0.13924706666640843</v>
      </c>
      <c r="N8" s="215">
        <f>'Port Shepstone'!F$60/100</f>
        <v>2.1268810199974873E-2</v>
      </c>
      <c r="O8" s="215">
        <f>'Port Shepstone'!G$60/100</f>
        <v>4.0407397515541357E-2</v>
      </c>
      <c r="P8" s="215">
        <f>'Port Shepstone'!H$60/100</f>
        <v>0.16584082843950912</v>
      </c>
      <c r="Q8" s="215">
        <f>'Port Shepstone'!I$60/100</f>
        <v>8.256501236630133E-2</v>
      </c>
      <c r="R8" s="215">
        <f>'Port Shepstone'!J$60/100</f>
        <v>0.19496904418366212</v>
      </c>
      <c r="S8" s="215">
        <f>'Port Shepstone'!K$60/100</f>
        <v>0.21671312826893654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3.0156034210220661E-3</v>
      </c>
      <c r="V8" s="215">
        <f>L8*$B8*Indicators!$B$217+L8*$C8*Indicators!$C$217+L8*$D8*Indicators!$D$217+L8*$E8*Indicators!$E$217+L8*$F8*Indicators!$F$217+L8*$G8*Indicators!$G$217+L8*$H8*Indicators!$H$217+L8*$I8*Indicators!$I$217</f>
        <v>5.8841551064357098E-5</v>
      </c>
      <c r="W8" s="215">
        <f>M8*$B8*Indicators!$B$218+M8*$C8*Indicators!$C$218+M8*$D8*Indicators!$D$218+M8*$E8*Indicators!$E$218+M8*$F8*Indicators!$F$218+M8*$G8*Indicators!$G$218+M8*$H8*Indicators!$H$218+M8*$I8*Indicators!$I$218</f>
        <v>2.262823544480264E-3</v>
      </c>
      <c r="X8" s="215">
        <f>N8*$B8*Indicators!$B$219+N8*$C8*Indicators!$C$219+N8*$D8*Indicators!$D$219+N8*$E8*Indicators!$E$219+N8*$F8*Indicators!$F$219+N8*$G8*Indicators!$G$219+N8*$H8*Indicators!$H$219+N8*$I8*Indicators!$I$219</f>
        <v>1.3602149773802073E-4</v>
      </c>
      <c r="Y8" s="215">
        <f>O8*$B8*Indicators!$B$220+O8*$C8*Indicators!$C$220+O8*$D8*Indicators!$D$220+O8*$E8*Indicators!$E$220+O8*$F8*Indicators!$F$220+O8*$G8*Indicators!$G$220+O8*$H8*Indicators!$H$220+O8*$I8*Indicators!$I$220</f>
        <v>3.4049295319285859E-4</v>
      </c>
      <c r="Z8" s="215">
        <f>P8*$B8*Indicators!$B$221+P8*$C8*Indicators!$C$221+P8*$D8*Indicators!$D$221+P8*$E8*Indicators!$E$221+P8*$F8*Indicators!$F$221+P8*$G8*Indicators!$G$221+P8*$H8*Indicators!$H$221+P8*$I8*Indicators!$I$221</f>
        <v>9.4692488805021597E-4</v>
      </c>
      <c r="AA8" s="215">
        <f>Q8*$B8*Indicators!$B$222+Q8*$C8*Indicators!$C$222+Q8*$D8*Indicators!$D$222+Q8*$E8*Indicators!$E$222+Q8*$F8*Indicators!$F$222+Q8*$G8*Indicators!$G$222+Q8*$H8*Indicators!$H$222+Q8*$I8*Indicators!$I$222</f>
        <v>7.0056868662759207E-4</v>
      </c>
      <c r="AB8" s="215">
        <f>R8*$B8*Indicators!$B$223+R8*$C8*Indicators!$C$223+R8*$D8*Indicators!$D$223+R8*$E8*Indicators!$E$223+R8*$F8*Indicators!$F$223+R8*$G8*Indicators!$G$223+R8*$H8*Indicators!$H$223+R8*$I8*Indicators!$I$223</f>
        <v>1.5209930674834713E-3</v>
      </c>
      <c r="AC8" s="215">
        <f>S8*$B8*Indicators!$B$224+S8*$C8*Indicators!$C$224+S8*$D8*Indicators!$D$224+S8*$E8*Indicators!$E$224+S8*$F8*Indicators!$F$224+S8*$G8*Indicators!$G$224+S8*$H8*Indicators!$H$224+S8*$I8*Indicators!$I$224</f>
        <v>1.1834199847106071E-3</v>
      </c>
      <c r="AE8" s="198">
        <f t="shared" si="1"/>
        <v>1.0165689594369451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'Port Shepstone'!C$60/100</f>
        <v>0.10003563938120547</v>
      </c>
      <c r="L9" s="215">
        <f>'Port Shepstone'!D$60/100</f>
        <v>3.8953072978460769E-2</v>
      </c>
      <c r="M9" s="215">
        <f>'Port Shepstone'!E$60/100</f>
        <v>0.13924706666640843</v>
      </c>
      <c r="N9" s="215">
        <f>'Port Shepstone'!F$60/100</f>
        <v>2.1268810199974873E-2</v>
      </c>
      <c r="O9" s="215">
        <f>'Port Shepstone'!G$60/100</f>
        <v>4.0407397515541357E-2</v>
      </c>
      <c r="P9" s="215">
        <f>'Port Shepstone'!H$60/100</f>
        <v>0.16584082843950912</v>
      </c>
      <c r="Q9" s="215">
        <f>'Port Shepstone'!I$60/100</f>
        <v>8.256501236630133E-2</v>
      </c>
      <c r="R9" s="215">
        <f>'Port Shepstone'!J$60/100</f>
        <v>0.19496904418366212</v>
      </c>
      <c r="S9" s="215">
        <f>'Port Shepstone'!K$60/100</f>
        <v>0.21671312826893654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6.9632414868650073E-4</v>
      </c>
      <c r="V9" s="215">
        <f>L9*$B9*Indicators!$B$217+L9*$C9*Indicators!$C$217+L9*$D9*Indicators!$D$217+L9*$E9*Indicators!$E$217+L9*$F9*Indicators!$F$217+L9*$G9*Indicators!$G$217+L9*$H9*Indicators!$H$217+L9*$I9*Indicators!$I$217</f>
        <v>-1.2539734428302328E-5</v>
      </c>
      <c r="W9" s="215">
        <f>M9*$B9*Indicators!$B$218+M9*$C9*Indicators!$C$218+M9*$D9*Indicators!$D$218+M9*$E9*Indicators!$E$218+M9*$F9*Indicators!$F$218+M9*$G9*Indicators!$G$218+M9*$H9*Indicators!$H$218+M9*$I9*Indicators!$I$218</f>
        <v>1.6366781581217617E-3</v>
      </c>
      <c r="X9" s="215">
        <f>N9*$B9*Indicators!$B$219+N9*$C9*Indicators!$C$219+N9*$D9*Indicators!$D$219+N9*$E9*Indicators!$E$219+N9*$F9*Indicators!$F$219+N9*$G9*Indicators!$G$219+N9*$H9*Indicators!$H$219+N9*$I9*Indicators!$I$219</f>
        <v>2.2631277896425315E-4</v>
      </c>
      <c r="Y9" s="215">
        <f>O9*$B9*Indicators!$B$220+O9*$C9*Indicators!$C$220+O9*$D9*Indicators!$D$220+O9*$E9*Indicators!$E$220+O9*$F9*Indicators!$F$220+O9*$G9*Indicators!$G$220+O9*$H9*Indicators!$H$220+O9*$I9*Indicators!$I$220</f>
        <v>6.721606726186904E-6</v>
      </c>
      <c r="Z9" s="215">
        <f>P9*$B9*Indicators!$B$221+P9*$C9*Indicators!$C$221+P9*$D9*Indicators!$D$221+P9*$E9*Indicators!$E$221+P9*$F9*Indicators!$F$221+P9*$G9*Indicators!$G$221+P9*$H9*Indicators!$H$221+P9*$I9*Indicators!$I$221</f>
        <v>-8.8595884011891807E-4</v>
      </c>
      <c r="AA9" s="215">
        <f>Q9*$B9*Indicators!$B$222+Q9*$C9*Indicators!$C$222+Q9*$D9*Indicators!$D$222+Q9*$E9*Indicators!$E$222+Q9*$F9*Indicators!$F$222+Q9*$G9*Indicators!$G$222+Q9*$H9*Indicators!$H$222+Q9*$I9*Indicators!$I$222</f>
        <v>7.3457483451801089E-4</v>
      </c>
      <c r="AB9" s="215">
        <f>R9*$B9*Indicators!$B$223+R9*$C9*Indicators!$C$223+R9*$D9*Indicators!$D$223+R9*$E9*Indicators!$E$223+R9*$F9*Indicators!$F$223+R9*$G9*Indicators!$G$223+R9*$H9*Indicators!$H$223+R9*$I9*Indicators!$I$223</f>
        <v>-7.3364823943578006E-4</v>
      </c>
      <c r="AC9" s="215">
        <f>S9*$B9*Indicators!$B$224+S9*$C9*Indicators!$C$224+S9*$D9*Indicators!$D$224+S9*$E9*Indicators!$E$224+S9*$F9*Indicators!$F$224+S9*$G9*Indicators!$G$224+S9*$H9*Indicators!$H$224+S9*$I9*Indicators!$I$224</f>
        <v>-1.8724002102551954E-3</v>
      </c>
      <c r="AE9" s="198">
        <f t="shared" si="1"/>
        <v>-2.0393549722148289E-2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'Port Shepstone'!C$60/100</f>
        <v>0.10003563938120547</v>
      </c>
      <c r="L10" s="215">
        <f>'Port Shepstone'!D$60/100</f>
        <v>3.8953072978460769E-2</v>
      </c>
      <c r="M10" s="215">
        <f>'Port Shepstone'!E$60/100</f>
        <v>0.13924706666640843</v>
      </c>
      <c r="N10" s="215">
        <f>'Port Shepstone'!F$60/100</f>
        <v>2.1268810199974873E-2</v>
      </c>
      <c r="O10" s="215">
        <f>'Port Shepstone'!G$60/100</f>
        <v>4.0407397515541357E-2</v>
      </c>
      <c r="P10" s="215">
        <f>'Port Shepstone'!H$60/100</f>
        <v>0.16584082843950912</v>
      </c>
      <c r="Q10" s="215">
        <f>'Port Shepstone'!I$60/100</f>
        <v>8.256501236630133E-2</v>
      </c>
      <c r="R10" s="215">
        <f>'Port Shepstone'!J$60/100</f>
        <v>0.19496904418366212</v>
      </c>
      <c r="S10" s="215">
        <f>'Port Shepstone'!K$60/100</f>
        <v>0.21671312826893654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-8.6662807601658749E-3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-4.8520926624002212E-4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-5.6536933665024061E-3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-7.9215188241380885E-4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-1.0865716764852371E-3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-3.2106995325227056E-3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-4.4088324775783585E-3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-3.4333242840635957E-3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-5.7518909601370896E-4</v>
      </c>
      <c r="AE10" s="198">
        <f t="shared" si="1"/>
        <v>-2.8311952341985713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'Port Shepstone'!C$60/100</f>
        <v>0.10003563938120547</v>
      </c>
      <c r="L11" s="215">
        <f>'Port Shepstone'!D$60/100</f>
        <v>3.8953072978460769E-2</v>
      </c>
      <c r="M11" s="215">
        <f>'Port Shepstone'!E$60/100</f>
        <v>0.13924706666640843</v>
      </c>
      <c r="N11" s="215">
        <f>'Port Shepstone'!F$60/100</f>
        <v>2.1268810199974873E-2</v>
      </c>
      <c r="O11" s="215">
        <f>'Port Shepstone'!G$60/100</f>
        <v>4.0407397515541357E-2</v>
      </c>
      <c r="P11" s="215">
        <f>'Port Shepstone'!H$60/100</f>
        <v>0.16584082843950912</v>
      </c>
      <c r="Q11" s="215">
        <f>'Port Shepstone'!I$60/100</f>
        <v>8.256501236630133E-2</v>
      </c>
      <c r="R11" s="215">
        <f>'Port Shepstone'!J$60/100</f>
        <v>0.19496904418366212</v>
      </c>
      <c r="S11" s="215">
        <f>'Port Shepstone'!K$60/100</f>
        <v>0.21671312826893654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2.3358572665924996E-3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-1.5876422875657614E-4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3.4689305230073853E-4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4.3278909586556055E-4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9.3352794311807969E-4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2.94756423487132E-3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2.8992790291268644E-3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3.6569870576813436E-3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1.8044221707486025E-3</v>
      </c>
      <c r="AE11" s="198">
        <f t="shared" si="1"/>
        <v>1.5198555621548433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'Port Shepstone'!C$60/100</f>
        <v>0.10003563938120547</v>
      </c>
      <c r="L12" s="215">
        <f>'Port Shepstone'!D$60/100</f>
        <v>3.8953072978460769E-2</v>
      </c>
      <c r="M12" s="215">
        <f>'Port Shepstone'!E$60/100</f>
        <v>0.13924706666640843</v>
      </c>
      <c r="N12" s="215">
        <f>'Port Shepstone'!F$60/100</f>
        <v>2.1268810199974873E-2</v>
      </c>
      <c r="O12" s="215">
        <f>'Port Shepstone'!G$60/100</f>
        <v>4.0407397515541357E-2</v>
      </c>
      <c r="P12" s="215">
        <f>'Port Shepstone'!H$60/100</f>
        <v>0.16584082843950912</v>
      </c>
      <c r="Q12" s="215">
        <f>'Port Shepstone'!I$60/100</f>
        <v>8.256501236630133E-2</v>
      </c>
      <c r="R12" s="215">
        <f>'Port Shepstone'!J$60/100</f>
        <v>0.19496904418366212</v>
      </c>
      <c r="S12" s="215">
        <f>'Port Shepstone'!K$60/100</f>
        <v>0.21671312826893654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5.3663842730397957E-3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7.0618635340191681E-4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2.3969396191007618E-3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6.1243687697924221E-4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1.0753624372385204E-3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2.9367885693186253E-3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4.1642047214787E-3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3.5142538032941085E-3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2.1164384201699082E-4</v>
      </c>
      <c r="AE12" s="198">
        <f t="shared" si="1"/>
        <v>2.0984200495868666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'Port Shepstone'!C$60/100</f>
        <v>0.10003563938120547</v>
      </c>
      <c r="L13" s="215">
        <f>'Port Shepstone'!D$60/100</f>
        <v>3.8953072978460769E-2</v>
      </c>
      <c r="M13" s="215">
        <f>'Port Shepstone'!E$60/100</f>
        <v>0.13924706666640843</v>
      </c>
      <c r="N13" s="215">
        <f>'Port Shepstone'!F$60/100</f>
        <v>2.1268810199974873E-2</v>
      </c>
      <c r="O13" s="215">
        <f>'Port Shepstone'!G$60/100</f>
        <v>4.0407397515541357E-2</v>
      </c>
      <c r="P13" s="215">
        <f>'Port Shepstone'!H$60/100</f>
        <v>0.16584082843950912</v>
      </c>
      <c r="Q13" s="215">
        <f>'Port Shepstone'!I$60/100</f>
        <v>8.256501236630133E-2</v>
      </c>
      <c r="R13" s="215">
        <f>'Port Shepstone'!J$60/100</f>
        <v>0.19496904418366212</v>
      </c>
      <c r="S13" s="215">
        <f>'Port Shepstone'!K$60/100</f>
        <v>0.21671312826893654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1.2789521616351671E-3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1.3919221700215656E-4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2.1386586812847642E-3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2.5089964168944242E-4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4.2580564685867038E-4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1.4915989037527775E-3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1.1382255783495545E-3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1.8083454806255457E-3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1.5161010501336713E-3</v>
      </c>
      <c r="AE13" s="198">
        <f t="shared" si="1"/>
        <v>1.018777936133175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'Port Shepstone'!C$61/100</f>
        <v>9.6602598509112153E-2</v>
      </c>
      <c r="L14" s="215">
        <f>'Port Shepstone'!D$61/100</f>
        <v>2.7807886457592711E-2</v>
      </c>
      <c r="M14" s="215">
        <f>'Port Shepstone'!E$61/100</f>
        <v>0.1385034346571454</v>
      </c>
      <c r="N14" s="215">
        <f>'Port Shepstone'!F$61/100</f>
        <v>2.0810109709183903E-2</v>
      </c>
      <c r="O14" s="215">
        <f>'Port Shepstone'!G$61/100</f>
        <v>3.8115753598709473E-2</v>
      </c>
      <c r="P14" s="215">
        <f>'Port Shepstone'!H$61/100</f>
        <v>0.17680406206451302</v>
      </c>
      <c r="Q14" s="215">
        <f>'Port Shepstone'!I$61/100</f>
        <v>8.7146285762627521E-2</v>
      </c>
      <c r="R14" s="215">
        <f>'Port Shepstone'!J$61/100</f>
        <v>0.20236310917945108</v>
      </c>
      <c r="S14" s="215">
        <f>'Port Shepstone'!K$61/100</f>
        <v>0.21184676006166461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4.5726750254415573E-4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1.6684094004841587E-4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1.3486379743379226E-3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-6.4892125500123397E-5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4.8787393005188186E-5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4.8382250981851191E-4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-1.8564116428831798E-4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4.7808017933778445E-4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9.1513347247971588E-4</v>
      </c>
      <c r="AE14" s="198">
        <f t="shared" si="1"/>
        <v>0.36480366817832532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'Port Shepstone'!C$61/100</f>
        <v>9.6602598509112153E-2</v>
      </c>
      <c r="L15" s="215">
        <f>'Port Shepstone'!D$61/100</f>
        <v>2.7807886457592711E-2</v>
      </c>
      <c r="M15" s="215">
        <f>'Port Shepstone'!E$61/100</f>
        <v>0.1385034346571454</v>
      </c>
      <c r="N15" s="215">
        <f>'Port Shepstone'!F$61/100</f>
        <v>2.0810109709183903E-2</v>
      </c>
      <c r="O15" s="215">
        <f>'Port Shepstone'!G$61/100</f>
        <v>3.8115753598709473E-2</v>
      </c>
      <c r="P15" s="215">
        <f>'Port Shepstone'!H$61/100</f>
        <v>0.17680406206451302</v>
      </c>
      <c r="Q15" s="215">
        <f>'Port Shepstone'!I$61/100</f>
        <v>8.7146285762627521E-2</v>
      </c>
      <c r="R15" s="215">
        <f>'Port Shepstone'!J$61/100</f>
        <v>0.20236310917945108</v>
      </c>
      <c r="S15" s="215">
        <f>'Port Shepstone'!K$61/100</f>
        <v>0.21184676006166461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-3.5294405636308022E-3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3.2805274727047614E-4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2.0297717084448112E-3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3.1614806000935451E-4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4.4746048035039786E-4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1.8288551658247139E-3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1.3172100163167698E-3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2.2109501157331216E-3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1.7601356971550337E-3</v>
      </c>
      <c r="AE15" s="198">
        <f t="shared" si="1"/>
        <v>0.67091434274738759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'Port Shepstone'!C$61/100</f>
        <v>9.6602598509112153E-2</v>
      </c>
      <c r="L16" s="215">
        <f>'Port Shepstone'!D$61/100</f>
        <v>2.7807886457592711E-2</v>
      </c>
      <c r="M16" s="215">
        <f>'Port Shepstone'!E$61/100</f>
        <v>0.1385034346571454</v>
      </c>
      <c r="N16" s="215">
        <f>'Port Shepstone'!F$61/100</f>
        <v>2.0810109709183903E-2</v>
      </c>
      <c r="O16" s="215">
        <f>'Port Shepstone'!G$61/100</f>
        <v>3.8115753598709473E-2</v>
      </c>
      <c r="P16" s="215">
        <f>'Port Shepstone'!H$61/100</f>
        <v>0.17680406206451302</v>
      </c>
      <c r="Q16" s="215">
        <f>'Port Shepstone'!I$61/100</f>
        <v>8.7146285762627521E-2</v>
      </c>
      <c r="R16" s="215">
        <f>'Port Shepstone'!J$61/100</f>
        <v>0.20236310917945108</v>
      </c>
      <c r="S16" s="215">
        <f>'Port Shepstone'!K$61/100</f>
        <v>0.21184676006166461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-5.2316178625618128E-3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-5.4673729818323694E-4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-1.4463447616987824E-3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-4.3202779179711608E-4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-6.0883322852587935E-4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-1.7726435218330036E-3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-3.0133803057158554E-3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-2.0353505443868099E-3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6.2975620840497739E-4</v>
      </c>
      <c r="AE16" s="198">
        <f t="shared" si="1"/>
        <v>-1.4457179106297517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'Port Shepstone'!C$61/100</f>
        <v>9.6602598509112153E-2</v>
      </c>
      <c r="L17" s="215">
        <f>'Port Shepstone'!D$61/100</f>
        <v>2.7807886457592711E-2</v>
      </c>
      <c r="M17" s="215">
        <f>'Port Shepstone'!E$61/100</f>
        <v>0.1385034346571454</v>
      </c>
      <c r="N17" s="215">
        <f>'Port Shepstone'!F$61/100</f>
        <v>2.0810109709183903E-2</v>
      </c>
      <c r="O17" s="215">
        <f>'Port Shepstone'!G$61/100</f>
        <v>3.8115753598709473E-2</v>
      </c>
      <c r="P17" s="215">
        <f>'Port Shepstone'!H$61/100</f>
        <v>0.17680406206451302</v>
      </c>
      <c r="Q17" s="215">
        <f>'Port Shepstone'!I$61/100</f>
        <v>8.7146285762627521E-2</v>
      </c>
      <c r="R17" s="215">
        <f>'Port Shepstone'!J$61/100</f>
        <v>0.20236310917945108</v>
      </c>
      <c r="S17" s="215">
        <f>'Port Shepstone'!K$61/100</f>
        <v>0.21184676006166461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-1.2147387077447889E-2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-1.3943338109265809E-3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-8.1338169759612618E-3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-2.2955587094239832E-3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-3.1663480412166371E-3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-9.7718178854476444E-3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-1.4386763409871255E-2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-1.1253050198915428E-2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-1.3503415145566666E-4</v>
      </c>
      <c r="AE17" s="198">
        <f t="shared" si="1"/>
        <v>-6.2684110260666355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'Port Shepstone'!C$61/100</f>
        <v>9.6602598509112153E-2</v>
      </c>
      <c r="L18" s="215">
        <f>'Port Shepstone'!D$61/100</f>
        <v>2.7807886457592711E-2</v>
      </c>
      <c r="M18" s="215">
        <f>'Port Shepstone'!E$61/100</f>
        <v>0.1385034346571454</v>
      </c>
      <c r="N18" s="215">
        <f>'Port Shepstone'!F$61/100</f>
        <v>2.0810109709183903E-2</v>
      </c>
      <c r="O18" s="215">
        <f>'Port Shepstone'!G$61/100</f>
        <v>3.8115753598709473E-2</v>
      </c>
      <c r="P18" s="215">
        <f>'Port Shepstone'!H$61/100</f>
        <v>0.17680406206451302</v>
      </c>
      <c r="Q18" s="215">
        <f>'Port Shepstone'!I$61/100</f>
        <v>8.7146285762627521E-2</v>
      </c>
      <c r="R18" s="215">
        <f>'Port Shepstone'!J$61/100</f>
        <v>0.20236310917945108</v>
      </c>
      <c r="S18" s="215">
        <f>'Port Shepstone'!K$61/100</f>
        <v>0.21184676006166461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3.2965929207727806E-3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-2.9862680497876108E-4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1.6420511701747569E-3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3.0051098905916284E-4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4.6902176651380048E-4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1.6005951998044117E-3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2.0871090097643184E-3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1.6639256733518265E-3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2.4316136508568224E-4</v>
      </c>
      <c r="AE18" s="198">
        <f t="shared" si="1"/>
        <v>1.1004341289547979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'Port Shepstone'!C$61/100</f>
        <v>9.6602598509112153E-2</v>
      </c>
      <c r="L19" s="215">
        <f>'Port Shepstone'!D$61/100</f>
        <v>2.7807886457592711E-2</v>
      </c>
      <c r="M19" s="215">
        <f>'Port Shepstone'!E$61/100</f>
        <v>0.1385034346571454</v>
      </c>
      <c r="N19" s="215">
        <f>'Port Shepstone'!F$61/100</f>
        <v>2.0810109709183903E-2</v>
      </c>
      <c r="O19" s="215">
        <f>'Port Shepstone'!G$61/100</f>
        <v>3.8115753598709473E-2</v>
      </c>
      <c r="P19" s="215">
        <f>'Port Shepstone'!H$61/100</f>
        <v>0.17680406206451302</v>
      </c>
      <c r="Q19" s="215">
        <f>'Port Shepstone'!I$61/100</f>
        <v>8.7146285762627521E-2</v>
      </c>
      <c r="R19" s="215">
        <f>'Port Shepstone'!J$61/100</f>
        <v>0.20236310917945108</v>
      </c>
      <c r="S19" s="215">
        <f>'Port Shepstone'!K$61/100</f>
        <v>0.21184676006166461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-7.2594171080605293E-4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-9.0319006312490591E-4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-2.4972839315431719E-3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-4.436880973878953E-4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-4.8431210120183617E-4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-1.5262091154163663E-3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-2.8446148650441336E-3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-1.3902325411837009E-3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9.9266539357816983E-4</v>
      </c>
      <c r="AE19" s="198">
        <f t="shared" si="1"/>
        <v>-0.98228070321298921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'Port Shepstone'!C$61/100</f>
        <v>9.6602598509112153E-2</v>
      </c>
      <c r="L20" s="215">
        <f>'Port Shepstone'!D$61/100</f>
        <v>2.7807886457592711E-2</v>
      </c>
      <c r="M20" s="215">
        <f>'Port Shepstone'!E$61/100</f>
        <v>0.1385034346571454</v>
      </c>
      <c r="N20" s="215">
        <f>'Port Shepstone'!F$61/100</f>
        <v>2.0810109709183903E-2</v>
      </c>
      <c r="O20" s="215">
        <f>'Port Shepstone'!G$61/100</f>
        <v>3.8115753598709473E-2</v>
      </c>
      <c r="P20" s="215">
        <f>'Port Shepstone'!H$61/100</f>
        <v>0.17680406206451302</v>
      </c>
      <c r="Q20" s="215">
        <f>'Port Shepstone'!I$61/100</f>
        <v>8.7146285762627521E-2</v>
      </c>
      <c r="R20" s="215">
        <f>'Port Shepstone'!J$61/100</f>
        <v>0.20236310917945108</v>
      </c>
      <c r="S20" s="215">
        <f>'Port Shepstone'!K$61/100</f>
        <v>0.21184676006166461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-4.4629970136310787E-3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-3.7823177825896089E-4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-3.4353449195138978E-4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-3.6761993737455359E-4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-4.5297778955868918E-4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-7.3683944986930748E-4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-2.4770376095889397E-3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-1.2886949819307574E-3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1.4948246582845498E-3</v>
      </c>
      <c r="AE20" s="198">
        <f t="shared" si="1"/>
        <v>-0.90131083938791257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'Port Shepstone'!C$61/100</f>
        <v>9.6602598509112153E-2</v>
      </c>
      <c r="L21" s="215">
        <f>'Port Shepstone'!D$61/100</f>
        <v>2.7807886457592711E-2</v>
      </c>
      <c r="M21" s="215">
        <f>'Port Shepstone'!E$61/100</f>
        <v>0.1385034346571454</v>
      </c>
      <c r="N21" s="215">
        <f>'Port Shepstone'!F$61/100</f>
        <v>2.0810109709183903E-2</v>
      </c>
      <c r="O21" s="215">
        <f>'Port Shepstone'!G$61/100</f>
        <v>3.8115753598709473E-2</v>
      </c>
      <c r="P21" s="215">
        <f>'Port Shepstone'!H$61/100</f>
        <v>0.17680406206451302</v>
      </c>
      <c r="Q21" s="215">
        <f>'Port Shepstone'!I$61/100</f>
        <v>8.7146285762627521E-2</v>
      </c>
      <c r="R21" s="215">
        <f>'Port Shepstone'!J$61/100</f>
        <v>0.20236310917945108</v>
      </c>
      <c r="S21" s="215">
        <f>'Port Shepstone'!K$61/100</f>
        <v>0.21184676006166461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1.0461132054098042E-3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-1.709594700758338E-4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-8.2355252438939721E-4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-1.3141751202537988E-4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-1.5013183476815024E-4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-1.2205962096758892E-4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-9.9466742019559411E-4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-3.2950083050224048E-4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9.7290689304634949E-4</v>
      </c>
      <c r="AE21" s="198">
        <f t="shared" si="1"/>
        <v>-7.03269114468031E-2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'Port Shepstone'!C$61/100</f>
        <v>9.6602598509112153E-2</v>
      </c>
      <c r="L22" s="215">
        <f>'Port Shepstone'!D$61/100</f>
        <v>2.7807886457592711E-2</v>
      </c>
      <c r="M22" s="215">
        <f>'Port Shepstone'!E$61/100</f>
        <v>0.1385034346571454</v>
      </c>
      <c r="N22" s="215">
        <f>'Port Shepstone'!F$61/100</f>
        <v>2.0810109709183903E-2</v>
      </c>
      <c r="O22" s="215">
        <f>'Port Shepstone'!G$61/100</f>
        <v>3.8115753598709473E-2</v>
      </c>
      <c r="P22" s="215">
        <f>'Port Shepstone'!H$61/100</f>
        <v>0.17680406206451302</v>
      </c>
      <c r="Q22" s="215">
        <f>'Port Shepstone'!I$61/100</f>
        <v>8.7146285762627521E-2</v>
      </c>
      <c r="R22" s="215">
        <f>'Port Shepstone'!J$61/100</f>
        <v>0.20236310917945108</v>
      </c>
      <c r="S22" s="215">
        <f>'Port Shepstone'!K$61/100</f>
        <v>0.21184676006166461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2.841498752090472E-3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1.5837608800556282E-3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-1.693489839059092E-3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-3.7007739290677354E-4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-4.7570532938957355E-4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-1.1088457231027951E-3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-2.8174696390006232E-3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-1.251583826551561E-3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1.5991970996170946E-3</v>
      </c>
      <c r="AE22" s="198">
        <f t="shared" si="1"/>
        <v>-0.16927150182472236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'Port Shepstone'!C$61/100</f>
        <v>9.6602598509112153E-2</v>
      </c>
      <c r="L23" s="215">
        <f>'Port Shepstone'!D$61/100</f>
        <v>2.7807886457592711E-2</v>
      </c>
      <c r="M23" s="215">
        <f>'Port Shepstone'!E$61/100</f>
        <v>0.1385034346571454</v>
      </c>
      <c r="N23" s="215">
        <f>'Port Shepstone'!F$61/100</f>
        <v>2.0810109709183903E-2</v>
      </c>
      <c r="O23" s="215">
        <f>'Port Shepstone'!G$61/100</f>
        <v>3.8115753598709473E-2</v>
      </c>
      <c r="P23" s="215">
        <f>'Port Shepstone'!H$61/100</f>
        <v>0.17680406206451302</v>
      </c>
      <c r="Q23" s="215">
        <f>'Port Shepstone'!I$61/100</f>
        <v>8.7146285762627521E-2</v>
      </c>
      <c r="R23" s="215">
        <f>'Port Shepstone'!J$61/100</f>
        <v>0.20236310917945108</v>
      </c>
      <c r="S23" s="215">
        <f>'Port Shepstone'!K$61/100</f>
        <v>0.21184676006166461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2.4489086123681844E-3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4.7215795384253362E-4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2.4260180906060394E-3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4.5754914272432348E-4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6.1821594933367079E-4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2.069936566585467E-3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2.8599492391027329E-3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2.2204085295169365E-3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1.1333980398357529E-4</v>
      </c>
      <c r="AE23" s="198">
        <f t="shared" si="1"/>
        <v>1.3686483888063463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'Port Shepstone'!C$61/100</f>
        <v>9.6602598509112153E-2</v>
      </c>
      <c r="L24" s="215">
        <f>'Port Shepstone'!D$61/100</f>
        <v>2.7807886457592711E-2</v>
      </c>
      <c r="M24" s="215">
        <f>'Port Shepstone'!E$61/100</f>
        <v>0.1385034346571454</v>
      </c>
      <c r="N24" s="215">
        <f>'Port Shepstone'!F$61/100</f>
        <v>2.0810109709183903E-2</v>
      </c>
      <c r="O24" s="215">
        <f>'Port Shepstone'!G$61/100</f>
        <v>3.8115753598709473E-2</v>
      </c>
      <c r="P24" s="215">
        <f>'Port Shepstone'!H$61/100</f>
        <v>0.17680406206451302</v>
      </c>
      <c r="Q24" s="215">
        <f>'Port Shepstone'!I$61/100</f>
        <v>8.7146285762627521E-2</v>
      </c>
      <c r="R24" s="215">
        <f>'Port Shepstone'!J$61/100</f>
        <v>0.20236310917945108</v>
      </c>
      <c r="S24" s="215">
        <f>'Port Shepstone'!K$61/100</f>
        <v>0.21184676006166461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-3.1362294886169242E-3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-7.4856331001352163E-4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-1.2524424576887479E-3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-5.0334206739942539E-4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-5.4630118909415625E-4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-1.4266664446452768E-3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-3.4348630007487151E-3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-1.3078630045080277E-3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1.8077038419730324E-3</v>
      </c>
      <c r="AE24" s="198">
        <f t="shared" si="1"/>
        <v>-1.0548567120741763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'Port Shepstone'!C$61/100</f>
        <v>9.6602598509112153E-2</v>
      </c>
      <c r="L25" s="215">
        <f>'Port Shepstone'!D$61/100</f>
        <v>2.7807886457592711E-2</v>
      </c>
      <c r="M25" s="215">
        <f>'Port Shepstone'!E$61/100</f>
        <v>0.1385034346571454</v>
      </c>
      <c r="N25" s="215">
        <f>'Port Shepstone'!F$61/100</f>
        <v>2.0810109709183903E-2</v>
      </c>
      <c r="O25" s="215">
        <f>'Port Shepstone'!G$61/100</f>
        <v>3.8115753598709473E-2</v>
      </c>
      <c r="P25" s="215">
        <f>'Port Shepstone'!H$61/100</f>
        <v>0.17680406206451302</v>
      </c>
      <c r="Q25" s="215">
        <f>'Port Shepstone'!I$61/100</f>
        <v>8.7146285762627521E-2</v>
      </c>
      <c r="R25" s="215">
        <f>'Port Shepstone'!J$61/100</f>
        <v>0.20236310917945108</v>
      </c>
      <c r="S25" s="215">
        <f>'Port Shepstone'!K$61/100</f>
        <v>0.21184676006166461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-3.0285452799540561E-3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-1.8489437794597972E-4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-4.3745627396998799E-4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-1.6210349202561868E-4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-1.3089687983948198E-4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-2.6893241984257297E-4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-1.0046097402055195E-3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-1.6375294717457147E-4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7.3205891932003162E-4</v>
      </c>
      <c r="AE25" s="198">
        <f t="shared" si="1"/>
        <v>-0.46491324916377569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'Port Shepstone'!C$62/100</f>
        <v>9.4373508761930736E-2</v>
      </c>
      <c r="L26" s="215">
        <f>'Port Shepstone'!D$62/100</f>
        <v>2.7224685426161088E-2</v>
      </c>
      <c r="M26" s="215">
        <f>'Port Shepstone'!E$62/100</f>
        <v>0.1433496498809346</v>
      </c>
      <c r="N26" s="215">
        <f>'Port Shepstone'!F$62/100</f>
        <v>2.1024458057066715E-2</v>
      </c>
      <c r="O26" s="215">
        <f>'Port Shepstone'!G$62/100</f>
        <v>3.8292777600468592E-2</v>
      </c>
      <c r="P26" s="215">
        <f>'Port Shepstone'!H$62/100</f>
        <v>0.18391026856073778</v>
      </c>
      <c r="Q26" s="215">
        <f>'Port Shepstone'!I$62/100</f>
        <v>9.1338026693452617E-2</v>
      </c>
      <c r="R26" s="215">
        <f>'Port Shepstone'!J$62/100</f>
        <v>0.19751016900335469</v>
      </c>
      <c r="S26" s="215">
        <f>'Port Shepstone'!K$62/100</f>
        <v>0.20297645601589318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-1.6713962469466776E-3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-1.8524325299281751E-4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4.2413611947626664E-4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-2.5973564997463155E-4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-3.8428589806140023E-6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2.4077767417873342E-4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-5.3654471827868937E-4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2.2508333120978575E-4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6.7031164758109079E-4</v>
      </c>
      <c r="AE26" s="198">
        <f t="shared" si="1"/>
        <v>-0.10964539547275536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'Port Shepstone'!C$62/100</f>
        <v>9.4373508761930736E-2</v>
      </c>
      <c r="L27" s="215">
        <f>'Port Shepstone'!D$62/100</f>
        <v>2.7224685426161088E-2</v>
      </c>
      <c r="M27" s="215">
        <f>'Port Shepstone'!E$62/100</f>
        <v>0.1433496498809346</v>
      </c>
      <c r="N27" s="215">
        <f>'Port Shepstone'!F$62/100</f>
        <v>2.1024458057066715E-2</v>
      </c>
      <c r="O27" s="215">
        <f>'Port Shepstone'!G$62/100</f>
        <v>3.8292777600468592E-2</v>
      </c>
      <c r="P27" s="215">
        <f>'Port Shepstone'!H$62/100</f>
        <v>0.18391026856073778</v>
      </c>
      <c r="Q27" s="215">
        <f>'Port Shepstone'!I$62/100</f>
        <v>9.1338026693452617E-2</v>
      </c>
      <c r="R27" s="215">
        <f>'Port Shepstone'!J$62/100</f>
        <v>0.19751016900335469</v>
      </c>
      <c r="S27" s="215">
        <f>'Port Shepstone'!K$62/100</f>
        <v>0.20297645601589318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-2.7923407094785466E-3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3.0432615093441091E-4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6.4103733418970988E-5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4.1919940680159597E-5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-5.2801263391561272E-4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-1.8534514188747616E-3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-2.6720190862905462E-3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-1.5499710202070789E-3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8.7235361988643838E-4</v>
      </c>
      <c r="AE27" s="198">
        <f t="shared" si="1"/>
        <v>-0.81130914238465668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'Port Shepstone'!C$62/100</f>
        <v>9.4373508761930736E-2</v>
      </c>
      <c r="L28" s="215">
        <f>'Port Shepstone'!D$62/100</f>
        <v>2.7224685426161088E-2</v>
      </c>
      <c r="M28" s="215">
        <f>'Port Shepstone'!E$62/100</f>
        <v>0.1433496498809346</v>
      </c>
      <c r="N28" s="215">
        <f>'Port Shepstone'!F$62/100</f>
        <v>2.1024458057066715E-2</v>
      </c>
      <c r="O28" s="215">
        <f>'Port Shepstone'!G$62/100</f>
        <v>3.8292777600468592E-2</v>
      </c>
      <c r="P28" s="215">
        <f>'Port Shepstone'!H$62/100</f>
        <v>0.18391026856073778</v>
      </c>
      <c r="Q28" s="215">
        <f>'Port Shepstone'!I$62/100</f>
        <v>9.1338026693452617E-2</v>
      </c>
      <c r="R28" s="215">
        <f>'Port Shepstone'!J$62/100</f>
        <v>0.19751016900335469</v>
      </c>
      <c r="S28" s="215">
        <f>'Port Shepstone'!K$62/100</f>
        <v>0.20297645601589318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1.1012410329244095E-3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-8.389621938424124E-5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2.7377496943133931E-3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2.9895246380338405E-4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7.1628157505054129E-4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2.3354991422477067E-3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3.2401607289087031E-3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2.4808490819747415E-3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-7.9824756836456557E-5</v>
      </c>
      <c r="AE28" s="198">
        <f t="shared" si="1"/>
        <v>1.2747012743002182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'Port Shepstone'!C$62/100</f>
        <v>9.4373508761930736E-2</v>
      </c>
      <c r="L29" s="215">
        <f>'Port Shepstone'!D$62/100</f>
        <v>2.7224685426161088E-2</v>
      </c>
      <c r="M29" s="215">
        <f>'Port Shepstone'!E$62/100</f>
        <v>0.1433496498809346</v>
      </c>
      <c r="N29" s="215">
        <f>'Port Shepstone'!F$62/100</f>
        <v>2.1024458057066715E-2</v>
      </c>
      <c r="O29" s="215">
        <f>'Port Shepstone'!G$62/100</f>
        <v>3.8292777600468592E-2</v>
      </c>
      <c r="P29" s="215">
        <f>'Port Shepstone'!H$62/100</f>
        <v>0.18391026856073778</v>
      </c>
      <c r="Q29" s="215">
        <f>'Port Shepstone'!I$62/100</f>
        <v>9.1338026693452617E-2</v>
      </c>
      <c r="R29" s="215">
        <f>'Port Shepstone'!J$62/100</f>
        <v>0.19751016900335469</v>
      </c>
      <c r="S29" s="215">
        <f>'Port Shepstone'!K$62/100</f>
        <v>0.20297645601589318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6.0336325555576109E-3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4.0982807579503647E-4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2.0681904039360631E-3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1.551666415137569E-4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1.9985506174527423E-4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4.9831473983711228E-4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8.8015278454931542E-4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7.3085366077582333E-4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-3.0017185411073031E-5</v>
      </c>
      <c r="AE29" s="198">
        <f t="shared" si="1"/>
        <v>1.0945976738298917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'Port Shepstone'!C$62/100</f>
        <v>9.4373508761930736E-2</v>
      </c>
      <c r="L30" s="215">
        <f>'Port Shepstone'!D$62/100</f>
        <v>2.7224685426161088E-2</v>
      </c>
      <c r="M30" s="215">
        <f>'Port Shepstone'!E$62/100</f>
        <v>0.1433496498809346</v>
      </c>
      <c r="N30" s="215">
        <f>'Port Shepstone'!F$62/100</f>
        <v>2.1024458057066715E-2</v>
      </c>
      <c r="O30" s="215">
        <f>'Port Shepstone'!G$62/100</f>
        <v>3.8292777600468592E-2</v>
      </c>
      <c r="P30" s="215">
        <f>'Port Shepstone'!H$62/100</f>
        <v>0.18391026856073778</v>
      </c>
      <c r="Q30" s="215">
        <f>'Port Shepstone'!I$62/100</f>
        <v>9.1338026693452617E-2</v>
      </c>
      <c r="R30" s="215">
        <f>'Port Shepstone'!J$62/100</f>
        <v>0.19751016900335469</v>
      </c>
      <c r="S30" s="215">
        <f>'Port Shepstone'!K$62/100</f>
        <v>0.20297645601589318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1.2037634438671378E-3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-4.6600595932447285E-4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-1.302264873426217E-3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-5.6812058274632339E-4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-8.9863090002865011E-4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-2.9342555646833823E-3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-4.5637566019561867E-3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-2.8713773228683285E-3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5.5254722910954668E-4</v>
      </c>
      <c r="AE30" s="198">
        <f t="shared" si="1"/>
        <v>-1.1848101132056876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'Port Shepstone'!C$62/100</f>
        <v>9.4373508761930736E-2</v>
      </c>
      <c r="L31" s="215">
        <f>'Port Shepstone'!D$62/100</f>
        <v>2.7224685426161088E-2</v>
      </c>
      <c r="M31" s="215">
        <f>'Port Shepstone'!E$62/100</f>
        <v>0.1433496498809346</v>
      </c>
      <c r="N31" s="215">
        <f>'Port Shepstone'!F$62/100</f>
        <v>2.1024458057066715E-2</v>
      </c>
      <c r="O31" s="215">
        <f>'Port Shepstone'!G$62/100</f>
        <v>3.8292777600468592E-2</v>
      </c>
      <c r="P31" s="215">
        <f>'Port Shepstone'!H$62/100</f>
        <v>0.18391026856073778</v>
      </c>
      <c r="Q31" s="215">
        <f>'Port Shepstone'!I$62/100</f>
        <v>9.1338026693452617E-2</v>
      </c>
      <c r="R31" s="215">
        <f>'Port Shepstone'!J$62/100</f>
        <v>0.19751016900335469</v>
      </c>
      <c r="S31" s="215">
        <f>'Port Shepstone'!K$62/100</f>
        <v>0.20297645601589318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4.9759459051174643E-3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2.1287600759192066E-4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-2.3960710070044383E-3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-4.3487695815576659E-4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-3.7397906715641647E-4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-1.1621438825811026E-3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-1.887439329905725E-3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-1.2915777696970176E-3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-8.500776328259374E-5</v>
      </c>
      <c r="AE31" s="198">
        <f t="shared" si="1"/>
        <v>-0.2442273865073675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'Port Shepstone'!C$62/100</f>
        <v>9.4373508761930736E-2</v>
      </c>
      <c r="L32" s="215">
        <f>'Port Shepstone'!D$62/100</f>
        <v>2.7224685426161088E-2</v>
      </c>
      <c r="M32" s="215">
        <f>'Port Shepstone'!E$62/100</f>
        <v>0.1433496498809346</v>
      </c>
      <c r="N32" s="215">
        <f>'Port Shepstone'!F$62/100</f>
        <v>2.1024458057066715E-2</v>
      </c>
      <c r="O32" s="215">
        <f>'Port Shepstone'!G$62/100</f>
        <v>3.8292777600468592E-2</v>
      </c>
      <c r="P32" s="215">
        <f>'Port Shepstone'!H$62/100</f>
        <v>0.18391026856073778</v>
      </c>
      <c r="Q32" s="215">
        <f>'Port Shepstone'!I$62/100</f>
        <v>9.1338026693452617E-2</v>
      </c>
      <c r="R32" s="215">
        <f>'Port Shepstone'!J$62/100</f>
        <v>0.19751016900335469</v>
      </c>
      <c r="S32" s="215">
        <f>'Port Shepstone'!K$62/100</f>
        <v>0.20297645601589318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7.5728266101856932E-3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3.2182545084161391E-4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4.242905263766931E-3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8.997733608541277E-4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1.158415556174155E-3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3.8030196337005243E-3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4.681288334460668E-3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4.5802755669291243E-3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1.5753702219623261E-3</v>
      </c>
      <c r="AE32" s="198">
        <f t="shared" si="1"/>
        <v>2.8835699998875159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'Port Shepstone'!C$62/100</f>
        <v>9.4373508761930736E-2</v>
      </c>
      <c r="L33" s="215">
        <f>'Port Shepstone'!D$62/100</f>
        <v>2.7224685426161088E-2</v>
      </c>
      <c r="M33" s="215">
        <f>'Port Shepstone'!E$62/100</f>
        <v>0.1433496498809346</v>
      </c>
      <c r="N33" s="215">
        <f>'Port Shepstone'!F$62/100</f>
        <v>2.1024458057066715E-2</v>
      </c>
      <c r="O33" s="215">
        <f>'Port Shepstone'!G$62/100</f>
        <v>3.8292777600468592E-2</v>
      </c>
      <c r="P33" s="215">
        <f>'Port Shepstone'!H$62/100</f>
        <v>0.18391026856073778</v>
      </c>
      <c r="Q33" s="215">
        <f>'Port Shepstone'!I$62/100</f>
        <v>9.1338026693452617E-2</v>
      </c>
      <c r="R33" s="215">
        <f>'Port Shepstone'!J$62/100</f>
        <v>0.19751016900335469</v>
      </c>
      <c r="S33" s="215">
        <f>'Port Shepstone'!K$62/100</f>
        <v>0.20297645601589318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-4.5177799270263331E-4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-7.5735893645399711E-4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-2.9829069110191195E-3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-9.12528772257318E-4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-1.113349027548943E-3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-3.6201508271657343E-3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-5.5639395727195501E-3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-3.7050578282589973E-3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1.6293824641065637E-4</v>
      </c>
      <c r="AE33" s="198">
        <f t="shared" si="1"/>
        <v>-1.8944131621715634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'Port Shepstone'!C$62/100</f>
        <v>9.4373508761930736E-2</v>
      </c>
      <c r="L34" s="215">
        <f>'Port Shepstone'!D$62/100</f>
        <v>2.7224685426161088E-2</v>
      </c>
      <c r="M34" s="215">
        <f>'Port Shepstone'!E$62/100</f>
        <v>0.1433496498809346</v>
      </c>
      <c r="N34" s="215">
        <f>'Port Shepstone'!F$62/100</f>
        <v>2.1024458057066715E-2</v>
      </c>
      <c r="O34" s="215">
        <f>'Port Shepstone'!G$62/100</f>
        <v>3.8292777600468592E-2</v>
      </c>
      <c r="P34" s="215">
        <f>'Port Shepstone'!H$62/100</f>
        <v>0.18391026856073778</v>
      </c>
      <c r="Q34" s="215">
        <f>'Port Shepstone'!I$62/100</f>
        <v>9.1338026693452617E-2</v>
      </c>
      <c r="R34" s="215">
        <f>'Port Shepstone'!J$62/100</f>
        <v>0.19751016900335469</v>
      </c>
      <c r="S34" s="215">
        <f>'Port Shepstone'!K$62/100</f>
        <v>0.20297645601589318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4.5605529672392188E-4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7.1460261730711769E-4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3.8067515175764094E-3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4.485757012843593E-4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8.5203751923554913E-4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3.1812393255155566E-3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3.0562224600318997E-3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3.5368466861312306E-3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1.8610895105268821E-3</v>
      </c>
      <c r="AE34" s="198">
        <f t="shared" si="1"/>
        <v>1.7913420634332926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'Port Shepstone'!C$62/100</f>
        <v>9.4373508761930736E-2</v>
      </c>
      <c r="L35" s="215">
        <f>'Port Shepstone'!D$62/100</f>
        <v>2.7224685426161088E-2</v>
      </c>
      <c r="M35" s="215">
        <f>'Port Shepstone'!E$62/100</f>
        <v>0.1433496498809346</v>
      </c>
      <c r="N35" s="215">
        <f>'Port Shepstone'!F$62/100</f>
        <v>2.1024458057066715E-2</v>
      </c>
      <c r="O35" s="215">
        <f>'Port Shepstone'!G$62/100</f>
        <v>3.8292777600468592E-2</v>
      </c>
      <c r="P35" s="215">
        <f>'Port Shepstone'!H$62/100</f>
        <v>0.18391026856073778</v>
      </c>
      <c r="Q35" s="215">
        <f>'Port Shepstone'!I$62/100</f>
        <v>9.1338026693452617E-2</v>
      </c>
      <c r="R35" s="215">
        <f>'Port Shepstone'!J$62/100</f>
        <v>0.19751016900335469</v>
      </c>
      <c r="S35" s="215">
        <f>'Port Shepstone'!K$62/100</f>
        <v>0.20297645601589318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1.4426739016916051E-3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-2.9617840972403267E-4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1.1356646101899684E-3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-6.3691246564913422E-5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-1.3544218884042284E-4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-3.3126821250498785E-4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-1.0365460848601974E-3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-2.0654161972044681E-4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8.4468377723597961E-4</v>
      </c>
      <c r="AE35" s="198">
        <f t="shared" si="1"/>
        <v>0.13533545269025521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'Port Shepstone'!C$62/100</f>
        <v>9.4373508761930736E-2</v>
      </c>
      <c r="L36" s="215">
        <f>'Port Shepstone'!D$62/100</f>
        <v>2.7224685426161088E-2</v>
      </c>
      <c r="M36" s="215">
        <f>'Port Shepstone'!E$62/100</f>
        <v>0.1433496498809346</v>
      </c>
      <c r="N36" s="215">
        <f>'Port Shepstone'!F$62/100</f>
        <v>2.1024458057066715E-2</v>
      </c>
      <c r="O36" s="215">
        <f>'Port Shepstone'!G$62/100</f>
        <v>3.8292777600468592E-2</v>
      </c>
      <c r="P36" s="215">
        <f>'Port Shepstone'!H$62/100</f>
        <v>0.18391026856073778</v>
      </c>
      <c r="Q36" s="215">
        <f>'Port Shepstone'!I$62/100</f>
        <v>9.1338026693452617E-2</v>
      </c>
      <c r="R36" s="215">
        <f>'Port Shepstone'!J$62/100</f>
        <v>0.19751016900335469</v>
      </c>
      <c r="S36" s="215">
        <f>'Port Shepstone'!K$62/100</f>
        <v>0.20297645601589318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-1.8121301626587239E-3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3.4091961838091084E-4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1.8657591291471771E-3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8.5343080266536011E-5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2.9551368677185202E-4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1.4121697021153051E-3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3.9392176355873776E-4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1.6802465972323606E-3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1.9377569201572472E-3</v>
      </c>
      <c r="AE36" s="198">
        <f t="shared" si="1"/>
        <v>0.61995003349714028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'Port Shepstone'!C$62/100</f>
        <v>9.4373508761930736E-2</v>
      </c>
      <c r="L37" s="215">
        <f>'Port Shepstone'!D$62/100</f>
        <v>2.7224685426161088E-2</v>
      </c>
      <c r="M37" s="215">
        <f>'Port Shepstone'!E$62/100</f>
        <v>0.1433496498809346</v>
      </c>
      <c r="N37" s="215">
        <f>'Port Shepstone'!F$62/100</f>
        <v>2.1024458057066715E-2</v>
      </c>
      <c r="O37" s="215">
        <f>'Port Shepstone'!G$62/100</f>
        <v>3.8292777600468592E-2</v>
      </c>
      <c r="P37" s="215">
        <f>'Port Shepstone'!H$62/100</f>
        <v>0.18391026856073778</v>
      </c>
      <c r="Q37" s="215">
        <f>'Port Shepstone'!I$62/100</f>
        <v>9.1338026693452617E-2</v>
      </c>
      <c r="R37" s="215">
        <f>'Port Shepstone'!J$62/100</f>
        <v>0.19751016900335469</v>
      </c>
      <c r="S37" s="215">
        <f>'Port Shepstone'!K$62/100</f>
        <v>0.20297645601589318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5.2998654568616327E-3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8.1857033525832199E-4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3.2350748779373223E-3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1.2584624705301597E-3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1.7940621946479583E-3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5.7415596303444106E-3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8.6635194266975225E-3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6.103634846347801E-3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-3.0583328460671486E-4</v>
      </c>
      <c r="AE37" s="198">
        <f t="shared" si="1"/>
        <v>3.2608915954018416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'Port Shepstone'!C$63/100</f>
        <v>8.9665902115168644E-2</v>
      </c>
      <c r="L38" s="215">
        <f>'Port Shepstone'!D$63/100</f>
        <v>2.4536621684813339E-2</v>
      </c>
      <c r="M38" s="215">
        <f>'Port Shepstone'!E$63/100</f>
        <v>0.14112281254393194</v>
      </c>
      <c r="N38" s="215">
        <f>'Port Shepstone'!F$63/100</f>
        <v>1.9958891924712233E-2</v>
      </c>
      <c r="O38" s="215">
        <f>'Port Shepstone'!G$63/100</f>
        <v>4.9126796338794021E-2</v>
      </c>
      <c r="P38" s="215">
        <f>'Port Shepstone'!H$63/100</f>
        <v>0.19027104229619912</v>
      </c>
      <c r="Q38" s="215">
        <f>'Port Shepstone'!I$63/100</f>
        <v>9.2817032831754298E-2</v>
      </c>
      <c r="R38" s="215">
        <f>'Port Shepstone'!J$63/100</f>
        <v>0.195918801917526</v>
      </c>
      <c r="S38" s="215">
        <f>'Port Shepstone'!K$63/100</f>
        <v>0.19658209834710033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-1.8408047580938524E-3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-5.2246089143346587E-4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-1.535404506132137E-3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-8.0847743422849533E-4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-1.3783365193218587E-3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-3.2774246665165322E-3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-5.7443586735907558E-3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-3.3034766221592985E-3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9.9805717454821519E-4</v>
      </c>
      <c r="AE38" s="198">
        <f t="shared" si="1"/>
        <v>-1.7412686896928178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'Port Shepstone'!C$63/100</f>
        <v>8.9665902115168644E-2</v>
      </c>
      <c r="L39" s="215">
        <f>'Port Shepstone'!D$63/100</f>
        <v>2.4536621684813339E-2</v>
      </c>
      <c r="M39" s="215">
        <f>'Port Shepstone'!E$63/100</f>
        <v>0.14112281254393194</v>
      </c>
      <c r="N39" s="215">
        <f>'Port Shepstone'!F$63/100</f>
        <v>1.9958891924712233E-2</v>
      </c>
      <c r="O39" s="215">
        <f>'Port Shepstone'!G$63/100</f>
        <v>4.9126796338794021E-2</v>
      </c>
      <c r="P39" s="215">
        <f>'Port Shepstone'!H$63/100</f>
        <v>0.19027104229619912</v>
      </c>
      <c r="Q39" s="215">
        <f>'Port Shepstone'!I$63/100</f>
        <v>9.2817032831754298E-2</v>
      </c>
      <c r="R39" s="215">
        <f>'Port Shepstone'!J$63/100</f>
        <v>0.195918801917526</v>
      </c>
      <c r="S39" s="215">
        <f>'Port Shepstone'!K$63/100</f>
        <v>0.19658209834710033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-1.1975375714550435E-3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7.777607555312644E-5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2.2068865274015796E-4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9.0934943798497993E-5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5.2640290754655693E-4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1.5059658440843842E-3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1.5334192934025207E-3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1.6445670739209945E-3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4.6860598729962441E-4</v>
      </c>
      <c r="AE39" s="198">
        <f t="shared" si="1"/>
        <v>0.48708232068908192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'Port Shepstone'!C$63/100</f>
        <v>8.9665902115168644E-2</v>
      </c>
      <c r="L40" s="215">
        <f>'Port Shepstone'!D$63/100</f>
        <v>2.4536621684813339E-2</v>
      </c>
      <c r="M40" s="215">
        <f>'Port Shepstone'!E$63/100</f>
        <v>0.14112281254393194</v>
      </c>
      <c r="N40" s="215">
        <f>'Port Shepstone'!F$63/100</f>
        <v>1.9958891924712233E-2</v>
      </c>
      <c r="O40" s="215">
        <f>'Port Shepstone'!G$63/100</f>
        <v>4.9126796338794021E-2</v>
      </c>
      <c r="P40" s="215">
        <f>'Port Shepstone'!H$63/100</f>
        <v>0.19027104229619912</v>
      </c>
      <c r="Q40" s="215">
        <f>'Port Shepstone'!I$63/100</f>
        <v>9.2817032831754298E-2</v>
      </c>
      <c r="R40" s="215">
        <f>'Port Shepstone'!J$63/100</f>
        <v>0.195918801917526</v>
      </c>
      <c r="S40" s="215">
        <f>'Port Shepstone'!K$63/100</f>
        <v>0.19658209834710033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-2.0289730128897573E-4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4.2430776227112452E-5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2.8603266562173615E-3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3.3509013484982674E-4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6.7576414845984189E-4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2.0117015871273921E-3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2.0188977273085619E-3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2.100878859072515E-3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1.107846619589065E-3</v>
      </c>
      <c r="AE40" s="198">
        <f t="shared" si="1"/>
        <v>1.0950039207562701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'Port Shepstone'!C$63/100</f>
        <v>8.9665902115168644E-2</v>
      </c>
      <c r="L41" s="215">
        <f>'Port Shepstone'!D$63/100</f>
        <v>2.4536621684813339E-2</v>
      </c>
      <c r="M41" s="215">
        <f>'Port Shepstone'!E$63/100</f>
        <v>0.14112281254393194</v>
      </c>
      <c r="N41" s="215">
        <f>'Port Shepstone'!F$63/100</f>
        <v>1.9958891924712233E-2</v>
      </c>
      <c r="O41" s="215">
        <f>'Port Shepstone'!G$63/100</f>
        <v>4.9126796338794021E-2</v>
      </c>
      <c r="P41" s="215">
        <f>'Port Shepstone'!H$63/100</f>
        <v>0.19027104229619912</v>
      </c>
      <c r="Q41" s="215">
        <f>'Port Shepstone'!I$63/100</f>
        <v>9.2817032831754298E-2</v>
      </c>
      <c r="R41" s="215">
        <f>'Port Shepstone'!J$63/100</f>
        <v>0.195918801917526</v>
      </c>
      <c r="S41" s="215">
        <f>'Port Shepstone'!K$63/100</f>
        <v>0.19658209834710033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-4.0077344755758328E-3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-7.8262992261610406E-5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-1.913202503897899E-3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-5.2717896325683085E-4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-8.5228283755283112E-4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-1.9074879534974071E-3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-3.4270847072686234E-3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-2.1439005090111663E-3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5.1695815435842142E-4</v>
      </c>
      <c r="AE41" s="198">
        <f t="shared" si="1"/>
        <v>-1.4340176787963779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'Port Shepstone'!C$63/100</f>
        <v>8.9665902115168644E-2</v>
      </c>
      <c r="L42" s="215">
        <f>'Port Shepstone'!D$63/100</f>
        <v>2.4536621684813339E-2</v>
      </c>
      <c r="M42" s="215">
        <f>'Port Shepstone'!E$63/100</f>
        <v>0.14112281254393194</v>
      </c>
      <c r="N42" s="215">
        <f>'Port Shepstone'!F$63/100</f>
        <v>1.9958891924712233E-2</v>
      </c>
      <c r="O42" s="215">
        <f>'Port Shepstone'!G$63/100</f>
        <v>4.9126796338794021E-2</v>
      </c>
      <c r="P42" s="215">
        <f>'Port Shepstone'!H$63/100</f>
        <v>0.19027104229619912</v>
      </c>
      <c r="Q42" s="215">
        <f>'Port Shepstone'!I$63/100</f>
        <v>9.2817032831754298E-2</v>
      </c>
      <c r="R42" s="215">
        <f>'Port Shepstone'!J$63/100</f>
        <v>0.195918801917526</v>
      </c>
      <c r="S42" s="215">
        <f>'Port Shepstone'!K$63/100</f>
        <v>0.19658209834710033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2.0560247608005112E-3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-7.9660476468266351E-5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-7.0449569335130353E-4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-2.2972291261464875E-4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-3.5988714687536742E-4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-7.9207847167049746E-4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-1.7973969307753842E-3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-6.8717624075981905E-4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7.6963122585645496E-4</v>
      </c>
      <c r="AE42" s="198">
        <f t="shared" si="1"/>
        <v>-0.18247618858583209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'Port Shepstone'!C$63/100</f>
        <v>8.9665902115168644E-2</v>
      </c>
      <c r="L43" s="215">
        <f>'Port Shepstone'!D$63/100</f>
        <v>2.4536621684813339E-2</v>
      </c>
      <c r="M43" s="215">
        <f>'Port Shepstone'!E$63/100</f>
        <v>0.14112281254393194</v>
      </c>
      <c r="N43" s="215">
        <f>'Port Shepstone'!F$63/100</f>
        <v>1.9958891924712233E-2</v>
      </c>
      <c r="O43" s="215">
        <f>'Port Shepstone'!G$63/100</f>
        <v>4.9126796338794021E-2</v>
      </c>
      <c r="P43" s="215">
        <f>'Port Shepstone'!H$63/100</f>
        <v>0.19027104229619912</v>
      </c>
      <c r="Q43" s="215">
        <f>'Port Shepstone'!I$63/100</f>
        <v>9.2817032831754298E-2</v>
      </c>
      <c r="R43" s="215">
        <f>'Port Shepstone'!J$63/100</f>
        <v>0.195918801917526</v>
      </c>
      <c r="S43" s="215">
        <f>'Port Shepstone'!K$63/100</f>
        <v>0.19658209834710033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1.2929274580183729E-3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4.2828741715878773E-4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2.1524457957429301E-3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4.2779748361265068E-4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1.0813506431158128E-3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3.238383594699224E-3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3.4492626770720337E-3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3.3005537425982484E-3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1.11866668621504E-3</v>
      </c>
      <c r="AE43" s="198">
        <f t="shared" si="1"/>
        <v>1.6489675498233098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'Port Shepstone'!C$63/100</f>
        <v>8.9665902115168644E-2</v>
      </c>
      <c r="L44" s="215">
        <f>'Port Shepstone'!D$63/100</f>
        <v>2.4536621684813339E-2</v>
      </c>
      <c r="M44" s="215">
        <f>'Port Shepstone'!E$63/100</f>
        <v>0.14112281254393194</v>
      </c>
      <c r="N44" s="215">
        <f>'Port Shepstone'!F$63/100</f>
        <v>1.9958891924712233E-2</v>
      </c>
      <c r="O44" s="215">
        <f>'Port Shepstone'!G$63/100</f>
        <v>4.9126796338794021E-2</v>
      </c>
      <c r="P44" s="215">
        <f>'Port Shepstone'!H$63/100</f>
        <v>0.19027104229619912</v>
      </c>
      <c r="Q44" s="215">
        <f>'Port Shepstone'!I$63/100</f>
        <v>9.2817032831754298E-2</v>
      </c>
      <c r="R44" s="215">
        <f>'Port Shepstone'!J$63/100</f>
        <v>0.195918801917526</v>
      </c>
      <c r="S44" s="215">
        <f>'Port Shepstone'!K$63/100</f>
        <v>0.19658209834710033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8.8282212797922651E-4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3.4843482277325578E-4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2.940645001240581E-3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6.150373958025339E-4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7.6178900786154911E-4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2.2936521636151824E-3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2.165913736998109E-3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2.5904885646531803E-3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1.859069287617109E-3</v>
      </c>
      <c r="AE44" s="198">
        <f t="shared" si="1"/>
        <v>1.4457852108540725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'Port Shepstone'!C$63/100</f>
        <v>8.9665902115168644E-2</v>
      </c>
      <c r="L45" s="215">
        <f>'Port Shepstone'!D$63/100</f>
        <v>2.4536621684813339E-2</v>
      </c>
      <c r="M45" s="215">
        <f>'Port Shepstone'!E$63/100</f>
        <v>0.14112281254393194</v>
      </c>
      <c r="N45" s="215">
        <f>'Port Shepstone'!F$63/100</f>
        <v>1.9958891924712233E-2</v>
      </c>
      <c r="O45" s="215">
        <f>'Port Shepstone'!G$63/100</f>
        <v>4.9126796338794021E-2</v>
      </c>
      <c r="P45" s="215">
        <f>'Port Shepstone'!H$63/100</f>
        <v>0.19027104229619912</v>
      </c>
      <c r="Q45" s="215">
        <f>'Port Shepstone'!I$63/100</f>
        <v>9.2817032831754298E-2</v>
      </c>
      <c r="R45" s="215">
        <f>'Port Shepstone'!J$63/100</f>
        <v>0.195918801917526</v>
      </c>
      <c r="S45" s="215">
        <f>'Port Shepstone'!K$63/100</f>
        <v>0.19658209834710033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-2.8108531208890248E-3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1.8109974664918074E-4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-3.7796145187360137E-4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-3.6663194513845884E-4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-2.3821273016469901E-4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-1.4564511788348966E-4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-1.7565702519286228E-3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-2.0897816518937037E-4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1.4422383759131268E-3</v>
      </c>
      <c r="AE45" s="198">
        <f t="shared" si="1"/>
        <v>-0.42815146605049598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'Port Shepstone'!C$63/100</f>
        <v>8.9665902115168644E-2</v>
      </c>
      <c r="L46" s="215">
        <f>'Port Shepstone'!D$63/100</f>
        <v>2.4536621684813339E-2</v>
      </c>
      <c r="M46" s="215">
        <f>'Port Shepstone'!E$63/100</f>
        <v>0.14112281254393194</v>
      </c>
      <c r="N46" s="215">
        <f>'Port Shepstone'!F$63/100</f>
        <v>1.9958891924712233E-2</v>
      </c>
      <c r="O46" s="215">
        <f>'Port Shepstone'!G$63/100</f>
        <v>4.9126796338794021E-2</v>
      </c>
      <c r="P46" s="215">
        <f>'Port Shepstone'!H$63/100</f>
        <v>0.19027104229619912</v>
      </c>
      <c r="Q46" s="215">
        <f>'Port Shepstone'!I$63/100</f>
        <v>9.2817032831754298E-2</v>
      </c>
      <c r="R46" s="215">
        <f>'Port Shepstone'!J$63/100</f>
        <v>0.195918801917526</v>
      </c>
      <c r="S46" s="215">
        <f>'Port Shepstone'!K$63/100</f>
        <v>0.19658209834710033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1.8154226911422985E-3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1.6216937846292975E-3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6.5067355374144225E-3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8.9792188929723252E-4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2.0223366093776469E-3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5.9731514427306181E-3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6.2318175686629134E-3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6.2459328153227217E-3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2.6359339333744997E-3</v>
      </c>
      <c r="AE46" s="198">
        <f t="shared" si="1"/>
        <v>3.395094627195165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'Port Shepstone'!C$63/100</f>
        <v>8.9665902115168644E-2</v>
      </c>
      <c r="L47" s="215">
        <f>'Port Shepstone'!D$63/100</f>
        <v>2.4536621684813339E-2</v>
      </c>
      <c r="M47" s="215">
        <f>'Port Shepstone'!E$63/100</f>
        <v>0.14112281254393194</v>
      </c>
      <c r="N47" s="215">
        <f>'Port Shepstone'!F$63/100</f>
        <v>1.9958891924712233E-2</v>
      </c>
      <c r="O47" s="215">
        <f>'Port Shepstone'!G$63/100</f>
        <v>4.9126796338794021E-2</v>
      </c>
      <c r="P47" s="215">
        <f>'Port Shepstone'!H$63/100</f>
        <v>0.19027104229619912</v>
      </c>
      <c r="Q47" s="215">
        <f>'Port Shepstone'!I$63/100</f>
        <v>9.2817032831754298E-2</v>
      </c>
      <c r="R47" s="215">
        <f>'Port Shepstone'!J$63/100</f>
        <v>0.195918801917526</v>
      </c>
      <c r="S47" s="215">
        <f>'Port Shepstone'!K$63/100</f>
        <v>0.19658209834710033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-3.0692071041178205E-4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8.1721230785340666E-5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3.48075012372216E-3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3.7514224336281305E-4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7.9863986849272508E-4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2.5809608161532736E-3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2.1437456950532405E-3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2.7096828853830114E-3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1.8014167660185226E-3</v>
      </c>
      <c r="AE47" s="198">
        <f t="shared" si="1"/>
        <v>1.3665138918559305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'Port Shepstone'!C$63/100</f>
        <v>8.9665902115168644E-2</v>
      </c>
      <c r="L48" s="215">
        <f>'Port Shepstone'!D$63/100</f>
        <v>2.4536621684813339E-2</v>
      </c>
      <c r="M48" s="215">
        <f>'Port Shepstone'!E$63/100</f>
        <v>0.14112281254393194</v>
      </c>
      <c r="N48" s="215">
        <f>'Port Shepstone'!F$63/100</f>
        <v>1.9958891924712233E-2</v>
      </c>
      <c r="O48" s="215">
        <f>'Port Shepstone'!G$63/100</f>
        <v>4.9126796338794021E-2</v>
      </c>
      <c r="P48" s="215">
        <f>'Port Shepstone'!H$63/100</f>
        <v>0.19027104229619912</v>
      </c>
      <c r="Q48" s="215">
        <f>'Port Shepstone'!I$63/100</f>
        <v>9.2817032831754298E-2</v>
      </c>
      <c r="R48" s="215">
        <f>'Port Shepstone'!J$63/100</f>
        <v>0.195918801917526</v>
      </c>
      <c r="S48" s="215">
        <f>'Port Shepstone'!K$63/100</f>
        <v>0.19658209834710033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5.7138129983939192E-3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5.8695414706248696E-4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5.3882274090969323E-3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3.8176641328221218E-4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1.1623239558984273E-3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3.7178858927892646E-3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3.3218008212316063E-3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3.762297296793679E-3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1.9265098487170045E-3</v>
      </c>
      <c r="AE48" s="198">
        <f t="shared" si="1"/>
        <v>2.5961578783265535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'Port Shepstone'!C$63/100</f>
        <v>8.9665902115168644E-2</v>
      </c>
      <c r="L49" s="215">
        <f>'Port Shepstone'!D$63/100</f>
        <v>2.4536621684813339E-2</v>
      </c>
      <c r="M49" s="215">
        <f>'Port Shepstone'!E$63/100</f>
        <v>0.14112281254393194</v>
      </c>
      <c r="N49" s="215">
        <f>'Port Shepstone'!F$63/100</f>
        <v>1.9958891924712233E-2</v>
      </c>
      <c r="O49" s="215">
        <f>'Port Shepstone'!G$63/100</f>
        <v>4.9126796338794021E-2</v>
      </c>
      <c r="P49" s="215">
        <f>'Port Shepstone'!H$63/100</f>
        <v>0.19027104229619912</v>
      </c>
      <c r="Q49" s="215">
        <f>'Port Shepstone'!I$63/100</f>
        <v>9.2817032831754298E-2</v>
      </c>
      <c r="R49" s="215">
        <f>'Port Shepstone'!J$63/100</f>
        <v>0.195918801917526</v>
      </c>
      <c r="S49" s="215">
        <f>'Port Shepstone'!K$63/100</f>
        <v>0.19658209834710033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2.8276986608325822E-3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1.1492252278252628E-3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7.3291415279217028E-3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1.2505134974673108E-4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6.497396429065368E-4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2.5803047509219751E-3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4.6830025345603383E-4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2.8971952595622883E-3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3.7107986126962062E-3</v>
      </c>
      <c r="AE49" s="198">
        <f t="shared" si="1"/>
        <v>2.1737455285869323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'Port Shepstone'!C$64/100</f>
        <v>9.5458528772249862E-2</v>
      </c>
      <c r="L50" s="215">
        <f>'Port Shepstone'!D$64/100</f>
        <v>1.9202433330705992E-2</v>
      </c>
      <c r="M50" s="215">
        <f>'Port Shepstone'!E$64/100</f>
        <v>0.13907665359795712</v>
      </c>
      <c r="N50" s="215">
        <f>'Port Shepstone'!F$64/100</f>
        <v>2.1034304816048954E-2</v>
      </c>
      <c r="O50" s="215">
        <f>'Port Shepstone'!G$64/100</f>
        <v>3.7488323380314617E-2</v>
      </c>
      <c r="P50" s="215">
        <f>'Port Shepstone'!H$64/100</f>
        <v>0.18842024534115867</v>
      </c>
      <c r="Q50" s="215">
        <f>'Port Shepstone'!I$64/100</f>
        <v>0.10241559485305635</v>
      </c>
      <c r="R50" s="215">
        <f>'Port Shepstone'!J$64/100</f>
        <v>0.19890267702330969</v>
      </c>
      <c r="S50" s="215">
        <f>'Port Shepstone'!K$64/100</f>
        <v>0.19800123888519877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-1.0541150215568451E-3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-6.4767814549925636E-6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-1.753611123667216E-3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1.8171385161849037E-4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-1.3235881399276109E-4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-1.1403058480409505E-3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-9.9495545352950904E-5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-8.380296157876469E-4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-1.0717265518707651E-3</v>
      </c>
      <c r="AE50" s="198">
        <f t="shared" si="1"/>
        <v>-0.59144054501056376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'Port Shepstone'!C$64/100</f>
        <v>9.5458528772249862E-2</v>
      </c>
      <c r="L51" s="215">
        <f>'Port Shepstone'!D$64/100</f>
        <v>1.9202433330705992E-2</v>
      </c>
      <c r="M51" s="215">
        <f>'Port Shepstone'!E$64/100</f>
        <v>0.13907665359795712</v>
      </c>
      <c r="N51" s="215">
        <f>'Port Shepstone'!F$64/100</f>
        <v>2.1034304816048954E-2</v>
      </c>
      <c r="O51" s="215">
        <f>'Port Shepstone'!G$64/100</f>
        <v>3.7488323380314617E-2</v>
      </c>
      <c r="P51" s="215">
        <f>'Port Shepstone'!H$64/100</f>
        <v>0.18842024534115867</v>
      </c>
      <c r="Q51" s="215">
        <f>'Port Shepstone'!I$64/100</f>
        <v>0.10241559485305635</v>
      </c>
      <c r="R51" s="215">
        <f>'Port Shepstone'!J$64/100</f>
        <v>0.19890267702330969</v>
      </c>
      <c r="S51" s="215">
        <f>'Port Shepstone'!K$64/100</f>
        <v>0.19800123888519877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-7.7940904917562668E-3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2.3477584337311367E-4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-1.1869783400235E-3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-3.4320534720062341E-4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-5.3378174168090104E-4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-2.097203062573313E-3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-2.7389363821952654E-3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-2.0122463401818038E-3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-4.6987766602796E-4</v>
      </c>
      <c r="AE51" s="198">
        <f t="shared" si="1"/>
        <v>-1.6941543528266521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'Port Shepstone'!C$64/100</f>
        <v>9.5458528772249862E-2</v>
      </c>
      <c r="L52" s="215">
        <f>'Port Shepstone'!D$64/100</f>
        <v>1.9202433330705992E-2</v>
      </c>
      <c r="M52" s="215">
        <f>'Port Shepstone'!E$64/100</f>
        <v>0.13907665359795712</v>
      </c>
      <c r="N52" s="215">
        <f>'Port Shepstone'!F$64/100</f>
        <v>2.1034304816048954E-2</v>
      </c>
      <c r="O52" s="215">
        <f>'Port Shepstone'!G$64/100</f>
        <v>3.7488323380314617E-2</v>
      </c>
      <c r="P52" s="215">
        <f>'Port Shepstone'!H$64/100</f>
        <v>0.18842024534115867</v>
      </c>
      <c r="Q52" s="215">
        <f>'Port Shepstone'!I$64/100</f>
        <v>0.10241559485305635</v>
      </c>
      <c r="R52" s="215">
        <f>'Port Shepstone'!J$64/100</f>
        <v>0.19890267702330969</v>
      </c>
      <c r="S52" s="215">
        <f>'Port Shepstone'!K$64/100</f>
        <v>0.19800123888519877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-2.2664087483982311E-3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-2.2896852192035266E-4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-2.9762362148729698E-3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-9.6800760913304067E-4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-1.213233742865835E-3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-4.176750322351091E-3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-6.739372854348882E-3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-4.3191245814863822E-3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-1.7993645615781487E-5</v>
      </c>
      <c r="AE52" s="198">
        <f t="shared" si="1"/>
        <v>-2.2906096240992562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'Port Shepstone'!C$64/100</f>
        <v>9.5458528772249862E-2</v>
      </c>
      <c r="L53" s="215">
        <f>'Port Shepstone'!D$64/100</f>
        <v>1.9202433330705992E-2</v>
      </c>
      <c r="M53" s="215">
        <f>'Port Shepstone'!E$64/100</f>
        <v>0.13907665359795712</v>
      </c>
      <c r="N53" s="215">
        <f>'Port Shepstone'!F$64/100</f>
        <v>2.1034304816048954E-2</v>
      </c>
      <c r="O53" s="215">
        <f>'Port Shepstone'!G$64/100</f>
        <v>3.7488323380314617E-2</v>
      </c>
      <c r="P53" s="215">
        <f>'Port Shepstone'!H$64/100</f>
        <v>0.18842024534115867</v>
      </c>
      <c r="Q53" s="215">
        <f>'Port Shepstone'!I$64/100</f>
        <v>0.10241559485305635</v>
      </c>
      <c r="R53" s="215">
        <f>'Port Shepstone'!J$64/100</f>
        <v>0.19890267702330969</v>
      </c>
      <c r="S53" s="215">
        <f>'Port Shepstone'!K$64/100</f>
        <v>0.19800123888519877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-5.5010048744149019E-3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-1.902241498716476E-4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-2.957901134564722E-3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1.1226713317169794E-5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-3.9011332135600006E-4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-1.9005403023140981E-3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-1.8879733336739141E-3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-1.3782531752091277E-3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-5.0499138125338519E-4</v>
      </c>
      <c r="AE53" s="198">
        <f t="shared" si="1"/>
        <v>-1.4699774959340626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'Port Shepstone'!C$64/100</f>
        <v>9.5458528772249862E-2</v>
      </c>
      <c r="L54" s="215">
        <f>'Port Shepstone'!D$64/100</f>
        <v>1.9202433330705992E-2</v>
      </c>
      <c r="M54" s="215">
        <f>'Port Shepstone'!E$64/100</f>
        <v>0.13907665359795712</v>
      </c>
      <c r="N54" s="215">
        <f>'Port Shepstone'!F$64/100</f>
        <v>2.1034304816048954E-2</v>
      </c>
      <c r="O54" s="215">
        <f>'Port Shepstone'!G$64/100</f>
        <v>3.7488323380314617E-2</v>
      </c>
      <c r="P54" s="215">
        <f>'Port Shepstone'!H$64/100</f>
        <v>0.18842024534115867</v>
      </c>
      <c r="Q54" s="215">
        <f>'Port Shepstone'!I$64/100</f>
        <v>0.10241559485305635</v>
      </c>
      <c r="R54" s="215">
        <f>'Port Shepstone'!J$64/100</f>
        <v>0.19890267702330969</v>
      </c>
      <c r="S54" s="215">
        <f>'Port Shepstone'!K$64/100</f>
        <v>0.19800123888519877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2.6921615403342155E-3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1.1866244660407857E-4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-2.431055055230709E-3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3.6393698776437434E-4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4.1405365531071818E-4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8.3069130209706117E-4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2.8798942765075205E-3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1.0462929552122382E-3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-1.3581219925423991E-3</v>
      </c>
      <c r="AE54" s="198">
        <f t="shared" si="1"/>
        <v>0.45565161160570977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'Port Shepstone'!C$64/100</f>
        <v>9.5458528772249862E-2</v>
      </c>
      <c r="L55" s="215">
        <f>'Port Shepstone'!D$64/100</f>
        <v>1.9202433330705992E-2</v>
      </c>
      <c r="M55" s="215">
        <f>'Port Shepstone'!E$64/100</f>
        <v>0.13907665359795712</v>
      </c>
      <c r="N55" s="215">
        <f>'Port Shepstone'!F$64/100</f>
        <v>2.1034304816048954E-2</v>
      </c>
      <c r="O55" s="215">
        <f>'Port Shepstone'!G$64/100</f>
        <v>3.7488323380314617E-2</v>
      </c>
      <c r="P55" s="215">
        <f>'Port Shepstone'!H$64/100</f>
        <v>0.18842024534115867</v>
      </c>
      <c r="Q55" s="215">
        <f>'Port Shepstone'!I$64/100</f>
        <v>0.10241559485305635</v>
      </c>
      <c r="R55" s="215">
        <f>'Port Shepstone'!J$64/100</f>
        <v>0.19890267702330969</v>
      </c>
      <c r="S55" s="215">
        <f>'Port Shepstone'!K$64/100</f>
        <v>0.19800123888519877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-1.4120994466147326E-3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1.4224071776509399E-4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2.8140126331391269E-3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-8.1403309710767306E-6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1.1572387223760032E-6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3.7032362757730977E-4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-1.0043725879302851E-3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6.2391037748426789E-4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1.826083510549929E-3</v>
      </c>
      <c r="AE55" s="198">
        <f t="shared" si="1"/>
        <v>0.33531157397220085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'Port Shepstone'!C$64/100</f>
        <v>9.5458528772249862E-2</v>
      </c>
      <c r="L56" s="215">
        <f>'Port Shepstone'!D$64/100</f>
        <v>1.9202433330705992E-2</v>
      </c>
      <c r="M56" s="215">
        <f>'Port Shepstone'!E$64/100</f>
        <v>0.13907665359795712</v>
      </c>
      <c r="N56" s="215">
        <f>'Port Shepstone'!F$64/100</f>
        <v>2.1034304816048954E-2</v>
      </c>
      <c r="O56" s="215">
        <f>'Port Shepstone'!G$64/100</f>
        <v>3.7488323380314617E-2</v>
      </c>
      <c r="P56" s="215">
        <f>'Port Shepstone'!H$64/100</f>
        <v>0.18842024534115867</v>
      </c>
      <c r="Q56" s="215">
        <f>'Port Shepstone'!I$64/100</f>
        <v>0.10241559485305635</v>
      </c>
      <c r="R56" s="215">
        <f>'Port Shepstone'!J$64/100</f>
        <v>0.19890267702330969</v>
      </c>
      <c r="S56" s="215">
        <f>'Port Shepstone'!K$64/100</f>
        <v>0.19800123888519877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2.0371028047310512E-3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-4.9056221276343962E-4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-1.0125895425853332E-3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-4.1086448191060917E-5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-2.4129682240129027E-4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-1.2423303834757807E-3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-1.2423168492698082E-3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-8.2469404337176338E-4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-3.7724980584736255E-4</v>
      </c>
      <c r="AE56" s="198">
        <f t="shared" si="1"/>
        <v>-0.34350233031747879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'Port Shepstone'!C$64/100</f>
        <v>9.5458528772249862E-2</v>
      </c>
      <c r="L57" s="215">
        <f>'Port Shepstone'!D$64/100</f>
        <v>1.9202433330705992E-2</v>
      </c>
      <c r="M57" s="215">
        <f>'Port Shepstone'!E$64/100</f>
        <v>0.13907665359795712</v>
      </c>
      <c r="N57" s="215">
        <f>'Port Shepstone'!F$64/100</f>
        <v>2.1034304816048954E-2</v>
      </c>
      <c r="O57" s="215">
        <f>'Port Shepstone'!G$64/100</f>
        <v>3.7488323380314617E-2</v>
      </c>
      <c r="P57" s="215">
        <f>'Port Shepstone'!H$64/100</f>
        <v>0.18842024534115867</v>
      </c>
      <c r="Q57" s="215">
        <f>'Port Shepstone'!I$64/100</f>
        <v>0.10241559485305635</v>
      </c>
      <c r="R57" s="215">
        <f>'Port Shepstone'!J$64/100</f>
        <v>0.19890267702330969</v>
      </c>
      <c r="S57" s="215">
        <f>'Port Shepstone'!K$64/100</f>
        <v>0.19800123888519877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2.5846289023696508E-4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2.9174563421843004E-4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8.5111840993406141E-4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-2.8880540643723781E-4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-8.1510775314815709E-5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-7.3837991951362513E-5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-1.1355692545081859E-3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1.3892562458428325E-5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8.0676553173828283E-4</v>
      </c>
      <c r="AE57" s="198">
        <f t="shared" si="1"/>
        <v>6.4226160037456556E-2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'Port Shepstone'!C$64/100</f>
        <v>9.5458528772249862E-2</v>
      </c>
      <c r="L58" s="215">
        <f>'Port Shepstone'!D$64/100</f>
        <v>1.9202433330705992E-2</v>
      </c>
      <c r="M58" s="215">
        <f>'Port Shepstone'!E$64/100</f>
        <v>0.13907665359795712</v>
      </c>
      <c r="N58" s="215">
        <f>'Port Shepstone'!F$64/100</f>
        <v>2.1034304816048954E-2</v>
      </c>
      <c r="O58" s="215">
        <f>'Port Shepstone'!G$64/100</f>
        <v>3.7488323380314617E-2</v>
      </c>
      <c r="P58" s="215">
        <f>'Port Shepstone'!H$64/100</f>
        <v>0.18842024534115867</v>
      </c>
      <c r="Q58" s="215">
        <f>'Port Shepstone'!I$64/100</f>
        <v>0.10241559485305635</v>
      </c>
      <c r="R58" s="215">
        <f>'Port Shepstone'!J$64/100</f>
        <v>0.19890267702330969</v>
      </c>
      <c r="S58" s="215">
        <f>'Port Shepstone'!K$64/100</f>
        <v>0.19800123888519877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1.8165199890981516E-3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6.1591094457959331E-5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-7.1861036477965262E-4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-2.181248338733562E-4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-2.1462201594699541E-4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-8.1444295179730326E-4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-1.5981245193610093E-3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-5.6346674037761435E-4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4.1844148550838325E-4</v>
      </c>
      <c r="AE58" s="198">
        <f t="shared" si="1"/>
        <v>-0.18308388570714365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'Port Shepstone'!C$64/100</f>
        <v>9.5458528772249862E-2</v>
      </c>
      <c r="L59" s="215">
        <f>'Port Shepstone'!D$64/100</f>
        <v>1.9202433330705992E-2</v>
      </c>
      <c r="M59" s="215">
        <f>'Port Shepstone'!E$64/100</f>
        <v>0.13907665359795712</v>
      </c>
      <c r="N59" s="215">
        <f>'Port Shepstone'!F$64/100</f>
        <v>2.1034304816048954E-2</v>
      </c>
      <c r="O59" s="215">
        <f>'Port Shepstone'!G$64/100</f>
        <v>3.7488323380314617E-2</v>
      </c>
      <c r="P59" s="215">
        <f>'Port Shepstone'!H$64/100</f>
        <v>0.18842024534115867</v>
      </c>
      <c r="Q59" s="215">
        <f>'Port Shepstone'!I$64/100</f>
        <v>0.10241559485305635</v>
      </c>
      <c r="R59" s="215">
        <f>'Port Shepstone'!J$64/100</f>
        <v>0.19890267702330969</v>
      </c>
      <c r="S59" s="215">
        <f>'Port Shepstone'!K$64/100</f>
        <v>0.19800123888519877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3.7822116720230307E-3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-7.4850739506328396E-5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-2.8602895426136867E-4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4.7333858572119232E-4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4.6580757037758993E-4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8.2449087196269041E-4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3.0373445136504139E-3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1.3443407064007891E-3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-1.2723111510750758E-3</v>
      </c>
      <c r="AE59" s="198">
        <f t="shared" si="1"/>
        <v>0.82943430752929337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'Port Shepstone'!C$64/100</f>
        <v>9.5458528772249862E-2</v>
      </c>
      <c r="L60" s="215">
        <f>'Port Shepstone'!D$64/100</f>
        <v>1.9202433330705992E-2</v>
      </c>
      <c r="M60" s="215">
        <f>'Port Shepstone'!E$64/100</f>
        <v>0.13907665359795712</v>
      </c>
      <c r="N60" s="215">
        <f>'Port Shepstone'!F$64/100</f>
        <v>2.1034304816048954E-2</v>
      </c>
      <c r="O60" s="215">
        <f>'Port Shepstone'!G$64/100</f>
        <v>3.7488323380314617E-2</v>
      </c>
      <c r="P60" s="215">
        <f>'Port Shepstone'!H$64/100</f>
        <v>0.18842024534115867</v>
      </c>
      <c r="Q60" s="215">
        <f>'Port Shepstone'!I$64/100</f>
        <v>0.10241559485305635</v>
      </c>
      <c r="R60" s="215">
        <f>'Port Shepstone'!J$64/100</f>
        <v>0.19890267702330969</v>
      </c>
      <c r="S60" s="215">
        <f>'Port Shepstone'!K$64/100</f>
        <v>0.19800123888519877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8.4172610549903746E-5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-4.1242637744832707E-4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-3.3017745578519759E-3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-2.6582795648132249E-5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2.639005649654058E-5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-8.93418753992681E-5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1.8220750129367404E-4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2.4917644359853593E-5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-3.2220072402575333E-4</v>
      </c>
      <c r="AE60" s="198">
        <f t="shared" si="1"/>
        <v>-0.38346385176734848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'Port Shepstone'!C$64/100</f>
        <v>9.5458528772249862E-2</v>
      </c>
      <c r="L61" s="215">
        <f>'Port Shepstone'!D$64/100</f>
        <v>1.9202433330705992E-2</v>
      </c>
      <c r="M61" s="215">
        <f>'Port Shepstone'!E$64/100</f>
        <v>0.13907665359795712</v>
      </c>
      <c r="N61" s="215">
        <f>'Port Shepstone'!F$64/100</f>
        <v>2.1034304816048954E-2</v>
      </c>
      <c r="O61" s="215">
        <f>'Port Shepstone'!G$64/100</f>
        <v>3.7488323380314617E-2</v>
      </c>
      <c r="P61" s="215">
        <f>'Port Shepstone'!H$64/100</f>
        <v>0.18842024534115867</v>
      </c>
      <c r="Q61" s="215">
        <f>'Port Shepstone'!I$64/100</f>
        <v>0.10241559485305635</v>
      </c>
      <c r="R61" s="215">
        <f>'Port Shepstone'!J$64/100</f>
        <v>0.19890267702330969</v>
      </c>
      <c r="S61" s="215">
        <f>'Port Shepstone'!K$64/100</f>
        <v>0.19800123888519877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-3.458886859177882E-3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-9.9282451107377597E-5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-5.7369789608814337E-3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-8.6160251097456685E-4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-1.2257565416211775E-3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-4.405423310536412E-3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-6.3059701765891193E-3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-4.6111714904559873E-3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-7.3855481554610373E-4</v>
      </c>
      <c r="AE61" s="198">
        <f t="shared" si="1"/>
        <v>-2.7443627116890066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'Port Shepstone'!C$65/100</f>
        <v>9.6690002860221516E-2</v>
      </c>
      <c r="L62" s="215">
        <f>'Port Shepstone'!D$65/100</f>
        <v>1.9206503352491282E-2</v>
      </c>
      <c r="M62" s="215">
        <f>'Port Shepstone'!E$65/100</f>
        <v>0.13364715486405743</v>
      </c>
      <c r="N62" s="215">
        <f>'Port Shepstone'!F$65/100</f>
        <v>1.7975865321994005E-2</v>
      </c>
      <c r="O62" s="215">
        <f>'Port Shepstone'!G$65/100</f>
        <v>3.7839842074650465E-2</v>
      </c>
      <c r="P62" s="215">
        <f>'Port Shepstone'!H$65/100</f>
        <v>0.18744550902485416</v>
      </c>
      <c r="Q62" s="215">
        <f>'Port Shepstone'!I$65/100</f>
        <v>0.10459166301418492</v>
      </c>
      <c r="R62" s="215">
        <f>'Port Shepstone'!J$65/100</f>
        <v>0.20633848765516974</v>
      </c>
      <c r="S62" s="215">
        <f>'Port Shepstone'!K$65/100</f>
        <v>0.19626497183237643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6.6762891299955538E-4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4.0567247236455783E-4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-8.7702877335561779E-4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-2.4127203286893021E-4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-8.334318878044873E-5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2.2296538306604426E-4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-1.2424875169189174E-3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1.0488024115235747E-4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1.2280317845084073E-3</v>
      </c>
      <c r="AE62" s="198">
        <f t="shared" si="1"/>
        <v>1.8504728216700832E-2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'Port Shepstone'!C$65/100</f>
        <v>9.6690002860221516E-2</v>
      </c>
      <c r="L63" s="215">
        <f>'Port Shepstone'!D$65/100</f>
        <v>1.9206503352491282E-2</v>
      </c>
      <c r="M63" s="215">
        <f>'Port Shepstone'!E$65/100</f>
        <v>0.13364715486405743</v>
      </c>
      <c r="N63" s="215">
        <f>'Port Shepstone'!F$65/100</f>
        <v>1.7975865321994005E-2</v>
      </c>
      <c r="O63" s="215">
        <f>'Port Shepstone'!G$65/100</f>
        <v>3.7839842074650465E-2</v>
      </c>
      <c r="P63" s="215">
        <f>'Port Shepstone'!H$65/100</f>
        <v>0.18744550902485416</v>
      </c>
      <c r="Q63" s="215">
        <f>'Port Shepstone'!I$65/100</f>
        <v>0.10459166301418492</v>
      </c>
      <c r="R63" s="215">
        <f>'Port Shepstone'!J$65/100</f>
        <v>0.20633848765516974</v>
      </c>
      <c r="S63" s="215">
        <f>'Port Shepstone'!K$65/100</f>
        <v>0.19626497183237643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-3.7147712864408344E-4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-9.5872507523855302E-4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-3.4993953618500592E-3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-2.2706858972767276E-4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-4.6489950998896892E-4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-1.6333667555951308E-3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-2.1845414811781866E-3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-1.9363444039936222E-3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-4.5639912457180341E-4</v>
      </c>
      <c r="AE63" s="198">
        <f t="shared" si="1"/>
        <v>-1.1732217430788081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'Port Shepstone'!C$65/100</f>
        <v>9.6690002860221516E-2</v>
      </c>
      <c r="L64" s="215">
        <f>'Port Shepstone'!D$65/100</f>
        <v>1.9206503352491282E-2</v>
      </c>
      <c r="M64" s="215">
        <f>'Port Shepstone'!E$65/100</f>
        <v>0.13364715486405743</v>
      </c>
      <c r="N64" s="215">
        <f>'Port Shepstone'!F$65/100</f>
        <v>1.7975865321994005E-2</v>
      </c>
      <c r="O64" s="215">
        <f>'Port Shepstone'!G$65/100</f>
        <v>3.7839842074650465E-2</v>
      </c>
      <c r="P64" s="215">
        <f>'Port Shepstone'!H$65/100</f>
        <v>0.18744550902485416</v>
      </c>
      <c r="Q64" s="215">
        <f>'Port Shepstone'!I$65/100</f>
        <v>0.10459166301418492</v>
      </c>
      <c r="R64" s="215">
        <f>'Port Shepstone'!J$65/100</f>
        <v>0.20633848765516974</v>
      </c>
      <c r="S64" s="215">
        <f>'Port Shepstone'!K$65/100</f>
        <v>0.19626497183237643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9.8969746919431306E-4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-8.666894135990918E-6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2.2611145379284356E-3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5.9502815557565137E-4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1.0565869782843513E-3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3.6066173821096377E-3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5.3320728067530214E-3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4.0859531308414174E-3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7.0318665581574E-4</v>
      </c>
      <c r="AE64" s="198">
        <f t="shared" si="1"/>
        <v>1.8621590222366577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'Port Shepstone'!C$65/100</f>
        <v>9.6690002860221516E-2</v>
      </c>
      <c r="L65" s="215">
        <f>'Port Shepstone'!D$65/100</f>
        <v>1.9206503352491282E-2</v>
      </c>
      <c r="M65" s="215">
        <f>'Port Shepstone'!E$65/100</f>
        <v>0.13364715486405743</v>
      </c>
      <c r="N65" s="215">
        <f>'Port Shepstone'!F$65/100</f>
        <v>1.7975865321994005E-2</v>
      </c>
      <c r="O65" s="215">
        <f>'Port Shepstone'!G$65/100</f>
        <v>3.7839842074650465E-2</v>
      </c>
      <c r="P65" s="215">
        <f>'Port Shepstone'!H$65/100</f>
        <v>0.18744550902485416</v>
      </c>
      <c r="Q65" s="215">
        <f>'Port Shepstone'!I$65/100</f>
        <v>0.10459166301418492</v>
      </c>
      <c r="R65" s="215">
        <f>'Port Shepstone'!J$65/100</f>
        <v>0.20633848765516974</v>
      </c>
      <c r="S65" s="215">
        <f>'Port Shepstone'!K$65/100</f>
        <v>0.19626497183237643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-1.3650888684839445E-3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-2.7986609689791768E-4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-2.4591422871655479E-3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4.7131475915095924E-4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8.7329497929683583E-4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2.8216598299716927E-3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4.4957506517505829E-3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3.2017482620221205E-3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3.3450108157818704E-4</v>
      </c>
      <c r="AE65" s="198">
        <f t="shared" si="1"/>
        <v>0.80941723112229691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'Port Shepstone'!C$65/100</f>
        <v>9.6690002860221516E-2</v>
      </c>
      <c r="L66" s="215">
        <f>'Port Shepstone'!D$65/100</f>
        <v>1.9206503352491282E-2</v>
      </c>
      <c r="M66" s="215">
        <f>'Port Shepstone'!E$65/100</f>
        <v>0.13364715486405743</v>
      </c>
      <c r="N66" s="215">
        <f>'Port Shepstone'!F$65/100</f>
        <v>1.7975865321994005E-2</v>
      </c>
      <c r="O66" s="215">
        <f>'Port Shepstone'!G$65/100</f>
        <v>3.7839842074650465E-2</v>
      </c>
      <c r="P66" s="215">
        <f>'Port Shepstone'!H$65/100</f>
        <v>0.18744550902485416</v>
      </c>
      <c r="Q66" s="215">
        <f>'Port Shepstone'!I$65/100</f>
        <v>0.10459166301418492</v>
      </c>
      <c r="R66" s="215">
        <f>'Port Shepstone'!J$65/100</f>
        <v>0.20633848765516974</v>
      </c>
      <c r="S66" s="215">
        <f>'Port Shepstone'!K$65/100</f>
        <v>0.19626497183237643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-9.2110690909480181E-4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1.2066093685894688E-3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3.3561983738326553E-3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-3.7412472577647688E-4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-2.7087906927548603E-4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2.2476353308005981E-4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-2.7834888251555747E-3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-1.560955769004369E-4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2.5034556949070602E-3</v>
      </c>
      <c r="AE66" s="198">
        <f t="shared" si="1"/>
        <v>0.27853318642064678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'Port Shepstone'!C$65/100</f>
        <v>9.6690002860221516E-2</v>
      </c>
      <c r="L67" s="215">
        <f>'Port Shepstone'!D$65/100</f>
        <v>1.9206503352491282E-2</v>
      </c>
      <c r="M67" s="215">
        <f>'Port Shepstone'!E$65/100</f>
        <v>0.13364715486405743</v>
      </c>
      <c r="N67" s="215">
        <f>'Port Shepstone'!F$65/100</f>
        <v>1.7975865321994005E-2</v>
      </c>
      <c r="O67" s="215">
        <f>'Port Shepstone'!G$65/100</f>
        <v>3.7839842074650465E-2</v>
      </c>
      <c r="P67" s="215">
        <f>'Port Shepstone'!H$65/100</f>
        <v>0.18744550902485416</v>
      </c>
      <c r="Q67" s="215">
        <f>'Port Shepstone'!I$65/100</f>
        <v>0.10459166301418492</v>
      </c>
      <c r="R67" s="215">
        <f>'Port Shepstone'!J$65/100</f>
        <v>0.20633848765516974</v>
      </c>
      <c r="S67" s="215">
        <f>'Port Shepstone'!K$65/100</f>
        <v>0.19626497183237643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-4.4924350781354499E-3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-9.5071823994396696E-4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-2.9996036795941127E-3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-2.3182725450699891E-4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-3.5416448830973631E-4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-1.1211889950534378E-3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-2.260508012236242E-3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-1.1764422761993173E-3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5.2212158223387728E-4</v>
      </c>
      <c r="AE67" s="198">
        <f t="shared" ref="AE67:AE130" si="2">SUM(U67:AD67)*100</f>
        <v>-1.3064766441745383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'Port Shepstone'!C$65/100</f>
        <v>9.6690002860221516E-2</v>
      </c>
      <c r="L68" s="215">
        <f>'Port Shepstone'!D$65/100</f>
        <v>1.9206503352491282E-2</v>
      </c>
      <c r="M68" s="215">
        <f>'Port Shepstone'!E$65/100</f>
        <v>0.13364715486405743</v>
      </c>
      <c r="N68" s="215">
        <f>'Port Shepstone'!F$65/100</f>
        <v>1.7975865321994005E-2</v>
      </c>
      <c r="O68" s="215">
        <f>'Port Shepstone'!G$65/100</f>
        <v>3.7839842074650465E-2</v>
      </c>
      <c r="P68" s="215">
        <f>'Port Shepstone'!H$65/100</f>
        <v>0.18744550902485416</v>
      </c>
      <c r="Q68" s="215">
        <f>'Port Shepstone'!I$65/100</f>
        <v>0.10459166301418492</v>
      </c>
      <c r="R68" s="215">
        <f>'Port Shepstone'!J$65/100</f>
        <v>0.20633848765516974</v>
      </c>
      <c r="S68" s="215">
        <f>'Port Shepstone'!K$65/100</f>
        <v>0.19626497183237643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1.235616222088314E-3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2.0094525346415291E-4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-3.8117761490849133E-4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7.0636985056140802E-5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-4.8093414003986612E-6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1.7994509108458119E-4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-1.2705728613731734E-4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6.3750025390022798E-5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5.4153017045562696E-4</v>
      </c>
      <c r="AE68" s="198">
        <f t="shared" si="2"/>
        <v>0.17793795050926314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'Port Shepstone'!C$65/100</f>
        <v>9.6690002860221516E-2</v>
      </c>
      <c r="L69" s="215">
        <f>'Port Shepstone'!D$65/100</f>
        <v>1.9206503352491282E-2</v>
      </c>
      <c r="M69" s="215">
        <f>'Port Shepstone'!E$65/100</f>
        <v>0.13364715486405743</v>
      </c>
      <c r="N69" s="215">
        <f>'Port Shepstone'!F$65/100</f>
        <v>1.7975865321994005E-2</v>
      </c>
      <c r="O69" s="215">
        <f>'Port Shepstone'!G$65/100</f>
        <v>3.7839842074650465E-2</v>
      </c>
      <c r="P69" s="215">
        <f>'Port Shepstone'!H$65/100</f>
        <v>0.18744550902485416</v>
      </c>
      <c r="Q69" s="215">
        <f>'Port Shepstone'!I$65/100</f>
        <v>0.10459166301418492</v>
      </c>
      <c r="R69" s="215">
        <f>'Port Shepstone'!J$65/100</f>
        <v>0.20633848765516974</v>
      </c>
      <c r="S69" s="215">
        <f>'Port Shepstone'!K$65/100</f>
        <v>0.19626497183237643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-9.1874320262251943E-4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2.0841899217749103E-4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-5.5044769939259692E-4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-1.3456392333699365E-4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-2.8311322206887776E-4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-9.5771170705320481E-4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-1.6135089756863434E-3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-9.9150605930259177E-4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1.4926065185223334E-4</v>
      </c>
      <c r="AE69" s="198">
        <f t="shared" si="2"/>
        <v>-0.50919151454334033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'Port Shepstone'!C$65/100</f>
        <v>9.6690002860221516E-2</v>
      </c>
      <c r="L70" s="215">
        <f>'Port Shepstone'!D$65/100</f>
        <v>1.9206503352491282E-2</v>
      </c>
      <c r="M70" s="215">
        <f>'Port Shepstone'!E$65/100</f>
        <v>0.13364715486405743</v>
      </c>
      <c r="N70" s="215">
        <f>'Port Shepstone'!F$65/100</f>
        <v>1.7975865321994005E-2</v>
      </c>
      <c r="O70" s="215">
        <f>'Port Shepstone'!G$65/100</f>
        <v>3.7839842074650465E-2</v>
      </c>
      <c r="P70" s="215">
        <f>'Port Shepstone'!H$65/100</f>
        <v>0.18744550902485416</v>
      </c>
      <c r="Q70" s="215">
        <f>'Port Shepstone'!I$65/100</f>
        <v>0.10459166301418492</v>
      </c>
      <c r="R70" s="215">
        <f>'Port Shepstone'!J$65/100</f>
        <v>0.20633848765516974</v>
      </c>
      <c r="S70" s="215">
        <f>'Port Shepstone'!K$65/100</f>
        <v>0.19626497183237643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-9.4702459817508052E-4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2.1100232641780493E-4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-3.1127616785098634E-4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2.0899020872891804E-4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5.46512427195629E-4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2.1409586602086786E-3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2.7630398058713619E-3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2.0624070856152203E-3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4.6655403057696023E-4</v>
      </c>
      <c r="AE70" s="198">
        <f t="shared" si="2"/>
        <v>0.71411637785885063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'Port Shepstone'!C$65/100</f>
        <v>9.6690002860221516E-2</v>
      </c>
      <c r="L71" s="215">
        <f>'Port Shepstone'!D$65/100</f>
        <v>1.9206503352491282E-2</v>
      </c>
      <c r="M71" s="215">
        <f>'Port Shepstone'!E$65/100</f>
        <v>0.13364715486405743</v>
      </c>
      <c r="N71" s="215">
        <f>'Port Shepstone'!F$65/100</f>
        <v>1.7975865321994005E-2</v>
      </c>
      <c r="O71" s="215">
        <f>'Port Shepstone'!G$65/100</f>
        <v>3.7839842074650465E-2</v>
      </c>
      <c r="P71" s="215">
        <f>'Port Shepstone'!H$65/100</f>
        <v>0.18744550902485416</v>
      </c>
      <c r="Q71" s="215">
        <f>'Port Shepstone'!I$65/100</f>
        <v>0.10459166301418492</v>
      </c>
      <c r="R71" s="215">
        <f>'Port Shepstone'!J$65/100</f>
        <v>0.20633848765516974</v>
      </c>
      <c r="S71" s="215">
        <f>'Port Shepstone'!K$65/100</f>
        <v>0.19626497183237643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-1.1338664561929852E-3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-6.2186689469109386E-5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-4.5987738102270528E-4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1.7542342842324875E-4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8.0817117813217985E-5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6.4725743246829613E-4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3.0920803884557644E-5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6.1139586349737911E-4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1.281038446215064E-3</v>
      </c>
      <c r="AE71" s="198">
        <f t="shared" si="2"/>
        <v>0.11709225656169636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'Port Shepstone'!C$65/100</f>
        <v>9.6690002860221516E-2</v>
      </c>
      <c r="L72" s="215">
        <f>'Port Shepstone'!D$65/100</f>
        <v>1.9206503352491282E-2</v>
      </c>
      <c r="M72" s="215">
        <f>'Port Shepstone'!E$65/100</f>
        <v>0.13364715486405743</v>
      </c>
      <c r="N72" s="215">
        <f>'Port Shepstone'!F$65/100</f>
        <v>1.7975865321994005E-2</v>
      </c>
      <c r="O72" s="215">
        <f>'Port Shepstone'!G$65/100</f>
        <v>3.7839842074650465E-2</v>
      </c>
      <c r="P72" s="215">
        <f>'Port Shepstone'!H$65/100</f>
        <v>0.18744550902485416</v>
      </c>
      <c r="Q72" s="215">
        <f>'Port Shepstone'!I$65/100</f>
        <v>0.10459166301418492</v>
      </c>
      <c r="R72" s="215">
        <f>'Port Shepstone'!J$65/100</f>
        <v>0.20633848765516974</v>
      </c>
      <c r="S72" s="215">
        <f>'Port Shepstone'!K$65/100</f>
        <v>0.19626497183237643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-1.2974258309689174E-3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-3.4248198359176538E-4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-3.6345887272619419E-3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-2.7176882877919699E-4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-2.2079400741270051E-4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-6.8798776596287791E-4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-1.336266541155044E-3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-8.7902416027042427E-4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1.0250682055077542E-6</v>
      </c>
      <c r="AE72" s="198">
        <f t="shared" si="2"/>
        <v>-0.86693127771973599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'Port Shepstone'!C$65/100</f>
        <v>9.6690002860221516E-2</v>
      </c>
      <c r="L73" s="215">
        <f>'Port Shepstone'!D$65/100</f>
        <v>1.9206503352491282E-2</v>
      </c>
      <c r="M73" s="215">
        <f>'Port Shepstone'!E$65/100</f>
        <v>0.13364715486405743</v>
      </c>
      <c r="N73" s="215">
        <f>'Port Shepstone'!F$65/100</f>
        <v>1.7975865321994005E-2</v>
      </c>
      <c r="O73" s="215">
        <f>'Port Shepstone'!G$65/100</f>
        <v>3.7839842074650465E-2</v>
      </c>
      <c r="P73" s="215">
        <f>'Port Shepstone'!H$65/100</f>
        <v>0.18744550902485416</v>
      </c>
      <c r="Q73" s="215">
        <f>'Port Shepstone'!I$65/100</f>
        <v>0.10459166301418492</v>
      </c>
      <c r="R73" s="215">
        <f>'Port Shepstone'!J$65/100</f>
        <v>0.20633848765516974</v>
      </c>
      <c r="S73" s="215">
        <f>'Port Shepstone'!K$65/100</f>
        <v>0.19626497183237643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5.776728473727181E-4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6.2312249140408554E-4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1.241084446165355E-3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-8.9532017544905222E-6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-1.1884709450956206E-4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-2.0147162677908805E-4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-1.1633106659732556E-3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-6.772224336833979E-5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1.0393474846079455E-3</v>
      </c>
      <c r="AE73" s="198">
        <f t="shared" si="2"/>
        <v>0.1920922437165368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'Port Shepstone'!C$66/100</f>
        <v>9.1314930366827765E-2</v>
      </c>
      <c r="L74" s="215">
        <f>'Port Shepstone'!D$66/100</f>
        <v>2.2066688199013206E-2</v>
      </c>
      <c r="M74" s="215">
        <f>'Port Shepstone'!E$66/100</f>
        <v>0.13428397428224692</v>
      </c>
      <c r="N74" s="215">
        <f>'Port Shepstone'!F$66/100</f>
        <v>1.8759019903415265E-2</v>
      </c>
      <c r="O74" s="215">
        <f>'Port Shepstone'!G$66/100</f>
        <v>3.9972882854187271E-2</v>
      </c>
      <c r="P74" s="215">
        <f>'Port Shepstone'!H$66/100</f>
        <v>0.19043082946701287</v>
      </c>
      <c r="Q74" s="215">
        <f>'Port Shepstone'!I$66/100</f>
        <v>0.10459736508486342</v>
      </c>
      <c r="R74" s="215">
        <f>'Port Shepstone'!J$66/100</f>
        <v>0.21019878708419404</v>
      </c>
      <c r="S74" s="215">
        <f>'Port Shepstone'!K$66/100</f>
        <v>0.18837552275823927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1.6531760683086337E-4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2.7116203475101252E-5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2.9617546177503947E-3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1.6750370819450163E-4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4.665377096561567E-4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1.9084842840544499E-3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1.5464782063004899E-3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2.1182376098743518E-3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1.4169015212183839E-3</v>
      </c>
      <c r="AE74" s="198">
        <f t="shared" si="2"/>
        <v>1.0778331467354694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'Port Shepstone'!C$66/100</f>
        <v>9.1314930366827765E-2</v>
      </c>
      <c r="L75" s="215">
        <f>'Port Shepstone'!D$66/100</f>
        <v>2.2066688199013206E-2</v>
      </c>
      <c r="M75" s="215">
        <f>'Port Shepstone'!E$66/100</f>
        <v>0.13428397428224692</v>
      </c>
      <c r="N75" s="215">
        <f>'Port Shepstone'!F$66/100</f>
        <v>1.8759019903415265E-2</v>
      </c>
      <c r="O75" s="215">
        <f>'Port Shepstone'!G$66/100</f>
        <v>3.9972882854187271E-2</v>
      </c>
      <c r="P75" s="215">
        <f>'Port Shepstone'!H$66/100</f>
        <v>0.19043082946701287</v>
      </c>
      <c r="Q75" s="215">
        <f>'Port Shepstone'!I$66/100</f>
        <v>0.10459736508486342</v>
      </c>
      <c r="R75" s="215">
        <f>'Port Shepstone'!J$66/100</f>
        <v>0.21019878708419404</v>
      </c>
      <c r="S75" s="215">
        <f>'Port Shepstone'!K$66/100</f>
        <v>0.18837552275823927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-2.9918157523939758E-3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-5.1621493752096632E-4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-3.0030964181510088E-3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-1.8441941917307885E-4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-6.8611538531197455E-4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-2.7707542607610914E-3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-3.2583984409470233E-3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-2.5608321236521847E-3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-5.4835059701848984E-4</v>
      </c>
      <c r="AE75" s="198">
        <f t="shared" si="2"/>
        <v>-1.651999733492979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'Port Shepstone'!C$66/100</f>
        <v>9.1314930366827765E-2</v>
      </c>
      <c r="L76" s="215">
        <f>'Port Shepstone'!D$66/100</f>
        <v>2.2066688199013206E-2</v>
      </c>
      <c r="M76" s="215">
        <f>'Port Shepstone'!E$66/100</f>
        <v>0.13428397428224692</v>
      </c>
      <c r="N76" s="215">
        <f>'Port Shepstone'!F$66/100</f>
        <v>1.8759019903415265E-2</v>
      </c>
      <c r="O76" s="215">
        <f>'Port Shepstone'!G$66/100</f>
        <v>3.9972882854187271E-2</v>
      </c>
      <c r="P76" s="215">
        <f>'Port Shepstone'!H$66/100</f>
        <v>0.19043082946701287</v>
      </c>
      <c r="Q76" s="215">
        <f>'Port Shepstone'!I$66/100</f>
        <v>0.10459736508486342</v>
      </c>
      <c r="R76" s="215">
        <f>'Port Shepstone'!J$66/100</f>
        <v>0.21019878708419404</v>
      </c>
      <c r="S76" s="215">
        <f>'Port Shepstone'!K$66/100</f>
        <v>0.18837552275823927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2.1396765905022375E-3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2.3538439083900086E-4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-2.5157558949505106E-3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-2.1611403911324536E-4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-7.0465057538598639E-5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-2.8544507661660461E-4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-2.6937403025081776E-4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-4.6405671697686429E-4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-4.7456059180683136E-4</v>
      </c>
      <c r="AE76" s="198">
        <f t="shared" si="2"/>
        <v>-0.1920710425912234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'Port Shepstone'!C$66/100</f>
        <v>9.1314930366827765E-2</v>
      </c>
      <c r="L77" s="215">
        <f>'Port Shepstone'!D$66/100</f>
        <v>2.2066688199013206E-2</v>
      </c>
      <c r="M77" s="215">
        <f>'Port Shepstone'!E$66/100</f>
        <v>0.13428397428224692</v>
      </c>
      <c r="N77" s="215">
        <f>'Port Shepstone'!F$66/100</f>
        <v>1.8759019903415265E-2</v>
      </c>
      <c r="O77" s="215">
        <f>'Port Shepstone'!G$66/100</f>
        <v>3.9972882854187271E-2</v>
      </c>
      <c r="P77" s="215">
        <f>'Port Shepstone'!H$66/100</f>
        <v>0.19043082946701287</v>
      </c>
      <c r="Q77" s="215">
        <f>'Port Shepstone'!I$66/100</f>
        <v>0.10459736508486342</v>
      </c>
      <c r="R77" s="215">
        <f>'Port Shepstone'!J$66/100</f>
        <v>0.21019878708419404</v>
      </c>
      <c r="S77" s="215">
        <f>'Port Shepstone'!K$66/100</f>
        <v>0.18837552275823927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1.8598160104091065E-3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-3.6127526244926776E-4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2.9532545417823505E-3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-1.5321735166579149E-4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-7.6516391555193051E-5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3.5557125857655307E-4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-1.5790876011436952E-3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4.3503968511482454E-4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1.9866428908604386E-3</v>
      </c>
      <c r="AE77" s="198">
        <f t="shared" si="2"/>
        <v>0.54202277799293253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'Port Shepstone'!C$66/100</f>
        <v>9.1314930366827765E-2</v>
      </c>
      <c r="L78" s="215">
        <f>'Port Shepstone'!D$66/100</f>
        <v>2.2066688199013206E-2</v>
      </c>
      <c r="M78" s="215">
        <f>'Port Shepstone'!E$66/100</f>
        <v>0.13428397428224692</v>
      </c>
      <c r="N78" s="215">
        <f>'Port Shepstone'!F$66/100</f>
        <v>1.8759019903415265E-2</v>
      </c>
      <c r="O78" s="215">
        <f>'Port Shepstone'!G$66/100</f>
        <v>3.9972882854187271E-2</v>
      </c>
      <c r="P78" s="215">
        <f>'Port Shepstone'!H$66/100</f>
        <v>0.19043082946701287</v>
      </c>
      <c r="Q78" s="215">
        <f>'Port Shepstone'!I$66/100</f>
        <v>0.10459736508486342</v>
      </c>
      <c r="R78" s="215">
        <f>'Port Shepstone'!J$66/100</f>
        <v>0.21019878708419404</v>
      </c>
      <c r="S78" s="215">
        <f>'Port Shepstone'!K$66/100</f>
        <v>0.18837552275823927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-3.0199961047668892E-3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-3.6660960032060876E-4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-3.813004027067384E-3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-4.4436882808095114E-4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-7.4032802540698853E-4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-2.8588664559245532E-3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-2.7249819738416853E-3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-3.3316605886322165E-3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-2.0099584551083269E-3</v>
      </c>
      <c r="AE78" s="198">
        <f t="shared" si="2"/>
        <v>-1.9309774059149603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'Port Shepstone'!C$66/100</f>
        <v>9.1314930366827765E-2</v>
      </c>
      <c r="L79" s="215">
        <f>'Port Shepstone'!D$66/100</f>
        <v>2.2066688199013206E-2</v>
      </c>
      <c r="M79" s="215">
        <f>'Port Shepstone'!E$66/100</f>
        <v>0.13428397428224692</v>
      </c>
      <c r="N79" s="215">
        <f>'Port Shepstone'!F$66/100</f>
        <v>1.8759019903415265E-2</v>
      </c>
      <c r="O79" s="215">
        <f>'Port Shepstone'!G$66/100</f>
        <v>3.9972882854187271E-2</v>
      </c>
      <c r="P79" s="215">
        <f>'Port Shepstone'!H$66/100</f>
        <v>0.19043082946701287</v>
      </c>
      <c r="Q79" s="215">
        <f>'Port Shepstone'!I$66/100</f>
        <v>0.10459736508486342</v>
      </c>
      <c r="R79" s="215">
        <f>'Port Shepstone'!J$66/100</f>
        <v>0.21019878708419404</v>
      </c>
      <c r="S79" s="215">
        <f>'Port Shepstone'!K$66/100</f>
        <v>0.18837552275823927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4.8433857632708939E-3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2.3218366009498704E-5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2.9667334092988725E-4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5.5342827514537319E-4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6.7688614109719461E-4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1.7436526118887001E-3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3.3447209771869813E-3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2.474073034447093E-3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1.4274176823467861E-4</v>
      </c>
      <c r="AE79" s="198">
        <f t="shared" si="2"/>
        <v>1.4098780278210301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'Port Shepstone'!C$66/100</f>
        <v>9.1314930366827765E-2</v>
      </c>
      <c r="L80" s="215">
        <f>'Port Shepstone'!D$66/100</f>
        <v>2.2066688199013206E-2</v>
      </c>
      <c r="M80" s="215">
        <f>'Port Shepstone'!E$66/100</f>
        <v>0.13428397428224692</v>
      </c>
      <c r="N80" s="215">
        <f>'Port Shepstone'!F$66/100</f>
        <v>1.8759019903415265E-2</v>
      </c>
      <c r="O80" s="215">
        <f>'Port Shepstone'!G$66/100</f>
        <v>3.9972882854187271E-2</v>
      </c>
      <c r="P80" s="215">
        <f>'Port Shepstone'!H$66/100</f>
        <v>0.19043082946701287</v>
      </c>
      <c r="Q80" s="215">
        <f>'Port Shepstone'!I$66/100</f>
        <v>0.10459736508486342</v>
      </c>
      <c r="R80" s="215">
        <f>'Port Shepstone'!J$66/100</f>
        <v>0.21019878708419404</v>
      </c>
      <c r="S80" s="215">
        <f>'Port Shepstone'!K$66/100</f>
        <v>0.18837552275823927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-1.532900242117442E-3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-6.6411298234053196E-4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-3.1166754797047834E-3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-8.9367532289870769E-4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-1.4464388693952103E-3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-4.5852905200940803E-3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-8.0104140548270929E-3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-4.8036029540011755E-3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6.2280837361201652E-4</v>
      </c>
      <c r="AE80" s="198">
        <f t="shared" si="2"/>
        <v>-2.4430302051767003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'Port Shepstone'!C$66/100</f>
        <v>9.1314930366827765E-2</v>
      </c>
      <c r="L81" s="215">
        <f>'Port Shepstone'!D$66/100</f>
        <v>2.2066688199013206E-2</v>
      </c>
      <c r="M81" s="215">
        <f>'Port Shepstone'!E$66/100</f>
        <v>0.13428397428224692</v>
      </c>
      <c r="N81" s="215">
        <f>'Port Shepstone'!F$66/100</f>
        <v>1.8759019903415265E-2</v>
      </c>
      <c r="O81" s="215">
        <f>'Port Shepstone'!G$66/100</f>
        <v>3.9972882854187271E-2</v>
      </c>
      <c r="P81" s="215">
        <f>'Port Shepstone'!H$66/100</f>
        <v>0.19043082946701287</v>
      </c>
      <c r="Q81" s="215">
        <f>'Port Shepstone'!I$66/100</f>
        <v>0.10459736508486342</v>
      </c>
      <c r="R81" s="215">
        <f>'Port Shepstone'!J$66/100</f>
        <v>0.21019878708419404</v>
      </c>
      <c r="S81" s="215">
        <f>'Port Shepstone'!K$66/100</f>
        <v>0.18837552275823927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1.2866924524748565E-3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1.0133289930390583E-3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4.1834848490950377E-3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2.349552504501522E-4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8.9021614313802074E-4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3.8713525758643209E-3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2.7474927201253502E-3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4.2208705920306821E-3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2.9746393823777318E-3</v>
      </c>
      <c r="AE81" s="198">
        <f t="shared" si="2"/>
        <v>2.142303295859521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'Port Shepstone'!C$66/100</f>
        <v>9.1314930366827765E-2</v>
      </c>
      <c r="L82" s="215">
        <f>'Port Shepstone'!D$66/100</f>
        <v>2.2066688199013206E-2</v>
      </c>
      <c r="M82" s="215">
        <f>'Port Shepstone'!E$66/100</f>
        <v>0.13428397428224692</v>
      </c>
      <c r="N82" s="215">
        <f>'Port Shepstone'!F$66/100</f>
        <v>1.8759019903415265E-2</v>
      </c>
      <c r="O82" s="215">
        <f>'Port Shepstone'!G$66/100</f>
        <v>3.9972882854187271E-2</v>
      </c>
      <c r="P82" s="215">
        <f>'Port Shepstone'!H$66/100</f>
        <v>0.19043082946701287</v>
      </c>
      <c r="Q82" s="215">
        <f>'Port Shepstone'!I$66/100</f>
        <v>0.10459736508486342</v>
      </c>
      <c r="R82" s="215">
        <f>'Port Shepstone'!J$66/100</f>
        <v>0.21019878708419404</v>
      </c>
      <c r="S82" s="215">
        <f>'Port Shepstone'!K$66/100</f>
        <v>0.18837552275823927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-6.222219359532311E-4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-5.4629041440480133E-4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-3.8878538232592959E-3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-6.6215343098977172E-4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-9.5333227002565536E-4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-3.1253686232909582E-3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-5.6793694551212064E-3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-3.0292294833686659E-3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7.4605175105858768E-4</v>
      </c>
      <c r="AE82" s="198">
        <f t="shared" si="2"/>
        <v>-1.7759767685354997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'Port Shepstone'!C$66/100</f>
        <v>9.1314930366827765E-2</v>
      </c>
      <c r="L83" s="215">
        <f>'Port Shepstone'!D$66/100</f>
        <v>2.2066688199013206E-2</v>
      </c>
      <c r="M83" s="215">
        <f>'Port Shepstone'!E$66/100</f>
        <v>0.13428397428224692</v>
      </c>
      <c r="N83" s="215">
        <f>'Port Shepstone'!F$66/100</f>
        <v>1.8759019903415265E-2</v>
      </c>
      <c r="O83" s="215">
        <f>'Port Shepstone'!G$66/100</f>
        <v>3.9972882854187271E-2</v>
      </c>
      <c r="P83" s="215">
        <f>'Port Shepstone'!H$66/100</f>
        <v>0.19043082946701287</v>
      </c>
      <c r="Q83" s="215">
        <f>'Port Shepstone'!I$66/100</f>
        <v>0.10459736508486342</v>
      </c>
      <c r="R83" s="215">
        <f>'Port Shepstone'!J$66/100</f>
        <v>0.21019878708419404</v>
      </c>
      <c r="S83" s="215">
        <f>'Port Shepstone'!K$66/100</f>
        <v>0.18837552275823927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3.3025286596282842E-5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-1.0849217668008573E-4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-2.1701809947228569E-3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-1.6007080812030375E-4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3.4373215003105195E-5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-6.4671252115613628E-5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-4.7017904839514351E-4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3.5906823324261948E-4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3.7356412975859162E-4</v>
      </c>
      <c r="AE83" s="198">
        <f t="shared" si="2"/>
        <v>-0.21735634154334046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'Port Shepstone'!C$66/100</f>
        <v>9.1314930366827765E-2</v>
      </c>
      <c r="L84" s="215">
        <f>'Port Shepstone'!D$66/100</f>
        <v>2.2066688199013206E-2</v>
      </c>
      <c r="M84" s="215">
        <f>'Port Shepstone'!E$66/100</f>
        <v>0.13428397428224692</v>
      </c>
      <c r="N84" s="215">
        <f>'Port Shepstone'!F$66/100</f>
        <v>1.8759019903415265E-2</v>
      </c>
      <c r="O84" s="215">
        <f>'Port Shepstone'!G$66/100</f>
        <v>3.9972882854187271E-2</v>
      </c>
      <c r="P84" s="215">
        <f>'Port Shepstone'!H$66/100</f>
        <v>0.19043082946701287</v>
      </c>
      <c r="Q84" s="215">
        <f>'Port Shepstone'!I$66/100</f>
        <v>0.10459736508486342</v>
      </c>
      <c r="R84" s="215">
        <f>'Port Shepstone'!J$66/100</f>
        <v>0.21019878708419404</v>
      </c>
      <c r="S84" s="215">
        <f>'Port Shepstone'!K$66/100</f>
        <v>0.18837552275823927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-5.4593285202831146E-4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4.3036641571630058E-4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-1.0643130624005913E-3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2.6656215821659139E-4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4.763367495152822E-4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1.0941614791913103E-3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2.1158288879445436E-3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1.8047180101438498E-3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4.5596774908209352E-5</v>
      </c>
      <c r="AE84" s="198">
        <f t="shared" si="2"/>
        <v>0.46233245612071838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'Port Shepstone'!C$66/100</f>
        <v>9.1314930366827765E-2</v>
      </c>
      <c r="L85" s="215">
        <f>'Port Shepstone'!D$66/100</f>
        <v>2.2066688199013206E-2</v>
      </c>
      <c r="M85" s="215">
        <f>'Port Shepstone'!E$66/100</f>
        <v>0.13428397428224692</v>
      </c>
      <c r="N85" s="215">
        <f>'Port Shepstone'!F$66/100</f>
        <v>1.8759019903415265E-2</v>
      </c>
      <c r="O85" s="215">
        <f>'Port Shepstone'!G$66/100</f>
        <v>3.9972882854187271E-2</v>
      </c>
      <c r="P85" s="215">
        <f>'Port Shepstone'!H$66/100</f>
        <v>0.19043082946701287</v>
      </c>
      <c r="Q85" s="215">
        <f>'Port Shepstone'!I$66/100</f>
        <v>0.10459736508486342</v>
      </c>
      <c r="R85" s="215">
        <f>'Port Shepstone'!J$66/100</f>
        <v>0.21019878708419404</v>
      </c>
      <c r="S85" s="215">
        <f>'Port Shepstone'!K$66/100</f>
        <v>0.18837552275823927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1.5214486423111527E-3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-3.3697639107463644E-4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1.4805765044697958E-4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3.0523593772184597E-4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6.3850799615959998E-4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2.1832467680932238E-3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3.0587783345322546E-3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2.3826689114796211E-3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3.4525703487455904E-4</v>
      </c>
      <c r="AE85" s="198">
        <f t="shared" si="2"/>
        <v>1.0246224884544599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'Port Shepstone'!C$67/100</f>
        <v>7.8426637341746069E-2</v>
      </c>
      <c r="L86" s="215">
        <f>'Port Shepstone'!D$67/100</f>
        <v>2.0980031602420471E-2</v>
      </c>
      <c r="M86" s="215">
        <f>'Port Shepstone'!E$67/100</f>
        <v>0.13713714301742835</v>
      </c>
      <c r="N86" s="215">
        <f>'Port Shepstone'!F$67/100</f>
        <v>1.9053185099918993E-2</v>
      </c>
      <c r="O86" s="215">
        <f>'Port Shepstone'!G$67/100</f>
        <v>4.3570606386952246E-2</v>
      </c>
      <c r="P86" s="215">
        <f>'Port Shepstone'!H$67/100</f>
        <v>0.1936417720181777</v>
      </c>
      <c r="Q86" s="215">
        <f>'Port Shepstone'!I$67/100</f>
        <v>0.10846962706863496</v>
      </c>
      <c r="R86" s="215">
        <f>'Port Shepstone'!J$67/100</f>
        <v>0.21625486206418756</v>
      </c>
      <c r="S86" s="215">
        <f>'Port Shepstone'!K$66/100</f>
        <v>0.18837552275823927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9.7042052817582255E-5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-5.8565629934731296E-5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1.6475393534710256E-3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-2.3303178948971877E-4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-7.7689562959414567E-5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4.9848072015209522E-4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-1.9934382752046661E-3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6.6084750783747465E-4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2.4506400117842177E-3</v>
      </c>
      <c r="AE86" s="198">
        <f t="shared" si="2"/>
        <v>0.29918243884738649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'Port Shepstone'!C$67/100</f>
        <v>7.8426637341746069E-2</v>
      </c>
      <c r="L87" s="215">
        <f>'Port Shepstone'!D$67/100</f>
        <v>2.0980031602420471E-2</v>
      </c>
      <c r="M87" s="215">
        <f>'Port Shepstone'!E$67/100</f>
        <v>0.13713714301742835</v>
      </c>
      <c r="N87" s="215">
        <f>'Port Shepstone'!F$67/100</f>
        <v>1.9053185099918993E-2</v>
      </c>
      <c r="O87" s="215">
        <f>'Port Shepstone'!G$67/100</f>
        <v>4.3570606386952246E-2</v>
      </c>
      <c r="P87" s="215">
        <f>'Port Shepstone'!H$67/100</f>
        <v>0.1936417720181777</v>
      </c>
      <c r="Q87" s="215">
        <f>'Port Shepstone'!I$67/100</f>
        <v>0.10846962706863496</v>
      </c>
      <c r="R87" s="215">
        <f>'Port Shepstone'!J$67/100</f>
        <v>0.21625486206418756</v>
      </c>
      <c r="S87" s="215">
        <f>NewCastle!K$67/100</f>
        <v>0.21603278248022653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-1.0039847842223503E-3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-2.3975435253322311E-4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-2.7288079778646796E-3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-4.633444454924734E-4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-7.8288209298951999E-4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-2.2722142823343294E-3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-4.2424236732769988E-3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-2.4048369209188221E-3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5.6846566676175419E-4</v>
      </c>
      <c r="AE87" s="198">
        <f t="shared" si="2"/>
        <v>-1.3569782862870643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'Port Shepstone'!C$67/100</f>
        <v>7.8426637341746069E-2</v>
      </c>
      <c r="L88" s="215">
        <f>'Port Shepstone'!D$67/100</f>
        <v>2.0980031602420471E-2</v>
      </c>
      <c r="M88" s="215">
        <f>'Port Shepstone'!E$67/100</f>
        <v>0.13713714301742835</v>
      </c>
      <c r="N88" s="215">
        <f>'Port Shepstone'!F$67/100</f>
        <v>1.9053185099918993E-2</v>
      </c>
      <c r="O88" s="215">
        <f>'Port Shepstone'!G$67/100</f>
        <v>4.3570606386952246E-2</v>
      </c>
      <c r="P88" s="215">
        <f>'Port Shepstone'!H$67/100</f>
        <v>0.1936417720181777</v>
      </c>
      <c r="Q88" s="215">
        <f>'Port Shepstone'!I$67/100</f>
        <v>0.10846962706863496</v>
      </c>
      <c r="R88" s="215">
        <f>'Port Shepstone'!J$67/100</f>
        <v>0.21625486206418756</v>
      </c>
      <c r="S88" s="215">
        <f>NewCastle!K$67/100</f>
        <v>0.21603278248022653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-7.3879140071640172E-4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1.4253341291536051E-4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2.3908190949059795E-3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-1.7042503738196133E-4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-4.8314801289902145E-5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1.733131309118492E-4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-1.2119859517988919E-3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3.1785729323876021E-4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1.5432052450595505E-3</v>
      </c>
      <c r="AE88" s="198">
        <f t="shared" si="2"/>
        <v>0.23982109858443432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'Port Shepstone'!C$67/100</f>
        <v>7.8426637341746069E-2</v>
      </c>
      <c r="L89" s="215">
        <f>'Port Shepstone'!D$67/100</f>
        <v>2.0980031602420471E-2</v>
      </c>
      <c r="M89" s="215">
        <f>'Port Shepstone'!E$67/100</f>
        <v>0.13713714301742835</v>
      </c>
      <c r="N89" s="215">
        <f>'Port Shepstone'!F$67/100</f>
        <v>1.9053185099918993E-2</v>
      </c>
      <c r="O89" s="215">
        <f>'Port Shepstone'!G$67/100</f>
        <v>4.3570606386952246E-2</v>
      </c>
      <c r="P89" s="215">
        <f>'Port Shepstone'!H$67/100</f>
        <v>0.1936417720181777</v>
      </c>
      <c r="Q89" s="215">
        <f>'Port Shepstone'!I$67/100</f>
        <v>0.10846962706863496</v>
      </c>
      <c r="R89" s="215">
        <f>'Port Shepstone'!J$67/100</f>
        <v>0.21625486206418756</v>
      </c>
      <c r="S89" s="215">
        <f>NewCastle!K$67/100</f>
        <v>0.21603278248022653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-4.0757594371748006E-4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1.5549467074022294E-4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6.951564699560907E-4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4.6242534972216413E-4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5.4907336832442605E-4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1.4571369106144813E-3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1.9394498327827484E-3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2.3075920218670288E-3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1.3303202280142404E-3</v>
      </c>
      <c r="AE89" s="198">
        <f t="shared" si="2"/>
        <v>0.84890729083039218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'Port Shepstone'!C$67/100</f>
        <v>7.8426637341746069E-2</v>
      </c>
      <c r="L90" s="215">
        <f>'Port Shepstone'!D$67/100</f>
        <v>2.0980031602420471E-2</v>
      </c>
      <c r="M90" s="215">
        <f>'Port Shepstone'!E$67/100</f>
        <v>0.13713714301742835</v>
      </c>
      <c r="N90" s="215">
        <f>'Port Shepstone'!F$67/100</f>
        <v>1.9053185099918993E-2</v>
      </c>
      <c r="O90" s="215">
        <f>'Port Shepstone'!G$67/100</f>
        <v>4.3570606386952246E-2</v>
      </c>
      <c r="P90" s="215">
        <f>'Port Shepstone'!H$67/100</f>
        <v>0.1936417720181777</v>
      </c>
      <c r="Q90" s="215">
        <f>'Port Shepstone'!I$67/100</f>
        <v>0.10846962706863496</v>
      </c>
      <c r="R90" s="215">
        <f>'Port Shepstone'!J$67/100</f>
        <v>0.21625486206418756</v>
      </c>
      <c r="S90" s="215">
        <f>NewCastle!K$67/100</f>
        <v>0.21603278248022653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1.8701966697991083E-3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3.9358954791613972E-4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4.8954122203761522E-3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2.8711382137459321E-5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7.1101618133927907E-4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3.1190157911117036E-3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1.8472672577246158E-3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3.2724393062585127E-3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2.8026547808040116E-3</v>
      </c>
      <c r="AE90" s="198">
        <f t="shared" si="2"/>
        <v>1.8940303137466981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'Port Shepstone'!C$67/100</f>
        <v>7.8426637341746069E-2</v>
      </c>
      <c r="L91" s="215">
        <f>'Port Shepstone'!D$67/100</f>
        <v>2.0980031602420471E-2</v>
      </c>
      <c r="M91" s="215">
        <f>'Port Shepstone'!E$67/100</f>
        <v>0.13713714301742835</v>
      </c>
      <c r="N91" s="215">
        <f>'Port Shepstone'!F$67/100</f>
        <v>1.9053185099918993E-2</v>
      </c>
      <c r="O91" s="215">
        <f>'Port Shepstone'!G$67/100</f>
        <v>4.3570606386952246E-2</v>
      </c>
      <c r="P91" s="215">
        <f>'Port Shepstone'!H$67/100</f>
        <v>0.1936417720181777</v>
      </c>
      <c r="Q91" s="215">
        <f>'Port Shepstone'!I$67/100</f>
        <v>0.10846962706863496</v>
      </c>
      <c r="R91" s="215">
        <f>'Port Shepstone'!J$67/100</f>
        <v>0.21625486206418756</v>
      </c>
      <c r="S91" s="215">
        <f>NewCastle!K$67/100</f>
        <v>0.21603278248022653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-2.7892588341657906E-4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-2.9663838197855373E-5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-2.2165987413725295E-3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-5.6795259333460664E-4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-6.2371581095834589E-4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-1.4613422943093759E-3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-3.7719763130841088E-3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-1.7387030958099174E-3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9.8292830670613086E-4</v>
      </c>
      <c r="AE91" s="198">
        <f t="shared" si="2"/>
        <v>-0.97059502637771888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'Port Shepstone'!C$67/100</f>
        <v>7.8426637341746069E-2</v>
      </c>
      <c r="L92" s="215">
        <f>'Port Shepstone'!D$67/100</f>
        <v>2.0980031602420471E-2</v>
      </c>
      <c r="M92" s="215">
        <f>'Port Shepstone'!E$67/100</f>
        <v>0.13713714301742835</v>
      </c>
      <c r="N92" s="215">
        <f>'Port Shepstone'!F$67/100</f>
        <v>1.9053185099918993E-2</v>
      </c>
      <c r="O92" s="215">
        <f>'Port Shepstone'!G$67/100</f>
        <v>4.3570606386952246E-2</v>
      </c>
      <c r="P92" s="215">
        <f>'Port Shepstone'!H$67/100</f>
        <v>0.1936417720181777</v>
      </c>
      <c r="Q92" s="215">
        <f>'Port Shepstone'!I$67/100</f>
        <v>0.10846962706863496</v>
      </c>
      <c r="R92" s="215">
        <f>'Port Shepstone'!J$67/100</f>
        <v>0.21625486206418756</v>
      </c>
      <c r="S92" s="215">
        <f>NewCastle!K$67/100</f>
        <v>0.21603278248022653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4.8144441941746569E-4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-4.1501967903295376E-4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-1.344792074228437E-3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-2.4826794762430307E-4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-2.9680180882129127E-4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-9.2694397974217265E-4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-2.0412142121903525E-3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-7.207534407275368E-4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6.4188019002285102E-4</v>
      </c>
      <c r="AE92" s="198">
        <f t="shared" si="2"/>
        <v>-0.48704685329267317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'Port Shepstone'!C$67/100</f>
        <v>7.8426637341746069E-2</v>
      </c>
      <c r="L93" s="215">
        <f>'Port Shepstone'!D$67/100</f>
        <v>2.0980031602420471E-2</v>
      </c>
      <c r="M93" s="215">
        <f>'Port Shepstone'!E$67/100</f>
        <v>0.13713714301742835</v>
      </c>
      <c r="N93" s="215">
        <f>'Port Shepstone'!F$67/100</f>
        <v>1.9053185099918993E-2</v>
      </c>
      <c r="O93" s="215">
        <f>'Port Shepstone'!G$67/100</f>
        <v>4.3570606386952246E-2</v>
      </c>
      <c r="P93" s="215">
        <f>'Port Shepstone'!H$67/100</f>
        <v>0.1936417720181777</v>
      </c>
      <c r="Q93" s="215">
        <f>'Port Shepstone'!I$67/100</f>
        <v>0.10846962706863496</v>
      </c>
      <c r="R93" s="215">
        <f>'Port Shepstone'!J$67/100</f>
        <v>0.21625486206418756</v>
      </c>
      <c r="S93" s="215">
        <f>NewCastle!K$67/100</f>
        <v>0.21603278248022653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-1.0820639141171694E-3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-2.3061250215319372E-4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-1.9732467062553382E-3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-4.5496364945218578E-4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-7.9808381771065949E-4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-2.5445637868634235E-3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-4.1140223481268313E-3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-2.5923799893953466E-3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4.5733202613351075E-5</v>
      </c>
      <c r="AE93" s="198">
        <f t="shared" si="2"/>
        <v>-1.3744203511460795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'Port Shepstone'!C$67/100</f>
        <v>7.8426637341746069E-2</v>
      </c>
      <c r="L94" s="215">
        <f>'Port Shepstone'!D$67/100</f>
        <v>2.0980031602420471E-2</v>
      </c>
      <c r="M94" s="215">
        <f>'Port Shepstone'!E$67/100</f>
        <v>0.13713714301742835</v>
      </c>
      <c r="N94" s="215">
        <f>'Port Shepstone'!F$67/100</f>
        <v>1.9053185099918993E-2</v>
      </c>
      <c r="O94" s="215">
        <f>'Port Shepstone'!G$67/100</f>
        <v>4.3570606386952246E-2</v>
      </c>
      <c r="P94" s="215">
        <f>'Port Shepstone'!H$67/100</f>
        <v>0.1936417720181777</v>
      </c>
      <c r="Q94" s="215">
        <f>'Port Shepstone'!I$67/100</f>
        <v>0.10846962706863496</v>
      </c>
      <c r="R94" s="215">
        <f>'Port Shepstone'!J$67/100</f>
        <v>0.21625486206418756</v>
      </c>
      <c r="S94" s="215">
        <f>NewCastle!K$67/100</f>
        <v>0.21603278248022653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3.0029514033401293E-3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8.5692380264743809E-4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3.6180742091009374E-4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3.9499529180096429E-4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6.5681618090102003E-4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1.7790510438585351E-3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2.6383790247182194E-3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2.4737761639341883E-3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8.3282824137912012E-4</v>
      </c>
      <c r="AE94" s="198">
        <f t="shared" si="2"/>
        <v>1.2997528573489707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'Port Shepstone'!C$67/100</f>
        <v>7.8426637341746069E-2</v>
      </c>
      <c r="L95" s="215">
        <f>'Port Shepstone'!D$67/100</f>
        <v>2.0980031602420471E-2</v>
      </c>
      <c r="M95" s="215">
        <f>'Port Shepstone'!E$67/100</f>
        <v>0.13713714301742835</v>
      </c>
      <c r="N95" s="215">
        <f>'Port Shepstone'!F$67/100</f>
        <v>1.9053185099918993E-2</v>
      </c>
      <c r="O95" s="215">
        <f>'Port Shepstone'!G$67/100</f>
        <v>4.3570606386952246E-2</v>
      </c>
      <c r="P95" s="215">
        <f>'Port Shepstone'!H$67/100</f>
        <v>0.1936417720181777</v>
      </c>
      <c r="Q95" s="215">
        <f>'Port Shepstone'!I$67/100</f>
        <v>0.10846962706863496</v>
      </c>
      <c r="R95" s="215">
        <f>'Port Shepstone'!J$67/100</f>
        <v>0.21625486206418756</v>
      </c>
      <c r="S95" s="215">
        <f>NewCastle!K$67/100</f>
        <v>0.21603278248022653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3.6481147737495831E-3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5.6070924804383553E-4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4.1791230596924618E-3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5.1939522301593241E-4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8.9163624123751912E-4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3.1462939752944737E-3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3.0982919452966582E-3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3.7860098404782225E-3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2.5722267293076403E-3</v>
      </c>
      <c r="AE95" s="198">
        <f t="shared" si="2"/>
        <v>2.2401801036116322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'Port Shepstone'!C$67/100</f>
        <v>7.8426637341746069E-2</v>
      </c>
      <c r="L96" s="215">
        <f>'Port Shepstone'!D$67/100</f>
        <v>2.0980031602420471E-2</v>
      </c>
      <c r="M96" s="215">
        <f>'Port Shepstone'!E$67/100</f>
        <v>0.13713714301742835</v>
      </c>
      <c r="N96" s="215">
        <f>'Port Shepstone'!F$67/100</f>
        <v>1.9053185099918993E-2</v>
      </c>
      <c r="O96" s="215">
        <f>'Port Shepstone'!G$67/100</f>
        <v>4.3570606386952246E-2</v>
      </c>
      <c r="P96" s="215">
        <f>'Port Shepstone'!H$67/100</f>
        <v>0.1936417720181777</v>
      </c>
      <c r="Q96" s="215">
        <f>'Port Shepstone'!I$67/100</f>
        <v>0.10846962706863496</v>
      </c>
      <c r="R96" s="215">
        <f>'Port Shepstone'!J$67/100</f>
        <v>0.21625486206418756</v>
      </c>
      <c r="S96" s="215">
        <f>NewCastle!K$67/100</f>
        <v>0.21603278248022653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1.2928900652319011E-3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4.185208918522827E-4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-1.8092574377890391E-4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2.988670503868167E-4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7.8361521031659995E-4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2.5644309914453932E-3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3.2685820459819022E-3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2.8714184571386712E-3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9.062133622660763E-4</v>
      </c>
      <c r="AE96" s="198">
        <f t="shared" si="2"/>
        <v>1.2223612330840741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'Port Shepstone'!C$67/100</f>
        <v>7.8426637341746069E-2</v>
      </c>
      <c r="L97" s="215">
        <f>'Port Shepstone'!D$67/100</f>
        <v>2.0980031602420471E-2</v>
      </c>
      <c r="M97" s="215">
        <f>'Port Shepstone'!E$67/100</f>
        <v>0.13713714301742835</v>
      </c>
      <c r="N97" s="215">
        <f>'Port Shepstone'!F$67/100</f>
        <v>1.9053185099918993E-2</v>
      </c>
      <c r="O97" s="215">
        <f>'Port Shepstone'!G$67/100</f>
        <v>4.3570606386952246E-2</v>
      </c>
      <c r="P97" s="215">
        <f>'Port Shepstone'!H$67/100</f>
        <v>0.1936417720181777</v>
      </c>
      <c r="Q97" s="215">
        <f>'Port Shepstone'!I$67/100</f>
        <v>0.10846962706863496</v>
      </c>
      <c r="R97" s="215">
        <f>'Port Shepstone'!J$67/100</f>
        <v>0.21625486206418756</v>
      </c>
      <c r="S97" s="215">
        <f>NewCastle!K$67/100</f>
        <v>0.21603278248022653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2.8010223460031769E-3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-2.9538247809755261E-5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-1.8135265020856807E-3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-2.8312610541613169E-4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-4.4545856349300711E-4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-1.3324400290885686E-3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-2.8576825481540277E-3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-1.133412846126921E-3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9.0546394118990966E-4</v>
      </c>
      <c r="AE97" s="198">
        <f t="shared" si="2"/>
        <v>-0.41886985549810052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'Port Shepstone'!C$68/100</f>
        <v>7.2142850714191492E-2</v>
      </c>
      <c r="L98" s="215">
        <f>'Port Shepstone'!D$68/100</f>
        <v>1.8558792578896952E-2</v>
      </c>
      <c r="M98" s="215">
        <f>'Port Shepstone'!E$68/100</f>
        <v>0.13903097118747315</v>
      </c>
      <c r="N98" s="215">
        <f>'Port Shepstone'!F$68/100</f>
        <v>1.8518572375654775E-2</v>
      </c>
      <c r="O98" s="215">
        <f>'Port Shepstone'!G$68/100</f>
        <v>4.4813891116622623E-2</v>
      </c>
      <c r="P98" s="215">
        <f>'Port Shepstone'!H$68/100</f>
        <v>0.1958604784370663</v>
      </c>
      <c r="Q98" s="215">
        <f>'Port Shepstone'!I$68/100</f>
        <v>0.11129126932823889</v>
      </c>
      <c r="R98" s="215">
        <f>'Port Shepstone'!J$68/100</f>
        <v>0.22338988376823044</v>
      </c>
      <c r="S98" s="215">
        <f>'Port Shepstone'!K$68/100</f>
        <v>0.17639329049362551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1.5943249716775174E-3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2.9443228690719279E-4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-3.2417118782050781E-3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-5.0305757979207254E-4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-7.5271379717519393E-4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-2.3171772461609056E-3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-4.1597017248429262E-3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-2.359384042700616E-3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2.5496629018257916E-4</v>
      </c>
      <c r="AE98" s="198">
        <f t="shared" si="2"/>
        <v>-1.1190022720109503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'Port Shepstone'!C$68/100</f>
        <v>7.2142850714191492E-2</v>
      </c>
      <c r="L99" s="215">
        <f>'Port Shepstone'!D$68/100</f>
        <v>1.8558792578896952E-2</v>
      </c>
      <c r="M99" s="215">
        <f>'Port Shepstone'!E$68/100</f>
        <v>0.13903097118747315</v>
      </c>
      <c r="N99" s="215">
        <f>'Port Shepstone'!F$68/100</f>
        <v>1.8518572375654775E-2</v>
      </c>
      <c r="O99" s="215">
        <f>'Port Shepstone'!G$68/100</f>
        <v>4.4813891116622623E-2</v>
      </c>
      <c r="P99" s="215">
        <f>'Port Shepstone'!H$68/100</f>
        <v>0.1958604784370663</v>
      </c>
      <c r="Q99" s="215">
        <f>'Port Shepstone'!I$68/100</f>
        <v>0.11129126932823889</v>
      </c>
      <c r="R99" s="215">
        <f>'Port Shepstone'!J$68/100</f>
        <v>0.22338988376823044</v>
      </c>
      <c r="S99" s="215">
        <f>'Port Shepstone'!K$68/100</f>
        <v>0.17639329049362551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3.8973432550708535E-3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7.1545239460693902E-5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2.1051714116129606E-3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3.6877788048520464E-4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9.8207161986776817E-4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3.2450507953339881E-3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3.5759145480001395E-3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3.9393980713250702E-3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1.6053492694158588E-3</v>
      </c>
      <c r="AE99" s="198">
        <f t="shared" si="2"/>
        <v>1.9790622090572541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'Port Shepstone'!C$68/100</f>
        <v>7.2142850714191492E-2</v>
      </c>
      <c r="L100" s="215">
        <f>'Port Shepstone'!D$68/100</f>
        <v>1.8558792578896952E-2</v>
      </c>
      <c r="M100" s="215">
        <f>'Port Shepstone'!E$68/100</f>
        <v>0.13903097118747315</v>
      </c>
      <c r="N100" s="215">
        <f>'Port Shepstone'!F$68/100</f>
        <v>1.8518572375654775E-2</v>
      </c>
      <c r="O100" s="215">
        <f>'Port Shepstone'!G$68/100</f>
        <v>4.4813891116622623E-2</v>
      </c>
      <c r="P100" s="215">
        <f>'Port Shepstone'!H$68/100</f>
        <v>0.1958604784370663</v>
      </c>
      <c r="Q100" s="215">
        <f>'Port Shepstone'!I$68/100</f>
        <v>0.11129126932823889</v>
      </c>
      <c r="R100" s="215">
        <f>'Port Shepstone'!J$68/100</f>
        <v>0.22338988376823044</v>
      </c>
      <c r="S100" s="215">
        <f>'Port Shepstone'!K$68/100</f>
        <v>0.17639329049362551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-2.1150652761041775E-3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2.3725644196741241E-4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-1.0266604513053342E-3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-2.7178078837307299E-4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-2.7108033849997023E-4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-4.9146144219079689E-4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-2.4315351468871971E-3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-3.6655399349053077E-4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1.3879004120653658E-3</v>
      </c>
      <c r="AE100" s="198">
        <f t="shared" si="2"/>
        <v>-0.53489805828183024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'Port Shepstone'!C$68/100</f>
        <v>7.2142850714191492E-2</v>
      </c>
      <c r="L101" s="215">
        <f>'Port Shepstone'!D$68/100</f>
        <v>1.8558792578896952E-2</v>
      </c>
      <c r="M101" s="215">
        <f>'Port Shepstone'!E$68/100</f>
        <v>0.13903097118747315</v>
      </c>
      <c r="N101" s="215">
        <f>'Port Shepstone'!F$68/100</f>
        <v>1.8518572375654775E-2</v>
      </c>
      <c r="O101" s="215">
        <f>'Port Shepstone'!G$68/100</f>
        <v>4.4813891116622623E-2</v>
      </c>
      <c r="P101" s="215">
        <f>'Port Shepstone'!H$68/100</f>
        <v>0.1958604784370663</v>
      </c>
      <c r="Q101" s="215">
        <f>'Port Shepstone'!I$68/100</f>
        <v>0.11129126932823889</v>
      </c>
      <c r="R101" s="215">
        <f>'Port Shepstone'!J$68/100</f>
        <v>0.22338988376823044</v>
      </c>
      <c r="S101" s="215">
        <f>'Port Shepstone'!K$68/100</f>
        <v>0.17639329049362551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-1.0190008098039092E-3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3.1784680556456828E-4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-2.1279771384462671E-3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-3.6271975094247781E-4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-6.3698125947240364E-4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-1.8539001191688396E-3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-3.5139080662484144E-3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-1.9406638370440363E-3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4.1325209609507078E-4</v>
      </c>
      <c r="AE101" s="198">
        <f t="shared" si="2"/>
        <v>-1.072405207946671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'Port Shepstone'!C$68/100</f>
        <v>7.2142850714191492E-2</v>
      </c>
      <c r="L102" s="215">
        <f>'Port Shepstone'!D$68/100</f>
        <v>1.8558792578896952E-2</v>
      </c>
      <c r="M102" s="215">
        <f>'Port Shepstone'!E$68/100</f>
        <v>0.13903097118747315</v>
      </c>
      <c r="N102" s="215">
        <f>'Port Shepstone'!F$68/100</f>
        <v>1.8518572375654775E-2</v>
      </c>
      <c r="O102" s="215">
        <f>'Port Shepstone'!G$68/100</f>
        <v>4.4813891116622623E-2</v>
      </c>
      <c r="P102" s="215">
        <f>'Port Shepstone'!H$68/100</f>
        <v>0.1958604784370663</v>
      </c>
      <c r="Q102" s="215">
        <f>'Port Shepstone'!I$68/100</f>
        <v>0.11129126932823889</v>
      </c>
      <c r="R102" s="215">
        <f>'Port Shepstone'!J$68/100</f>
        <v>0.22338988376823044</v>
      </c>
      <c r="S102" s="215">
        <f>'Port Shepstone'!K$68/100</f>
        <v>0.17639329049362551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1.7941142002654783E-3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1.0671387703139808E-3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6.9845557053463394E-3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6.5681745948924296E-4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9.7769345868239368E-4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3.2382367994676694E-3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3.4601524391578006E-3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4.2023949561902666E-3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2.2111484784468616E-3</v>
      </c>
      <c r="AE102" s="198">
        <f t="shared" si="2"/>
        <v>2.4592252267360037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'Port Shepstone'!C$68/100</f>
        <v>7.2142850714191492E-2</v>
      </c>
      <c r="L103" s="215">
        <f>'Port Shepstone'!D$68/100</f>
        <v>1.8558792578896952E-2</v>
      </c>
      <c r="M103" s="215">
        <f>'Port Shepstone'!E$68/100</f>
        <v>0.13903097118747315</v>
      </c>
      <c r="N103" s="215">
        <f>'Port Shepstone'!F$68/100</f>
        <v>1.8518572375654775E-2</v>
      </c>
      <c r="O103" s="215">
        <f>'Port Shepstone'!G$68/100</f>
        <v>4.4813891116622623E-2</v>
      </c>
      <c r="P103" s="215">
        <f>'Port Shepstone'!H$68/100</f>
        <v>0.1958604784370663</v>
      </c>
      <c r="Q103" s="215">
        <f>'Port Shepstone'!I$68/100</f>
        <v>0.11129126932823889</v>
      </c>
      <c r="R103" s="215">
        <f>'Port Shepstone'!J$68/100</f>
        <v>0.22338988376823044</v>
      </c>
      <c r="S103" s="215">
        <f>'Port Shepstone'!K$68/100</f>
        <v>0.17639329049362551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-1.5124065169072733E-3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-5.6264036230179782E-4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1.9812865927613795E-3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-2.0668747543549834E-4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-1.50162511519892E-4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-2.8837393860064022E-4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-1.7716829040170994E-3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-3.3210744699292238E-6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1.1666544138695949E-3</v>
      </c>
      <c r="AE103" s="198">
        <f t="shared" si="2"/>
        <v>-0.1347333776621156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'Port Shepstone'!C$68/100</f>
        <v>7.2142850714191492E-2</v>
      </c>
      <c r="L104" s="215">
        <f>'Port Shepstone'!D$68/100</f>
        <v>1.8558792578896952E-2</v>
      </c>
      <c r="M104" s="215">
        <f>'Port Shepstone'!E$68/100</f>
        <v>0.13903097118747315</v>
      </c>
      <c r="N104" s="215">
        <f>'Port Shepstone'!F$68/100</f>
        <v>1.8518572375654775E-2</v>
      </c>
      <c r="O104" s="215">
        <f>'Port Shepstone'!G$68/100</f>
        <v>4.4813891116622623E-2</v>
      </c>
      <c r="P104" s="215">
        <f>'Port Shepstone'!H$68/100</f>
        <v>0.1958604784370663</v>
      </c>
      <c r="Q104" s="215">
        <f>'Port Shepstone'!I$68/100</f>
        <v>0.11129126932823889</v>
      </c>
      <c r="R104" s="215">
        <f>'Port Shepstone'!J$68/100</f>
        <v>0.22338988376823044</v>
      </c>
      <c r="S104" s="215">
        <f>'Port Shepstone'!K$68/100</f>
        <v>0.17639329049362551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-3.235852366087005E-4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3.6584921813403662E-4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-1.8377689508098721E-3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-1.9405704852064941E-4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9.2321535323465541E-5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3.8998591495642185E-4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-4.4007368635795807E-4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6.435144814787826E-4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7.7751231228554622E-4</v>
      </c>
      <c r="AE104" s="198">
        <f t="shared" si="2"/>
        <v>-5.2630146011892753E-2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'Port Shepstone'!C$68/100</f>
        <v>7.2142850714191492E-2</v>
      </c>
      <c r="L105" s="215">
        <f>'Port Shepstone'!D$68/100</f>
        <v>1.8558792578896952E-2</v>
      </c>
      <c r="M105" s="215">
        <f>'Port Shepstone'!E$68/100</f>
        <v>0.13903097118747315</v>
      </c>
      <c r="N105" s="215">
        <f>'Port Shepstone'!F$68/100</f>
        <v>1.8518572375654775E-2</v>
      </c>
      <c r="O105" s="215">
        <f>'Port Shepstone'!G$68/100</f>
        <v>4.4813891116622623E-2</v>
      </c>
      <c r="P105" s="215">
        <f>'Port Shepstone'!H$68/100</f>
        <v>0.1958604784370663</v>
      </c>
      <c r="Q105" s="215">
        <f>'Port Shepstone'!I$68/100</f>
        <v>0.11129126932823889</v>
      </c>
      <c r="R105" s="215">
        <f>'Port Shepstone'!J$68/100</f>
        <v>0.22338988376823044</v>
      </c>
      <c r="S105" s="215">
        <f>'Port Shepstone'!K$68/100</f>
        <v>0.17639329049362551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-2.344853135287673E-3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1.7147828639534659E-4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3.4464064614287198E-3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4.5773344861127843E-4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9.1531400978188101E-4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2.9302590412340753E-3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3.1718514579785798E-3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3.8273398596587339E-3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1.8042625779958799E-3</v>
      </c>
      <c r="AE105" s="198">
        <f t="shared" si="2"/>
        <v>1.4379792007796821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'Port Shepstone'!C$68/100</f>
        <v>7.2142850714191492E-2</v>
      </c>
      <c r="L106" s="215">
        <f>'Port Shepstone'!D$68/100</f>
        <v>1.8558792578896952E-2</v>
      </c>
      <c r="M106" s="215">
        <f>'Port Shepstone'!E$68/100</f>
        <v>0.13903097118747315</v>
      </c>
      <c r="N106" s="215">
        <f>'Port Shepstone'!F$68/100</f>
        <v>1.8518572375654775E-2</v>
      </c>
      <c r="O106" s="215">
        <f>'Port Shepstone'!G$68/100</f>
        <v>4.4813891116622623E-2</v>
      </c>
      <c r="P106" s="215">
        <f>'Port Shepstone'!H$68/100</f>
        <v>0.1958604784370663</v>
      </c>
      <c r="Q106" s="215">
        <f>'Port Shepstone'!I$68/100</f>
        <v>0.11129126932823889</v>
      </c>
      <c r="R106" s="215">
        <f>'Port Shepstone'!J$68/100</f>
        <v>0.22338988376823044</v>
      </c>
      <c r="S106" s="215">
        <f>'Port Shepstone'!K$68/100</f>
        <v>0.17639329049362551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1.7706559425064092E-3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4.9233925003476856E-4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5.6884197425081462E-3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5.9059041217864386E-4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1.571673113937713E-3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5.4672701615742754E-3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5.8232362523301774E-3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6.3404684242886721E-3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2.6524387411658089E-3</v>
      </c>
      <c r="AE106" s="198">
        <f t="shared" si="2"/>
        <v>3.0397092040524614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'Port Shepstone'!C$68/100</f>
        <v>7.2142850714191492E-2</v>
      </c>
      <c r="L107" s="215">
        <f>'Port Shepstone'!D$68/100</f>
        <v>1.8558792578896952E-2</v>
      </c>
      <c r="M107" s="215">
        <f>'Port Shepstone'!E$68/100</f>
        <v>0.13903097118747315</v>
      </c>
      <c r="N107" s="215">
        <f>'Port Shepstone'!F$68/100</f>
        <v>1.8518572375654775E-2</v>
      </c>
      <c r="O107" s="215">
        <f>'Port Shepstone'!G$68/100</f>
        <v>4.4813891116622623E-2</v>
      </c>
      <c r="P107" s="215">
        <f>'Port Shepstone'!H$68/100</f>
        <v>0.1958604784370663</v>
      </c>
      <c r="Q107" s="215">
        <f>'Port Shepstone'!I$68/100</f>
        <v>0.11129126932823889</v>
      </c>
      <c r="R107" s="215">
        <f>'Port Shepstone'!J$68/100</f>
        <v>0.22338988376823044</v>
      </c>
      <c r="S107" s="215">
        <f>'Port Shepstone'!K$68/100</f>
        <v>0.17639329049362551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-1.0309279609223216E-3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-1.1073863456549269E-4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-6.9468356543984466E-4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3.3610319099027116E-4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6.089108811424466E-4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1.6682414176492646E-3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2.4568039373881224E-3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2.3251797825585155E-3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5.9188537914368683E-4</v>
      </c>
      <c r="AE107" s="198">
        <f t="shared" si="2"/>
        <v>0.61507744279446475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'Port Shepstone'!C$68/100</f>
        <v>7.2142850714191492E-2</v>
      </c>
      <c r="L108" s="215">
        <f>'Port Shepstone'!D$68/100</f>
        <v>1.8558792578896952E-2</v>
      </c>
      <c r="M108" s="215">
        <f>'Port Shepstone'!E$68/100</f>
        <v>0.13903097118747315</v>
      </c>
      <c r="N108" s="215">
        <f>'Port Shepstone'!F$68/100</f>
        <v>1.8518572375654775E-2</v>
      </c>
      <c r="O108" s="215">
        <f>'Port Shepstone'!G$68/100</f>
        <v>4.4813891116622623E-2</v>
      </c>
      <c r="P108" s="215">
        <f>'Port Shepstone'!H$68/100</f>
        <v>0.1958604784370663</v>
      </c>
      <c r="Q108" s="215">
        <f>'Port Shepstone'!I$68/100</f>
        <v>0.11129126932823889</v>
      </c>
      <c r="R108" s="215">
        <f>'Port Shepstone'!J$68/100</f>
        <v>0.22338988376823044</v>
      </c>
      <c r="S108" s="215">
        <f>'Port Shepstone'!K$68/100</f>
        <v>0.17639329049362551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-1.5247433034330602E-3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1.1439585211621341E-4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-2.8139664910436075E-3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-4.813558059805187E-4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-7.4307438637895664E-4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-2.1336775350265852E-3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-4.4666634463695959E-3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-2.1029003520391071E-3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8.5687376512039756E-4</v>
      </c>
      <c r="AE108" s="198">
        <f t="shared" si="2"/>
        <v>-1.3295111703034821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'Port Shepstone'!C$68/100</f>
        <v>7.2142850714191492E-2</v>
      </c>
      <c r="L109" s="215">
        <f>'Port Shepstone'!D$68/100</f>
        <v>1.8558792578896952E-2</v>
      </c>
      <c r="M109" s="215">
        <f>'Port Shepstone'!E$68/100</f>
        <v>0.13903097118747315</v>
      </c>
      <c r="N109" s="215">
        <f>'Port Shepstone'!F$68/100</f>
        <v>1.8518572375654775E-2</v>
      </c>
      <c r="O109" s="215">
        <f>'Port Shepstone'!G$68/100</f>
        <v>4.4813891116622623E-2</v>
      </c>
      <c r="P109" s="215">
        <f>'Port Shepstone'!H$68/100</f>
        <v>0.1958604784370663</v>
      </c>
      <c r="Q109" s="215">
        <f>'Port Shepstone'!I$68/100</f>
        <v>0.11129126932823889</v>
      </c>
      <c r="R109" s="215">
        <f>'Port Shepstone'!J$68/100</f>
        <v>0.22338988376823044</v>
      </c>
      <c r="S109" s="215">
        <f>'Port Shepstone'!K$68/100</f>
        <v>0.17639329049362551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7.3470897067301163E-4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-6.5080323856589299E-5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6.874535374326795E-4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3.1736524494857955E-4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6.7839781912399136E-4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1.9850255941180578E-3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2.597894852812976E-3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2.6503285588350147E-3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8.3876534381959183E-4</v>
      </c>
      <c r="AE109" s="198">
        <f t="shared" si="2"/>
        <v>1.0424859597907314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'Port Shepstone'!C$69/100</f>
        <v>6.9848937457635887E-2</v>
      </c>
      <c r="L110" s="215">
        <f>'Port Shepstone'!D$69/100</f>
        <v>1.6485318813041137E-2</v>
      </c>
      <c r="M110" s="215">
        <f>'Port Shepstone'!E$69/100</f>
        <v>0.1399283087475412</v>
      </c>
      <c r="N110" s="215">
        <f>'Port Shepstone'!F$69/100</f>
        <v>1.7861684327120535E-2</v>
      </c>
      <c r="O110" s="215">
        <f>'Port Shepstone'!G$69/100</f>
        <v>4.9100867655722774E-2</v>
      </c>
      <c r="P110" s="215">
        <f>'Port Shepstone'!H$69/100</f>
        <v>0.19767680484408293</v>
      </c>
      <c r="Q110" s="215">
        <f>'Port Shepstone'!I$69/100</f>
        <v>0.11520879730950215</v>
      </c>
      <c r="R110" s="215">
        <f>'Port Shepstone'!J$69/100</f>
        <v>0.22289672330573496</v>
      </c>
      <c r="S110" s="215">
        <f>'Port Shepstone'!K$69/100</f>
        <v>0.17099255753961839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-1.8655980762754903E-4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3.853619398285445E-4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2.8041455292443307E-3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4.0668522010912738E-4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8.0117073855247756E-4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2.3514147582250245E-3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2.7586549507164016E-3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3.0186099039205467E-3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1.3259034830450157E-3</v>
      </c>
      <c r="AE110" s="198">
        <f t="shared" si="2"/>
        <v>1.3665386716013921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'Port Shepstone'!C$69/100</f>
        <v>6.9848937457635887E-2</v>
      </c>
      <c r="L111" s="215">
        <f>'Port Shepstone'!D$69/100</f>
        <v>1.6485318813041137E-2</v>
      </c>
      <c r="M111" s="215">
        <f>'Port Shepstone'!E$69/100</f>
        <v>0.1399283087475412</v>
      </c>
      <c r="N111" s="215">
        <f>'Port Shepstone'!F$69/100</f>
        <v>1.7861684327120535E-2</v>
      </c>
      <c r="O111" s="215">
        <f>'Port Shepstone'!G$69/100</f>
        <v>4.9100867655722774E-2</v>
      </c>
      <c r="P111" s="215">
        <f>'Port Shepstone'!H$69/100</f>
        <v>0.19767680484408293</v>
      </c>
      <c r="Q111" s="215">
        <f>'Port Shepstone'!I$69/100</f>
        <v>0.11520879730950215</v>
      </c>
      <c r="R111" s="215">
        <f>'Port Shepstone'!J$69/100</f>
        <v>0.22289672330573496</v>
      </c>
      <c r="S111" s="215">
        <f>'Port Shepstone'!K$69/100</f>
        <v>0.17099255753961839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-1.1347973523249759E-3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2.881321101163953E-4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-4.2263842456696706E-4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-1.6821304232879982E-4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3.6552603006871654E-5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5.1454184406927116E-4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-1.3361409937576361E-3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8.5768540577058191E-4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1.7303259155077902E-3</v>
      </c>
      <c r="AE111" s="198">
        <f t="shared" si="2"/>
        <v>3.6544806549253156E-2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'Port Shepstone'!C$69/100</f>
        <v>6.9848937457635887E-2</v>
      </c>
      <c r="L112" s="215">
        <f>'Port Shepstone'!D$69/100</f>
        <v>1.6485318813041137E-2</v>
      </c>
      <c r="M112" s="215">
        <f>'Port Shepstone'!E$69/100</f>
        <v>0.1399283087475412</v>
      </c>
      <c r="N112" s="215">
        <f>'Port Shepstone'!F$69/100</f>
        <v>1.7861684327120535E-2</v>
      </c>
      <c r="O112" s="215">
        <f>'Port Shepstone'!G$69/100</f>
        <v>4.9100867655722774E-2</v>
      </c>
      <c r="P112" s="215">
        <f>'Port Shepstone'!H$69/100</f>
        <v>0.19767680484408293</v>
      </c>
      <c r="Q112" s="215">
        <f>'Port Shepstone'!I$69/100</f>
        <v>0.11520879730950215</v>
      </c>
      <c r="R112" s="215">
        <f>'Port Shepstone'!J$69/100</f>
        <v>0.22289672330573496</v>
      </c>
      <c r="S112" s="215">
        <f>'Port Shepstone'!K$69/100</f>
        <v>0.17099255753961839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-1.9895817543027481E-3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-3.99034130604848E-4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-1.456879974058716E-3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-4.1981899197383171E-4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-9.1396277543231172E-4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-2.5087563475293612E-3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-4.8201938292256226E-3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-2.4909706760812777E-3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6.0893711565254422E-4</v>
      </c>
      <c r="AE112" s="198">
        <f t="shared" si="2"/>
        <v>-1.4390261363556174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'Port Shepstone'!C$69/100</f>
        <v>6.9848937457635887E-2</v>
      </c>
      <c r="L113" s="215">
        <f>'Port Shepstone'!D$69/100</f>
        <v>1.6485318813041137E-2</v>
      </c>
      <c r="M113" s="215">
        <f>'Port Shepstone'!E$69/100</f>
        <v>0.1399283087475412</v>
      </c>
      <c r="N113" s="215">
        <f>'Port Shepstone'!F$69/100</f>
        <v>1.7861684327120535E-2</v>
      </c>
      <c r="O113" s="215">
        <f>'Port Shepstone'!G$69/100</f>
        <v>4.9100867655722774E-2</v>
      </c>
      <c r="P113" s="215">
        <f>'Port Shepstone'!H$69/100</f>
        <v>0.19767680484408293</v>
      </c>
      <c r="Q113" s="215">
        <f>'Port Shepstone'!I$69/100</f>
        <v>0.11520879730950215</v>
      </c>
      <c r="R113" s="215">
        <f>'Port Shepstone'!J$69/100</f>
        <v>0.22289672330573496</v>
      </c>
      <c r="S113" s="215">
        <f>'Port Shepstone'!K$69/100</f>
        <v>0.17099255753961839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-1.726711526826259E-3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1.0739518158063575E-5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-1.3960604619244902E-3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-3.1332939281499162E-5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2.6201799688272786E-4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5.5692205772592002E-4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6.9335766462648321E-4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9.5766362732808237E-4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1.9561243359340267E-4</v>
      </c>
      <c r="AE113" s="198">
        <f t="shared" si="2"/>
        <v>-4.7779162971756821E-2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'Port Shepstone'!C$69/100</f>
        <v>6.9848937457635887E-2</v>
      </c>
      <c r="L114" s="215">
        <f>'Port Shepstone'!D$69/100</f>
        <v>1.6485318813041137E-2</v>
      </c>
      <c r="M114" s="215">
        <f>'Port Shepstone'!E$69/100</f>
        <v>0.1399283087475412</v>
      </c>
      <c r="N114" s="215">
        <f>'Port Shepstone'!F$69/100</f>
        <v>1.7861684327120535E-2</v>
      </c>
      <c r="O114" s="215">
        <f>'Port Shepstone'!G$69/100</f>
        <v>4.9100867655722774E-2</v>
      </c>
      <c r="P114" s="215">
        <f>'Port Shepstone'!H$69/100</f>
        <v>0.19767680484408293</v>
      </c>
      <c r="Q114" s="215">
        <f>'Port Shepstone'!I$69/100</f>
        <v>0.11520879730950215</v>
      </c>
      <c r="R114" s="215">
        <f>'Port Shepstone'!J$69/100</f>
        <v>0.22289672330573496</v>
      </c>
      <c r="S114" s="215">
        <f>'Port Shepstone'!K$69/100</f>
        <v>0.17099255753961839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-8.1141599720655302E-4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-1.5002640369340655E-4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9.4958730902508308E-4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1.1575476460161012E-4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1.6964577552233982E-4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4.8454720489533756E-4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3.9024209359834653E-4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7.3056687768289781E-4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5.6510103529275747E-4</v>
      </c>
      <c r="AE114" s="198">
        <f t="shared" si="2"/>
        <v>0.24440026597184131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'Port Shepstone'!C$69/100</f>
        <v>6.9848937457635887E-2</v>
      </c>
      <c r="L115" s="215">
        <f>'Port Shepstone'!D$69/100</f>
        <v>1.6485318813041137E-2</v>
      </c>
      <c r="M115" s="215">
        <f>'Port Shepstone'!E$69/100</f>
        <v>0.1399283087475412</v>
      </c>
      <c r="N115" s="215">
        <f>'Port Shepstone'!F$69/100</f>
        <v>1.7861684327120535E-2</v>
      </c>
      <c r="O115" s="215">
        <f>'Port Shepstone'!G$69/100</f>
        <v>4.9100867655722774E-2</v>
      </c>
      <c r="P115" s="215">
        <f>'Port Shepstone'!H$69/100</f>
        <v>0.19767680484408293</v>
      </c>
      <c r="Q115" s="215">
        <f>'Port Shepstone'!I$69/100</f>
        <v>0.11520879730950215</v>
      </c>
      <c r="R115" s="215">
        <f>'Port Shepstone'!J$69/100</f>
        <v>0.22289672330573496</v>
      </c>
      <c r="S115" s="215">
        <f>'Port Shepstone'!K$69/100</f>
        <v>0.17099255753961839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-6.0724700922564845E-4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-2.2730636193465652E-4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-1.3953893906091185E-3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-2.4970253696906153E-4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-4.3557840582488379E-4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-1.2352932510454873E-3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-2.6071093031985646E-3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-1.1070913309028233E-3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5.546850371180008E-4</v>
      </c>
      <c r="AE115" s="198">
        <f t="shared" si="2"/>
        <v>-0.73100325525922438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'Port Shepstone'!C$69/100</f>
        <v>6.9848937457635887E-2</v>
      </c>
      <c r="L116" s="215">
        <f>'Port Shepstone'!D$69/100</f>
        <v>1.6485318813041137E-2</v>
      </c>
      <c r="M116" s="215">
        <f>'Port Shepstone'!E$69/100</f>
        <v>0.1399283087475412</v>
      </c>
      <c r="N116" s="215">
        <f>'Port Shepstone'!F$69/100</f>
        <v>1.7861684327120535E-2</v>
      </c>
      <c r="O116" s="215">
        <f>'Port Shepstone'!G$69/100</f>
        <v>4.9100867655722774E-2</v>
      </c>
      <c r="P116" s="215">
        <f>'Port Shepstone'!H$69/100</f>
        <v>0.19767680484408293</v>
      </c>
      <c r="Q116" s="215">
        <f>'Port Shepstone'!I$69/100</f>
        <v>0.11520879730950215</v>
      </c>
      <c r="R116" s="215">
        <f>'Port Shepstone'!J$69/100</f>
        <v>0.22289672330573496</v>
      </c>
      <c r="S116" s="215">
        <f>'Port Shepstone'!K$69/100</f>
        <v>0.17099255753961839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7.9802611765493242E-4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6.1450252050099694E-5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-6.5254562581044354E-4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-2.4268916353402704E-4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-2.5623756891698284E-4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-4.9673676226881698E-4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-1.9501560544619065E-3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-4.3153954594553194E-4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8.0327362878815541E-4</v>
      </c>
      <c r="AE116" s="198">
        <f t="shared" si="2"/>
        <v>-0.23671547224445216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'Port Shepstone'!C$69/100</f>
        <v>6.9848937457635887E-2</v>
      </c>
      <c r="L117" s="215">
        <f>'Port Shepstone'!D$69/100</f>
        <v>1.6485318813041137E-2</v>
      </c>
      <c r="M117" s="215">
        <f>'Port Shepstone'!E$69/100</f>
        <v>0.1399283087475412</v>
      </c>
      <c r="N117" s="215">
        <f>'Port Shepstone'!F$69/100</f>
        <v>1.7861684327120535E-2</v>
      </c>
      <c r="O117" s="215">
        <f>'Port Shepstone'!G$69/100</f>
        <v>4.9100867655722774E-2</v>
      </c>
      <c r="P117" s="215">
        <f>'Port Shepstone'!H$69/100</f>
        <v>0.19767680484408293</v>
      </c>
      <c r="Q117" s="215">
        <f>'Port Shepstone'!I$69/100</f>
        <v>0.11520879730950215</v>
      </c>
      <c r="R117" s="215">
        <f>'Port Shepstone'!J$69/100</f>
        <v>0.22289672330573496</v>
      </c>
      <c r="S117" s="215">
        <f>'Port Shepstone'!K$69/100</f>
        <v>0.17099255753961839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5.7133953407417337E-4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2.1942308274452608E-4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2.1115631890524858E-3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3.9314220105458994E-4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8.4994707234210657E-4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2.5365795431489127E-3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3.0834933838747164E-3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3.0717876363005789E-3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1.2173424273544825E-3</v>
      </c>
      <c r="AE117" s="198">
        <f t="shared" si="2"/>
        <v>1.4054618069946574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'Port Shepstone'!C$69/100</f>
        <v>6.9848937457635887E-2</v>
      </c>
      <c r="L118" s="215">
        <f>'Port Shepstone'!D$69/100</f>
        <v>1.6485318813041137E-2</v>
      </c>
      <c r="M118" s="215">
        <f>'Port Shepstone'!E$69/100</f>
        <v>0.1399283087475412</v>
      </c>
      <c r="N118" s="215">
        <f>'Port Shepstone'!F$69/100</f>
        <v>1.7861684327120535E-2</v>
      </c>
      <c r="O118" s="215">
        <f>'Port Shepstone'!G$69/100</f>
        <v>4.9100867655722774E-2</v>
      </c>
      <c r="P118" s="215">
        <f>'Port Shepstone'!H$69/100</f>
        <v>0.19767680484408293</v>
      </c>
      <c r="Q118" s="215">
        <f>'Port Shepstone'!I$69/100</f>
        <v>0.11520879730950215</v>
      </c>
      <c r="R118" s="215">
        <f>'Port Shepstone'!J$69/100</f>
        <v>0.22289672330573496</v>
      </c>
      <c r="S118" s="215">
        <f>'Port Shepstone'!K$69/100</f>
        <v>0.17099255753961839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-1.3217245057671548E-3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2.087440107217516E-4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-3.7950383597574583E-3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-6.2666613444611538E-4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-7.104276999963118E-4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-1.8357444185986987E-3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-4.0067305527789823E-3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-1.9530347606604157E-3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3.0820569827216864E-4</v>
      </c>
      <c r="AE118" s="198">
        <f t="shared" si="2"/>
        <v>-1.3732416723011218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'Port Shepstone'!C$69/100</f>
        <v>6.9848937457635887E-2</v>
      </c>
      <c r="L119" s="215">
        <f>'Port Shepstone'!D$69/100</f>
        <v>1.6485318813041137E-2</v>
      </c>
      <c r="M119" s="215">
        <f>'Port Shepstone'!E$69/100</f>
        <v>0.1399283087475412</v>
      </c>
      <c r="N119" s="215">
        <f>'Port Shepstone'!F$69/100</f>
        <v>1.7861684327120535E-2</v>
      </c>
      <c r="O119" s="215">
        <f>'Port Shepstone'!G$69/100</f>
        <v>4.9100867655722774E-2</v>
      </c>
      <c r="P119" s="215">
        <f>'Port Shepstone'!H$69/100</f>
        <v>0.19767680484408293</v>
      </c>
      <c r="Q119" s="215">
        <f>'Port Shepstone'!I$69/100</f>
        <v>0.11520879730950215</v>
      </c>
      <c r="R119" s="215">
        <f>'Port Shepstone'!J$69/100</f>
        <v>0.22289672330573496</v>
      </c>
      <c r="S119" s="215">
        <f>'Port Shepstone'!K$69/100</f>
        <v>0.17099255753961839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-1.6525563203306599E-3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7.6694886326850436E-5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-3.4298969370048296E-3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-3.6077295616800462E-4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-8.877283618024817E-4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-2.7861342967489353E-3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-4.3023645095222026E-3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-2.6411827977038294E-3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-5.4712198128212052E-5</v>
      </c>
      <c r="AE119" s="198">
        <f t="shared" si="2"/>
        <v>-1.6038653491082306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'Port Shepstone'!C$69/100</f>
        <v>6.9848937457635887E-2</v>
      </c>
      <c r="L120" s="215">
        <f>'Port Shepstone'!D$69/100</f>
        <v>1.6485318813041137E-2</v>
      </c>
      <c r="M120" s="215">
        <f>'Port Shepstone'!E$69/100</f>
        <v>0.1399283087475412</v>
      </c>
      <c r="N120" s="215">
        <f>'Port Shepstone'!F$69/100</f>
        <v>1.7861684327120535E-2</v>
      </c>
      <c r="O120" s="215">
        <f>'Port Shepstone'!G$69/100</f>
        <v>4.9100867655722774E-2</v>
      </c>
      <c r="P120" s="215">
        <f>'Port Shepstone'!H$69/100</f>
        <v>0.19767680484408293</v>
      </c>
      <c r="Q120" s="215">
        <f>'Port Shepstone'!I$69/100</f>
        <v>0.11520879730950215</v>
      </c>
      <c r="R120" s="215">
        <f>'Port Shepstone'!J$69/100</f>
        <v>0.22289672330573496</v>
      </c>
      <c r="S120" s="215">
        <f>'Port Shepstone'!K$69/100</f>
        <v>0.17099255753961839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5.2115323823098084E-4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2.8679679486767409E-4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2.0205362519858951E-3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9.0997013743041301E-5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3.6962138108692763E-4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1.1373337786085192E-3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9.3779155815158202E-4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1.5021561900046064E-3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8.7352150017440801E-4</v>
      </c>
      <c r="AE120" s="198">
        <f t="shared" si="2"/>
        <v>0.77399077068536348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'Port Shepstone'!C$69/100</f>
        <v>6.9848937457635887E-2</v>
      </c>
      <c r="L121" s="215">
        <f>'Port Shepstone'!D$69/100</f>
        <v>1.6485318813041137E-2</v>
      </c>
      <c r="M121" s="215">
        <f>'Port Shepstone'!E$69/100</f>
        <v>0.1399283087475412</v>
      </c>
      <c r="N121" s="215">
        <f>'Port Shepstone'!F$69/100</f>
        <v>1.7861684327120535E-2</v>
      </c>
      <c r="O121" s="215">
        <f>'Port Shepstone'!G$69/100</f>
        <v>4.9100867655722774E-2</v>
      </c>
      <c r="P121" s="215">
        <f>'Port Shepstone'!H$69/100</f>
        <v>0.19767680484408293</v>
      </c>
      <c r="Q121" s="215">
        <f>'Port Shepstone'!I$69/100</f>
        <v>0.11520879730950215</v>
      </c>
      <c r="R121" s="215">
        <f>'Port Shepstone'!J$69/100</f>
        <v>0.22289672330573496</v>
      </c>
      <c r="S121" s="215">
        <f>'Port Shepstone'!K$69/100</f>
        <v>0.17099255753961839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5.2388595834996956E-4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2.5835128012962965E-4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-7.2974343566922198E-4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-2.5232581321462473E-4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-2.9756230861541954E-4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-7.6008797576185283E-4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-1.9106643805962729E-3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-6.7914468876346175E-4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4.132116267254842E-4</v>
      </c>
      <c r="AE121" s="198">
        <f t="shared" si="2"/>
        <v>-0.34340797374157706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'Port Shepstone'!C$70/100</f>
        <v>7.800692116815465E-2</v>
      </c>
      <c r="L122" s="215">
        <f>'Port Shepstone'!D$70/100</f>
        <v>1.5417458873924421E-2</v>
      </c>
      <c r="M122" s="215">
        <f>'Port Shepstone'!E$70/100</f>
        <v>0.13819169313841606</v>
      </c>
      <c r="N122" s="215">
        <f>'Port Shepstone'!F$70/100</f>
        <v>1.6683695921411813E-2</v>
      </c>
      <c r="O122" s="215">
        <f>'Port Shepstone'!G$70/100</f>
        <v>5.1487354502842544E-2</v>
      </c>
      <c r="P122" s="215">
        <f>'Port Shepstone'!H$70/100</f>
        <v>0.19148229952306003</v>
      </c>
      <c r="Q122" s="215">
        <f>'Port Shepstone'!I$70/100</f>
        <v>0.11668184865752684</v>
      </c>
      <c r="R122" s="215">
        <f>'Port Shepstone'!J$70/100</f>
        <v>0.22262399338988048</v>
      </c>
      <c r="S122" s="215">
        <f>'Port Shepstone'!K$70/100</f>
        <v>0.16942473482478315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4.7015900915558604E-3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1.0414779612071777E-3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4.8503593760232978E-3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1.9806819188633947E-4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1.085813979325948E-3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3.4944863307633973E-3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2.6774543361872028E-3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4.2902734344971863E-3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2.6400504864237486E-3</v>
      </c>
      <c r="AE122" s="198">
        <f t="shared" si="2"/>
        <v>2.4979574187870157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'Port Shepstone'!C$70/100</f>
        <v>7.800692116815465E-2</v>
      </c>
      <c r="L123" s="215">
        <f>'Port Shepstone'!D$70/100</f>
        <v>1.5417458873924421E-2</v>
      </c>
      <c r="M123" s="215">
        <f>'Port Shepstone'!E$70/100</f>
        <v>0.13819169313841606</v>
      </c>
      <c r="N123" s="215">
        <f>'Port Shepstone'!F$70/100</f>
        <v>1.6683695921411813E-2</v>
      </c>
      <c r="O123" s="215">
        <f>'Port Shepstone'!G$70/100</f>
        <v>5.1487354502842544E-2</v>
      </c>
      <c r="P123" s="215">
        <f>'Port Shepstone'!H$70/100</f>
        <v>0.19148229952306003</v>
      </c>
      <c r="Q123" s="215">
        <f>'Port Shepstone'!I$70/100</f>
        <v>0.11668184865752684</v>
      </c>
      <c r="R123" s="215">
        <f>'Port Shepstone'!J$70/100</f>
        <v>0.22262399338988048</v>
      </c>
      <c r="S123" s="215">
        <f>'Port Shepstone'!K$70/100</f>
        <v>0.16942473482478315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3.4619912420115902E-3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4.5775987528881974E-4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1.5422679219300043E-3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5.1031366693753426E-5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-3.5402759532613803E-4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-9.537433102365829E-4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-2.471745660647116E-3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-4.3698375002977532E-4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1.2872412850451292E-3</v>
      </c>
      <c r="AE123" s="198">
        <f t="shared" si="2"/>
        <v>0.25837913747296848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'Port Shepstone'!C$70/100</f>
        <v>7.800692116815465E-2</v>
      </c>
      <c r="L124" s="215">
        <f>'Port Shepstone'!D$70/100</f>
        <v>1.5417458873924421E-2</v>
      </c>
      <c r="M124" s="215">
        <f>'Port Shepstone'!E$70/100</f>
        <v>0.13819169313841606</v>
      </c>
      <c r="N124" s="215">
        <f>'Port Shepstone'!F$70/100</f>
        <v>1.6683695921411813E-2</v>
      </c>
      <c r="O124" s="215">
        <f>'Port Shepstone'!G$70/100</f>
        <v>5.1487354502842544E-2</v>
      </c>
      <c r="P124" s="215">
        <f>'Port Shepstone'!H$70/100</f>
        <v>0.19148229952306003</v>
      </c>
      <c r="Q124" s="215">
        <f>'Port Shepstone'!I$70/100</f>
        <v>0.11668184865752684</v>
      </c>
      <c r="R124" s="215">
        <f>'Port Shepstone'!J$70/100</f>
        <v>0.22262399338988048</v>
      </c>
      <c r="S124" s="215">
        <f>'Port Shepstone'!K$70/100</f>
        <v>0.16942473482478315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-6.1933610793105261E-4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-1.4551077531431758E-4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1.4776567367432178E-3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-2.4494619671757724E-4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4.4409394042365258E-4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1.6713585876040082E-3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4.32681675162652E-4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1.9295725683592664E-3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1.3924815492132587E-3</v>
      </c>
      <c r="AE124" s="198">
        <f t="shared" si="2"/>
        <v>0.63380519775431077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'Port Shepstone'!C$70/100</f>
        <v>7.800692116815465E-2</v>
      </c>
      <c r="L125" s="215">
        <f>'Port Shepstone'!D$70/100</f>
        <v>1.5417458873924421E-2</v>
      </c>
      <c r="M125" s="215">
        <f>'Port Shepstone'!E$70/100</f>
        <v>0.13819169313841606</v>
      </c>
      <c r="N125" s="215">
        <f>'Port Shepstone'!F$70/100</f>
        <v>1.6683695921411813E-2</v>
      </c>
      <c r="O125" s="215">
        <f>'Port Shepstone'!G$70/100</f>
        <v>5.1487354502842544E-2</v>
      </c>
      <c r="P125" s="215">
        <f>'Port Shepstone'!H$70/100</f>
        <v>0.19148229952306003</v>
      </c>
      <c r="Q125" s="215">
        <f>'Port Shepstone'!I$70/100</f>
        <v>0.11668184865752684</v>
      </c>
      <c r="R125" s="215">
        <f>'Port Shepstone'!J$70/100</f>
        <v>0.22262399338988048</v>
      </c>
      <c r="S125" s="215">
        <f>'Port Shepstone'!K$70/100</f>
        <v>0.16942473482478315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-3.0606891633152421E-3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-8.1337222603669037E-4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-4.206374966790479E-3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-2.6020906211319714E-4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-1.1136572397975187E-3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-3.5158834007411261E-3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-4.4051716358992233E-3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-3.5846917602482659E-3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-8.9456954260311663E-4</v>
      </c>
      <c r="AE125" s="198">
        <f t="shared" si="2"/>
        <v>-2.1854618997544857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'Port Shepstone'!C$70/100</f>
        <v>7.800692116815465E-2</v>
      </c>
      <c r="L126" s="215">
        <f>'Port Shepstone'!D$70/100</f>
        <v>1.5417458873924421E-2</v>
      </c>
      <c r="M126" s="215">
        <f>'Port Shepstone'!E$70/100</f>
        <v>0.13819169313841606</v>
      </c>
      <c r="N126" s="215">
        <f>'Port Shepstone'!F$70/100</f>
        <v>1.6683695921411813E-2</v>
      </c>
      <c r="O126" s="215">
        <f>'Port Shepstone'!G$70/100</f>
        <v>5.1487354502842544E-2</v>
      </c>
      <c r="P126" s="215">
        <f>'Port Shepstone'!H$70/100</f>
        <v>0.19148229952306003</v>
      </c>
      <c r="Q126" s="215">
        <f>'Port Shepstone'!I$70/100</f>
        <v>0.11668184865752684</v>
      </c>
      <c r="R126" s="215">
        <f>'Port Shepstone'!J$70/100</f>
        <v>0.22262399338988048</v>
      </c>
      <c r="S126" s="215">
        <f>'Port Shepstone'!K$70/100</f>
        <v>0.16942473482478315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-4.9426156155565606E-3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-2.2501691559328286E-4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-2.5246852213778263E-3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-6.3667720596676577E-4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-1.1470789322860818E-3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-2.9753961518761015E-3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-5.1760116344817583E-3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-3.4729963251255141E-3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-3.8221197316310916E-4</v>
      </c>
      <c r="AE126" s="198">
        <f t="shared" si="2"/>
        <v>-2.1482689975426998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'Port Shepstone'!C$70/100</f>
        <v>7.800692116815465E-2</v>
      </c>
      <c r="L127" s="215">
        <f>'Port Shepstone'!D$70/100</f>
        <v>1.5417458873924421E-2</v>
      </c>
      <c r="M127" s="215">
        <f>'Port Shepstone'!E$70/100</f>
        <v>0.13819169313841606</v>
      </c>
      <c r="N127" s="215">
        <f>'Port Shepstone'!F$70/100</f>
        <v>1.6683695921411813E-2</v>
      </c>
      <c r="O127" s="215">
        <f>'Port Shepstone'!G$70/100</f>
        <v>5.1487354502842544E-2</v>
      </c>
      <c r="P127" s="215">
        <f>'Port Shepstone'!H$70/100</f>
        <v>0.19148229952306003</v>
      </c>
      <c r="Q127" s="215">
        <f>'Port Shepstone'!I$70/100</f>
        <v>0.11668184865752684</v>
      </c>
      <c r="R127" s="215">
        <f>'Port Shepstone'!J$70/100</f>
        <v>0.22262399338988048</v>
      </c>
      <c r="S127" s="215">
        <f>'Port Shepstone'!K$70/100</f>
        <v>0.16942473482478315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1.812264607763508E-3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3.1753439751287864E-4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8.097603857228924E-4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-2.4031111680450262E-4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-3.7528043068380933E-4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-7.3681434356957917E-4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-2.9310078344901873E-3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-4.7801537378964825E-4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1.3994164970560809E-3</v>
      </c>
      <c r="AE127" s="198">
        <f t="shared" si="2"/>
        <v>-4.2245321128236674E-2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'Port Shepstone'!C$70/100</f>
        <v>7.800692116815465E-2</v>
      </c>
      <c r="L128" s="215">
        <f>'Port Shepstone'!D$70/100</f>
        <v>1.5417458873924421E-2</v>
      </c>
      <c r="M128" s="215">
        <f>'Port Shepstone'!E$70/100</f>
        <v>0.13819169313841606</v>
      </c>
      <c r="N128" s="215">
        <f>'Port Shepstone'!F$70/100</f>
        <v>1.6683695921411813E-2</v>
      </c>
      <c r="O128" s="215">
        <f>'Port Shepstone'!G$70/100</f>
        <v>5.1487354502842544E-2</v>
      </c>
      <c r="P128" s="215">
        <f>'Port Shepstone'!H$70/100</f>
        <v>0.19148229952306003</v>
      </c>
      <c r="Q128" s="215">
        <f>'Port Shepstone'!I$70/100</f>
        <v>0.11668184865752684</v>
      </c>
      <c r="R128" s="215">
        <f>'Port Shepstone'!J$70/100</f>
        <v>0.22262399338988048</v>
      </c>
      <c r="S128" s="215">
        <f>'Port Shepstone'!K$70/100</f>
        <v>0.16942473482478315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2.7776513413825844E-3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-2.0638054985502711E-4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-1.3752150611195792E-3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3.6010180613503577E-4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7.9308593240394823E-4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1.5696136346861017E-3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3.7318212927911973E-3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2.2566169207109345E-3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-5.3533807795266039E-4</v>
      </c>
      <c r="AE128" s="198">
        <f t="shared" si="2"/>
        <v>0.93719572391825368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'Port Shepstone'!C$70/100</f>
        <v>7.800692116815465E-2</v>
      </c>
      <c r="L129" s="215">
        <f>'Port Shepstone'!D$70/100</f>
        <v>1.5417458873924421E-2</v>
      </c>
      <c r="M129" s="215">
        <f>'Port Shepstone'!E$70/100</f>
        <v>0.13819169313841606</v>
      </c>
      <c r="N129" s="215">
        <f>'Port Shepstone'!F$70/100</f>
        <v>1.6683695921411813E-2</v>
      </c>
      <c r="O129" s="215">
        <f>'Port Shepstone'!G$70/100</f>
        <v>5.1487354502842544E-2</v>
      </c>
      <c r="P129" s="215">
        <f>'Port Shepstone'!H$70/100</f>
        <v>0.19148229952306003</v>
      </c>
      <c r="Q129" s="215">
        <f>'Port Shepstone'!I$70/100</f>
        <v>0.11668184865752684</v>
      </c>
      <c r="R129" s="215">
        <f>'Port Shepstone'!J$70/100</f>
        <v>0.22262399338988048</v>
      </c>
      <c r="S129" s="215">
        <f>'Port Shepstone'!K$70/100</f>
        <v>0.16942473482478315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2.862140055516198E-3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-1.3913250468889775E-4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3.6513632780300672E-3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3.1470967187642666E-4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1.1035156512771143E-3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3.1934973725572637E-3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3.8760617499620188E-3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3.7774153515429836E-3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1.3041972856879152E-3</v>
      </c>
      <c r="AE129" s="198">
        <f t="shared" si="2"/>
        <v>1.9943767911761092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'Port Shepstone'!C$70/100</f>
        <v>7.800692116815465E-2</v>
      </c>
      <c r="L130" s="215">
        <f>'Port Shepstone'!D$70/100</f>
        <v>1.5417458873924421E-2</v>
      </c>
      <c r="M130" s="215">
        <f>'Port Shepstone'!E$70/100</f>
        <v>0.13819169313841606</v>
      </c>
      <c r="N130" s="215">
        <f>'Port Shepstone'!F$70/100</f>
        <v>1.6683695921411813E-2</v>
      </c>
      <c r="O130" s="215">
        <f>'Port Shepstone'!G$70/100</f>
        <v>5.1487354502842544E-2</v>
      </c>
      <c r="P130" s="215">
        <f>'Port Shepstone'!H$70/100</f>
        <v>0.19148229952306003</v>
      </c>
      <c r="Q130" s="215">
        <f>'Port Shepstone'!I$70/100</f>
        <v>0.11668184865752684</v>
      </c>
      <c r="R130" s="215">
        <f>'Port Shepstone'!J$70/100</f>
        <v>0.22262399338988048</v>
      </c>
      <c r="S130" s="215">
        <f>'Port Shepstone'!K$70/100</f>
        <v>0.16942473482478315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4.1861472543467558E-3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1.1826803103983916E-3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6.712758443215814E-3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7.5812891174955222E-4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1.8699358967716646E-3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5.4146986939759174E-3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7.0276894938664358E-3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6.3067659416526471E-3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2.138813701662314E-3</v>
      </c>
      <c r="AE130" s="198">
        <f t="shared" si="2"/>
        <v>3.5597618647639493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'Port Shepstone'!C$70/100</f>
        <v>7.800692116815465E-2</v>
      </c>
      <c r="L131" s="215">
        <f>'Port Shepstone'!D$70/100</f>
        <v>1.5417458873924421E-2</v>
      </c>
      <c r="M131" s="215">
        <f>'Port Shepstone'!E$70/100</f>
        <v>0.13819169313841606</v>
      </c>
      <c r="N131" s="215">
        <f>'Port Shepstone'!F$70/100</f>
        <v>1.6683695921411813E-2</v>
      </c>
      <c r="O131" s="215">
        <f>'Port Shepstone'!G$70/100</f>
        <v>5.1487354502842544E-2</v>
      </c>
      <c r="P131" s="215">
        <f>'Port Shepstone'!H$70/100</f>
        <v>0.19148229952306003</v>
      </c>
      <c r="Q131" s="215">
        <f>'Port Shepstone'!I$70/100</f>
        <v>0.11668184865752684</v>
      </c>
      <c r="R131" s="215">
        <f>'Port Shepstone'!J$70/100</f>
        <v>0.22262399338988048</v>
      </c>
      <c r="S131" s="215">
        <f>'Port Shepstone'!K$70/100</f>
        <v>0.16942473482478315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3.637916677224452E-3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1.828980926147679E-4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1.3220701770535193E-2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1.5190706676501363E-3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3.8313176314736532E-3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1.0838846180713686E-2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1.4952260607415741E-2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1.2500040006915453E-2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3.5313663051187863E-3</v>
      </c>
      <c r="AE131" s="198">
        <f t="shared" ref="AE131:AE165" si="3">SUM(U131:AD131)*100</f>
        <v>6.4214417939661868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'Port Shepstone'!C$70/100</f>
        <v>7.800692116815465E-2</v>
      </c>
      <c r="L132" s="215">
        <f>'Port Shepstone'!D$70/100</f>
        <v>1.5417458873924421E-2</v>
      </c>
      <c r="M132" s="215">
        <f>'Port Shepstone'!E$70/100</f>
        <v>0.13819169313841606</v>
      </c>
      <c r="N132" s="215">
        <f>'Port Shepstone'!F$70/100</f>
        <v>1.6683695921411813E-2</v>
      </c>
      <c r="O132" s="215">
        <f>'Port Shepstone'!G$70/100</f>
        <v>5.1487354502842544E-2</v>
      </c>
      <c r="P132" s="215">
        <f>'Port Shepstone'!H$70/100</f>
        <v>0.19148229952306003</v>
      </c>
      <c r="Q132" s="215">
        <f>'Port Shepstone'!I$70/100</f>
        <v>0.11668184865752684</v>
      </c>
      <c r="R132" s="215">
        <f>'Port Shepstone'!J$70/100</f>
        <v>0.22262399338988048</v>
      </c>
      <c r="S132" s="215">
        <f>'Port Shepstone'!K$70/100</f>
        <v>0.16942473482478315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3.3023946766455748E-3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9.235036518809958E-4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3.4764710798249011E-3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3.754625146454156E-4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1.8866698406152503E-3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5.584817538793938E-3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7.3426227109028436E-3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6.0042865934431359E-3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1.2218786633836423E-3</v>
      </c>
      <c r="AE132" s="198">
        <f t="shared" si="3"/>
        <v>3.0118107270135699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'Port Shepstone'!C$70/100</f>
        <v>7.800692116815465E-2</v>
      </c>
      <c r="L133" s="215">
        <f>'Port Shepstone'!D$70/100</f>
        <v>1.5417458873924421E-2</v>
      </c>
      <c r="M133" s="215">
        <f>'Port Shepstone'!E$70/100</f>
        <v>0.13819169313841606</v>
      </c>
      <c r="N133" s="215">
        <f>'Port Shepstone'!F$70/100</f>
        <v>1.6683695921411813E-2</v>
      </c>
      <c r="O133" s="215">
        <f>'Port Shepstone'!G$70/100</f>
        <v>5.1487354502842544E-2</v>
      </c>
      <c r="P133" s="215">
        <f>'Port Shepstone'!H$70/100</f>
        <v>0.19148229952306003</v>
      </c>
      <c r="Q133" s="215">
        <f>'Port Shepstone'!I$70/100</f>
        <v>0.11668184865752684</v>
      </c>
      <c r="R133" s="215">
        <f>'Port Shepstone'!J$70/100</f>
        <v>0.22262399338988048</v>
      </c>
      <c r="S133" s="215">
        <f>'Port Shepstone'!K$70/100</f>
        <v>0.16942473482478315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8.3069254600397365E-4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4.2226344343009395E-4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-9.0096376628203789E-4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3.7024946831166409E-4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1.4523031283689373E-3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4.152993863704095E-3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7.1519755953247657E-3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3.8125468425323017E-3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-6.5512702409049374E-4</v>
      </c>
      <c r="AE133" s="198">
        <f t="shared" si="3"/>
        <v>1.6636934097303295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'Port Shepstone'!C$71/100</f>
        <v>7.3516030424262802E-2</v>
      </c>
      <c r="L134" s="215">
        <f>'Port Shepstone'!D$71/100</f>
        <v>1.4968390741389576E-2</v>
      </c>
      <c r="M134" s="215">
        <f>'Port Shepstone'!E$71/100</f>
        <v>0.12551973020302046</v>
      </c>
      <c r="N134" s="215">
        <f>'Port Shepstone'!F$71/100</f>
        <v>1.6612011235783777E-2</v>
      </c>
      <c r="O134" s="215">
        <f>'Port Shepstone'!G$71/100</f>
        <v>5.4088422020166532E-2</v>
      </c>
      <c r="P134" s="215">
        <f>'Port Shepstone'!H$71/100</f>
        <v>0.19078114666288093</v>
      </c>
      <c r="Q134" s="215">
        <f>'Port Shepstone'!I$71/100</f>
        <v>0.12102033286754944</v>
      </c>
      <c r="R134" s="215">
        <f>'Port Shepstone'!J$71/100</f>
        <v>0.23048813520138789</v>
      </c>
      <c r="S134" s="215">
        <f>'Port Shepstone'!K$71/100</f>
        <v>0.17300580064355858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5.9636190890207611E-4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3.5285364166763155E-4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1.6698209150586367E-3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-5.0276043610996551E-4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-1.0839079766841119E-3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-1.5369886804263719E-3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-6.3522437394835443E-3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-2.156448478799556E-3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2.4206208674492987E-3</v>
      </c>
      <c r="AE134" s="198">
        <f t="shared" si="3"/>
        <v>-0.65926919784259075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'Port Shepstone'!C$71/100</f>
        <v>7.3516030424262802E-2</v>
      </c>
      <c r="L135" s="215">
        <f>'Port Shepstone'!D$71/100</f>
        <v>1.4968390741389576E-2</v>
      </c>
      <c r="M135" s="215">
        <f>'Port Shepstone'!E$71/100</f>
        <v>0.12551973020302046</v>
      </c>
      <c r="N135" s="215">
        <f>'Port Shepstone'!F$71/100</f>
        <v>1.6612011235783777E-2</v>
      </c>
      <c r="O135" s="215">
        <f>'Port Shepstone'!G$71/100</f>
        <v>5.4088422020166532E-2</v>
      </c>
      <c r="P135" s="215">
        <f>'Port Shepstone'!H$71/100</f>
        <v>0.19078114666288093</v>
      </c>
      <c r="Q135" s="215">
        <f>'Port Shepstone'!I$71/100</f>
        <v>0.12102033286754944</v>
      </c>
      <c r="R135" s="215">
        <f>'Port Shepstone'!J$71/100</f>
        <v>0.23048813520138789</v>
      </c>
      <c r="S135" s="215">
        <f>'Port Shepstone'!K$71/100</f>
        <v>0.17300580064355858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1.7644422867835814E-3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1.9144229489852197E-4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-7.3476589012983363E-4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1.8309713081380655E-6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-1.2735366390676198E-4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-7.0517445096121816E-4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-2.6852693181300191E-5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-7.3279637265895206E-4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-8.0601622950180515E-4</v>
      </c>
      <c r="AE135" s="198">
        <f t="shared" si="3"/>
        <v>-0.11752437473496299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'Port Shepstone'!C$71/100</f>
        <v>7.3516030424262802E-2</v>
      </c>
      <c r="L136" s="215">
        <f>'Port Shepstone'!D$71/100</f>
        <v>1.4968390741389576E-2</v>
      </c>
      <c r="M136" s="215">
        <f>'Port Shepstone'!E$71/100</f>
        <v>0.12551973020302046</v>
      </c>
      <c r="N136" s="215">
        <f>'Port Shepstone'!F$71/100</f>
        <v>1.6612011235783777E-2</v>
      </c>
      <c r="O136" s="215">
        <f>'Port Shepstone'!G$71/100</f>
        <v>5.4088422020166532E-2</v>
      </c>
      <c r="P136" s="215">
        <f>'Port Shepstone'!H$71/100</f>
        <v>0.19078114666288093</v>
      </c>
      <c r="Q136" s="215">
        <f>'Port Shepstone'!I$71/100</f>
        <v>0.12102033286754944</v>
      </c>
      <c r="R136" s="215">
        <f>'Port Shepstone'!J$71/100</f>
        <v>0.23048813520138789</v>
      </c>
      <c r="S136" s="215">
        <f>'Port Shepstone'!K$71/100</f>
        <v>0.17300580064355858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-1.9428821752347117E-3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-4.5476518657770672E-4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-2.6012271756434883E-3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-1.3341521391583037E-4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-6.6687786109950265E-4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-2.0460033698078885E-3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-2.2794455650584464E-3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-2.289625365679151E-3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-8.8747070345417784E-4</v>
      </c>
      <c r="AE136" s="198">
        <f t="shared" si="3"/>
        <v>-1.3301712616470902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'Port Shepstone'!C$71/100</f>
        <v>7.3516030424262802E-2</v>
      </c>
      <c r="L137" s="215">
        <f>'Port Shepstone'!D$71/100</f>
        <v>1.4968390741389576E-2</v>
      </c>
      <c r="M137" s="215">
        <f>'Port Shepstone'!E$71/100</f>
        <v>0.12551973020302046</v>
      </c>
      <c r="N137" s="215">
        <f>'Port Shepstone'!F$71/100</f>
        <v>1.6612011235783777E-2</v>
      </c>
      <c r="O137" s="215">
        <f>'Port Shepstone'!G$71/100</f>
        <v>5.4088422020166532E-2</v>
      </c>
      <c r="P137" s="215">
        <f>'Port Shepstone'!H$71/100</f>
        <v>0.19078114666288093</v>
      </c>
      <c r="Q137" s="215">
        <f>'Port Shepstone'!I$71/100</f>
        <v>0.12102033286754944</v>
      </c>
      <c r="R137" s="215">
        <f>'Port Shepstone'!J$71/100</f>
        <v>0.23048813520138789</v>
      </c>
      <c r="S137" s="215">
        <f>'Port Shepstone'!K$71/100</f>
        <v>0.17300580064355858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-1.2746418191477728E-3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-6.6690824820340956E-4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-5.3329667048451984E-3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-2.7334674478901485E-4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-9.7022214833468587E-4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-2.986773331648704E-3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-2.9586099710125413E-3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-3.5888060199351741E-3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-1.8378546442452575E-3</v>
      </c>
      <c r="AE137" s="198">
        <f t="shared" si="3"/>
        <v>-1.9890129632161759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'Port Shepstone'!C$71/100</f>
        <v>7.3516030424262802E-2</v>
      </c>
      <c r="L138" s="215">
        <f>'Port Shepstone'!D$71/100</f>
        <v>1.4968390741389576E-2</v>
      </c>
      <c r="M138" s="215">
        <f>'Port Shepstone'!E$71/100</f>
        <v>0.12551973020302046</v>
      </c>
      <c r="N138" s="215">
        <f>'Port Shepstone'!F$71/100</f>
        <v>1.6612011235783777E-2</v>
      </c>
      <c r="O138" s="215">
        <f>'Port Shepstone'!G$71/100</f>
        <v>5.4088422020166532E-2</v>
      </c>
      <c r="P138" s="215">
        <f>'Port Shepstone'!H$71/100</f>
        <v>0.19078114666288093</v>
      </c>
      <c r="Q138" s="215">
        <f>'Port Shepstone'!I$71/100</f>
        <v>0.12102033286754944</v>
      </c>
      <c r="R138" s="215">
        <f>'Port Shepstone'!J$71/100</f>
        <v>0.23048813520138789</v>
      </c>
      <c r="S138" s="215">
        <f>'Port Shepstone'!K$71/100</f>
        <v>0.17300580064355858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-1.5400459942217139E-3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-2.9213756041067445E-4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-6.3853333074316504E-3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-1.1005945447033619E-3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-3.0860860601899837E-3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-7.7468130709475334E-3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-1.2386117177000895E-2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-9.5299693318628021E-3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-1.6341372758052987E-3</v>
      </c>
      <c r="AE138" s="198">
        <f t="shared" si="3"/>
        <v>-4.3701234322573912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'Port Shepstone'!C$71/100</f>
        <v>7.3516030424262802E-2</v>
      </c>
      <c r="L139" s="215">
        <f>'Port Shepstone'!D$71/100</f>
        <v>1.4968390741389576E-2</v>
      </c>
      <c r="M139" s="215">
        <f>'Port Shepstone'!E$71/100</f>
        <v>0.12551973020302046</v>
      </c>
      <c r="N139" s="215">
        <f>'Port Shepstone'!F$71/100</f>
        <v>1.6612011235783777E-2</v>
      </c>
      <c r="O139" s="215">
        <f>'Port Shepstone'!G$71/100</f>
        <v>5.4088422020166532E-2</v>
      </c>
      <c r="P139" s="215">
        <f>'Port Shepstone'!H$71/100</f>
        <v>0.19078114666288093</v>
      </c>
      <c r="Q139" s="215">
        <f>'Port Shepstone'!I$71/100</f>
        <v>0.12102033286754944</v>
      </c>
      <c r="R139" s="215">
        <f>'Port Shepstone'!J$71/100</f>
        <v>0.23048813520138789</v>
      </c>
      <c r="S139" s="215">
        <f>'Port Shepstone'!K$71/100</f>
        <v>0.17300580064355858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5.9193998357439043E-4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-3.2549853088079703E-4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-1.734603517447903E-3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-1.443228328028698E-4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-4.7178724269798398E-4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-1.1926901691841714E-3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-1.9644087000488105E-3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-1.4522310528852745E-3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-9.666040846771309E-5</v>
      </c>
      <c r="AE139" s="198">
        <f t="shared" si="3"/>
        <v>-0.6790262470841133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'Port Shepstone'!C$71/100</f>
        <v>7.3516030424262802E-2</v>
      </c>
      <c r="L140" s="215">
        <f>'Port Shepstone'!D$71/100</f>
        <v>1.4968390741389576E-2</v>
      </c>
      <c r="M140" s="215">
        <f>'Port Shepstone'!E$71/100</f>
        <v>0.12551973020302046</v>
      </c>
      <c r="N140" s="215">
        <f>'Port Shepstone'!F$71/100</f>
        <v>1.6612011235783777E-2</v>
      </c>
      <c r="O140" s="215">
        <f>'Port Shepstone'!G$71/100</f>
        <v>5.4088422020166532E-2</v>
      </c>
      <c r="P140" s="215">
        <f>'Port Shepstone'!H$71/100</f>
        <v>0.19078114666288093</v>
      </c>
      <c r="Q140" s="215">
        <f>'Port Shepstone'!I$71/100</f>
        <v>0.12102033286754944</v>
      </c>
      <c r="R140" s="215">
        <f>'Port Shepstone'!J$71/100</f>
        <v>0.23048813520138789</v>
      </c>
      <c r="S140" s="215">
        <f>'Port Shepstone'!K$71/100</f>
        <v>0.17300580064355858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1.4668451739018084E-3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8.4894692118191986E-6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3.704212441942016E-4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6.5040717548709999E-5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-9.025123723889811E-5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-1.8648422939950536E-4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-6.8193025475061521E-4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-3.0604162580893078E-5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5.2501739757710635E-4</v>
      </c>
      <c r="AE140" s="198">
        <f t="shared" si="3"/>
        <v>0.14465441184637337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'Port Shepstone'!C$71/100</f>
        <v>7.3516030424262802E-2</v>
      </c>
      <c r="L141" s="215">
        <f>'Port Shepstone'!D$71/100</f>
        <v>1.4968390741389576E-2</v>
      </c>
      <c r="M141" s="215">
        <f>'Port Shepstone'!E$71/100</f>
        <v>0.12551973020302046</v>
      </c>
      <c r="N141" s="215">
        <f>'Port Shepstone'!F$71/100</f>
        <v>1.6612011235783777E-2</v>
      </c>
      <c r="O141" s="215">
        <f>'Port Shepstone'!G$71/100</f>
        <v>5.4088422020166532E-2</v>
      </c>
      <c r="P141" s="215">
        <f>'Port Shepstone'!H$71/100</f>
        <v>0.19078114666288093</v>
      </c>
      <c r="Q141" s="215">
        <f>'Port Shepstone'!I$71/100</f>
        <v>0.12102033286754944</v>
      </c>
      <c r="R141" s="215">
        <f>'Port Shepstone'!J$71/100</f>
        <v>0.23048813520138789</v>
      </c>
      <c r="S141" s="215">
        <f>'Port Shepstone'!K$71/100</f>
        <v>0.17300580064355858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5.0563728742326767E-3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1.6022057898764831E-4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2.0241647334710974E-4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4.9834085518187195E-5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1.4088230022143557E-4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4.2526952339555816E-4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6.0599579618061321E-4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4.3526938393410338E-4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8.5853751206458007E-5</v>
      </c>
      <c r="AE141" s="198">
        <f t="shared" si="3"/>
        <v>0.71621147670237906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'Port Shepstone'!C$71/100</f>
        <v>7.3516030424262802E-2</v>
      </c>
      <c r="L142" s="215">
        <f>'Port Shepstone'!D$71/100</f>
        <v>1.4968390741389576E-2</v>
      </c>
      <c r="M142" s="215">
        <f>'Port Shepstone'!E$71/100</f>
        <v>0.12551973020302046</v>
      </c>
      <c r="N142" s="215">
        <f>'Port Shepstone'!F$71/100</f>
        <v>1.6612011235783777E-2</v>
      </c>
      <c r="O142" s="215">
        <f>'Port Shepstone'!G$71/100</f>
        <v>5.4088422020166532E-2</v>
      </c>
      <c r="P142" s="215">
        <f>'Port Shepstone'!H$71/100</f>
        <v>0.19078114666288093</v>
      </c>
      <c r="Q142" s="215">
        <f>'Port Shepstone'!I$71/100</f>
        <v>0.12102033286754944</v>
      </c>
      <c r="R142" s="215">
        <f>'Port Shepstone'!J$71/100</f>
        <v>0.23048813520138789</v>
      </c>
      <c r="S142" s="215">
        <f>'Port Shepstone'!K$71/100</f>
        <v>0.17300580064355858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1.556345949842526E-3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1.1801279050611922E-4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-1.1435626292097697E-3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5.8976077207194752E-5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-2.3651393248207948E-6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-2.3265808014667685E-4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4.6260618934622165E-4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-2.8849631032716941E-4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-5.7282755007695559E-4</v>
      </c>
      <c r="AE142" s="198">
        <f t="shared" si="3"/>
        <v>-4.3968702183330814E-3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'Port Shepstone'!C$71/100</f>
        <v>7.3516030424262802E-2</v>
      </c>
      <c r="L143" s="215">
        <f>'Port Shepstone'!D$71/100</f>
        <v>1.4968390741389576E-2</v>
      </c>
      <c r="M143" s="215">
        <f>'Port Shepstone'!E$71/100</f>
        <v>0.12551973020302046</v>
      </c>
      <c r="N143" s="215">
        <f>'Port Shepstone'!F$71/100</f>
        <v>1.6612011235783777E-2</v>
      </c>
      <c r="O143" s="215">
        <f>'Port Shepstone'!G$71/100</f>
        <v>5.4088422020166532E-2</v>
      </c>
      <c r="P143" s="215">
        <f>'Port Shepstone'!H$71/100</f>
        <v>0.19078114666288093</v>
      </c>
      <c r="Q143" s="215">
        <f>'Port Shepstone'!I$71/100</f>
        <v>0.12102033286754944</v>
      </c>
      <c r="R143" s="215">
        <f>'Port Shepstone'!J$71/100</f>
        <v>0.23048813520138789</v>
      </c>
      <c r="S143" s="215">
        <f>'Port Shepstone'!K$71/100</f>
        <v>0.17300580064355858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-1.2029269736558081E-3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3.469728149475673E-4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4.3837524503604545E-4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-3.0301134151470833E-4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-7.9230407400798352E-4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-1.577472553424246E-3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-4.0613463245067092E-3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-1.9060700668806602E-3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8.5182684391232476E-4</v>
      </c>
      <c r="AE143" s="198">
        <f t="shared" si="3"/>
        <v>-0.82059564300941779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'Port Shepstone'!C$71/100</f>
        <v>7.3516030424262802E-2</v>
      </c>
      <c r="L144" s="215">
        <f>'Port Shepstone'!D$71/100</f>
        <v>1.4968390741389576E-2</v>
      </c>
      <c r="M144" s="215">
        <f>'Port Shepstone'!E$71/100</f>
        <v>0.12551973020302046</v>
      </c>
      <c r="N144" s="215">
        <f>'Port Shepstone'!F$71/100</f>
        <v>1.6612011235783777E-2</v>
      </c>
      <c r="O144" s="215">
        <f>'Port Shepstone'!G$71/100</f>
        <v>5.4088422020166532E-2</v>
      </c>
      <c r="P144" s="215">
        <f>'Port Shepstone'!H$71/100</f>
        <v>0.19078114666288093</v>
      </c>
      <c r="Q144" s="215">
        <f>'Port Shepstone'!I$71/100</f>
        <v>0.12102033286754944</v>
      </c>
      <c r="R144" s="215">
        <f>'Port Shepstone'!J$71/100</f>
        <v>0.23048813520138789</v>
      </c>
      <c r="S144" s="215">
        <f>'Port Shepstone'!K$71/100</f>
        <v>0.17300580064355858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-1.2551136211334665E-3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4.885888853866752E-4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-2.5169098788572672E-3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-1.2859154386569142E-4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-3.4268158240624016E-4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-1.1121272959899277E-3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-8.894207702447737E-4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-1.392794732290512E-3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-9.2459734124252077E-4</v>
      </c>
      <c r="AE144" s="198">
        <f t="shared" si="3"/>
        <v>-0.8073647880643724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'Port Shepstone'!C$71/100</f>
        <v>7.3516030424262802E-2</v>
      </c>
      <c r="L145" s="215">
        <f>'Port Shepstone'!D$71/100</f>
        <v>1.4968390741389576E-2</v>
      </c>
      <c r="M145" s="215">
        <f>'Port Shepstone'!E$71/100</f>
        <v>0.12551973020302046</v>
      </c>
      <c r="N145" s="215">
        <f>'Port Shepstone'!F$71/100</f>
        <v>1.6612011235783777E-2</v>
      </c>
      <c r="O145" s="215">
        <f>'Port Shepstone'!G$71/100</f>
        <v>5.4088422020166532E-2</v>
      </c>
      <c r="P145" s="215">
        <f>'Port Shepstone'!H$71/100</f>
        <v>0.19078114666288093</v>
      </c>
      <c r="Q145" s="215">
        <f>'Port Shepstone'!I$71/100</f>
        <v>0.12102033286754944</v>
      </c>
      <c r="R145" s="215">
        <f>'Port Shepstone'!J$71/100</f>
        <v>0.23048813520138789</v>
      </c>
      <c r="S145" s="215">
        <f>'Port Shepstone'!K$71/100</f>
        <v>0.17300580064355858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1.7344663911260843E-3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-4.6383226694847663E-4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-3.5250544262083216E-4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-3.6461167886739147E-5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-2.2444622356525149E-4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-7.6736113290023578E-4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-8.6861386833710444E-4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-7.0020473454351321E-4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-2.5960503443649824E-4</v>
      </c>
      <c r="AE145" s="198">
        <f t="shared" si="3"/>
        <v>-0.19385634801125667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'Port Shepstone'!C$72/100</f>
        <v>7.2245876639696671E-2</v>
      </c>
      <c r="L146" s="215">
        <f>'Port Shepstone'!D$72/100</f>
        <v>1.362549800084349E-2</v>
      </c>
      <c r="M146" s="215">
        <f>'Port Shepstone'!E$72/100</f>
        <v>0.12735111926737705</v>
      </c>
      <c r="N146" s="215">
        <f>'Port Shepstone'!F$72/100</f>
        <v>1.6348218513789647E-2</v>
      </c>
      <c r="O146" s="215">
        <f>'Port Shepstone'!G$72/100</f>
        <v>5.3979360723281689E-2</v>
      </c>
      <c r="P146" s="215">
        <f>'Port Shepstone'!H$72/100</f>
        <v>0.18918976384187058</v>
      </c>
      <c r="Q146" s="215">
        <f>'Port Shepstone'!I$72/100</f>
        <v>0.12482246125505171</v>
      </c>
      <c r="R146" s="215">
        <f>'Port Shepstone'!J$72/100</f>
        <v>0.23016181043257905</v>
      </c>
      <c r="S146" s="215">
        <f>'Port Shepstone'!K$72/100</f>
        <v>0.17227589132551013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-1.275682761403207E-3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2.0193770177096021E-4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2.402131709886123E-3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3.7252461275475021E-4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7.8490368088908783E-4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1.9165846053373916E-3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3.161129655951782E-3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2.5441470771121965E-3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6.6357513433460769E-4</v>
      </c>
      <c r="AE146" s="198">
        <f t="shared" si="3"/>
        <v>1.0771251416633691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'Port Shepstone'!C$72/100</f>
        <v>7.2245876639696671E-2</v>
      </c>
      <c r="L147" s="215">
        <f>'Port Shepstone'!D$72/100</f>
        <v>1.362549800084349E-2</v>
      </c>
      <c r="M147" s="215">
        <f>'Port Shepstone'!E$72/100</f>
        <v>0.12735111926737705</v>
      </c>
      <c r="N147" s="215">
        <f>'Port Shepstone'!F$72/100</f>
        <v>1.6348218513789647E-2</v>
      </c>
      <c r="O147" s="215">
        <f>'Port Shepstone'!G$72/100</f>
        <v>5.3979360723281689E-2</v>
      </c>
      <c r="P147" s="215">
        <f>'Port Shepstone'!H$72/100</f>
        <v>0.18918976384187058</v>
      </c>
      <c r="Q147" s="215">
        <f>'Port Shepstone'!I$72/100</f>
        <v>0.12482246125505171</v>
      </c>
      <c r="R147" s="215">
        <f>'Port Shepstone'!J$72/100</f>
        <v>0.23016181043257905</v>
      </c>
      <c r="S147" s="215">
        <f>'Port Shepstone'!K$72/100</f>
        <v>0.17227589132551013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-4.4777899988367479E-4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6.866452178141898E-5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-1.3505430797640294E-4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-1.484153987403985E-4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-2.8197149489126203E-4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-3.4512939004956611E-4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-1.853635585954109E-3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-4.8525250818458966E-4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7.846686766770026E-4</v>
      </c>
      <c r="AE147" s="198">
        <f t="shared" si="3"/>
        <v>-0.28439044872215813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'Port Shepstone'!C$72/100</f>
        <v>7.2245876639696671E-2</v>
      </c>
      <c r="L148" s="215">
        <f>'Port Shepstone'!D$72/100</f>
        <v>1.362549800084349E-2</v>
      </c>
      <c r="M148" s="215">
        <f>'Port Shepstone'!E$72/100</f>
        <v>0.12735111926737705</v>
      </c>
      <c r="N148" s="215">
        <f>'Port Shepstone'!F$72/100</f>
        <v>1.6348218513789647E-2</v>
      </c>
      <c r="O148" s="215">
        <f>'Port Shepstone'!G$72/100</f>
        <v>5.3979360723281689E-2</v>
      </c>
      <c r="P148" s="215">
        <f>'Port Shepstone'!H$72/100</f>
        <v>0.18918976384187058</v>
      </c>
      <c r="Q148" s="215">
        <f>'Port Shepstone'!I$72/100</f>
        <v>0.12482246125505171</v>
      </c>
      <c r="R148" s="215">
        <f>'Port Shepstone'!J$72/100</f>
        <v>0.23016181043257905</v>
      </c>
      <c r="S148" s="215">
        <f>'Port Shepstone'!K$72/100</f>
        <v>0.17227589132551013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-5.1574926607968622E-3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-2.8244825786307326E-4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-2.7163584586214619E-3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-2.2183058268104923E-4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-6.7662669854899257E-4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-1.7481510659296245E-3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-2.6767103202746706E-3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-2.1680791509194634E-3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-5.0693113589433015E-4</v>
      </c>
      <c r="AE148" s="198">
        <f t="shared" si="3"/>
        <v>-1.6154628331529526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'Port Shepstone'!C$72/100</f>
        <v>7.2245876639696671E-2</v>
      </c>
      <c r="L149" s="215">
        <f>'Port Shepstone'!D$72/100</f>
        <v>1.362549800084349E-2</v>
      </c>
      <c r="M149" s="215">
        <f>'Port Shepstone'!E$72/100</f>
        <v>0.12735111926737705</v>
      </c>
      <c r="N149" s="215">
        <f>'Port Shepstone'!F$72/100</f>
        <v>1.6348218513789647E-2</v>
      </c>
      <c r="O149" s="215">
        <f>'Port Shepstone'!G$72/100</f>
        <v>5.3979360723281689E-2</v>
      </c>
      <c r="P149" s="215">
        <f>'Port Shepstone'!H$72/100</f>
        <v>0.18918976384187058</v>
      </c>
      <c r="Q149" s="215">
        <f>'Port Shepstone'!I$72/100</f>
        <v>0.12482246125505171</v>
      </c>
      <c r="R149" s="215">
        <f>'Port Shepstone'!J$72/100</f>
        <v>0.23016181043257905</v>
      </c>
      <c r="S149" s="215">
        <f>'Port Shepstone'!K$72/100</f>
        <v>0.17227589132551013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-1.9791925116628916E-3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2.8347316066792305E-4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-1.6682144585249107E-4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-2.0665187426197382E-4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-3.5501562769957827E-4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-6.0614451009108241E-4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-1.8696302889255275E-3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-8.8082082997709013E-4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2.9857847010966677E-4</v>
      </c>
      <c r="AE149" s="198">
        <f t="shared" si="3"/>
        <v>-0.54822254576930451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'Port Shepstone'!C$72/100</f>
        <v>7.2245876639696671E-2</v>
      </c>
      <c r="L150" s="215">
        <f>'Port Shepstone'!D$72/100</f>
        <v>1.362549800084349E-2</v>
      </c>
      <c r="M150" s="215">
        <f>'Port Shepstone'!E$72/100</f>
        <v>0.12735111926737705</v>
      </c>
      <c r="N150" s="215">
        <f>'Port Shepstone'!F$72/100</f>
        <v>1.6348218513789647E-2</v>
      </c>
      <c r="O150" s="215">
        <f>'Port Shepstone'!G$72/100</f>
        <v>5.3979360723281689E-2</v>
      </c>
      <c r="P150" s="215">
        <f>'Port Shepstone'!H$72/100</f>
        <v>0.18918976384187058</v>
      </c>
      <c r="Q150" s="215">
        <f>'Port Shepstone'!I$72/100</f>
        <v>0.12482246125505171</v>
      </c>
      <c r="R150" s="215">
        <f>'Port Shepstone'!J$72/100</f>
        <v>0.23016181043257905</v>
      </c>
      <c r="S150" s="215">
        <f>'Port Shepstone'!K$72/100</f>
        <v>0.17227589132551013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-1.7976634307152934E-4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5.0816607351074209E-4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2.877590241670747E-3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4.5546732246655767E-4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1.3012083874486885E-3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3.2793359625295747E-3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5.5601546835375272E-3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3.9144353809598817E-3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5.623103547607658E-4</v>
      </c>
      <c r="AE150" s="198">
        <f t="shared" si="3"/>
        <v>1.8278902063812954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'Port Shepstone'!C$72/100</f>
        <v>7.2245876639696671E-2</v>
      </c>
      <c r="L151" s="215">
        <f>'Port Shepstone'!D$72/100</f>
        <v>1.362549800084349E-2</v>
      </c>
      <c r="M151" s="215">
        <f>'Port Shepstone'!E$72/100</f>
        <v>0.12735111926737705</v>
      </c>
      <c r="N151" s="215">
        <f>'Port Shepstone'!F$72/100</f>
        <v>1.6348218513789647E-2</v>
      </c>
      <c r="O151" s="215">
        <f>'Port Shepstone'!G$72/100</f>
        <v>5.3979360723281689E-2</v>
      </c>
      <c r="P151" s="215">
        <f>'Port Shepstone'!H$72/100</f>
        <v>0.18918976384187058</v>
      </c>
      <c r="Q151" s="215">
        <f>'Port Shepstone'!I$72/100</f>
        <v>0.12482246125505171</v>
      </c>
      <c r="R151" s="215">
        <f>'Port Shepstone'!J$72/100</f>
        <v>0.23016181043257905</v>
      </c>
      <c r="S151" s="215">
        <f>'Port Shepstone'!K$72/100</f>
        <v>0.17227589132551013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2.0011454832802376E-3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1.9781101508472017E-4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8.9955108321774775E-4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1.2109485814446576E-4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1.9627303218492056E-4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6.3071724905213052E-4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4.8818884160567932E-4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8.2552943920766284E-4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6.8323433045218668E-4</v>
      </c>
      <c r="AE151" s="198">
        <f t="shared" si="3"/>
        <v>0.60435453322297517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'Port Shepstone'!C$72/100</f>
        <v>7.2245876639696671E-2</v>
      </c>
      <c r="L152" s="215">
        <f>'Port Shepstone'!D$72/100</f>
        <v>1.362549800084349E-2</v>
      </c>
      <c r="M152" s="215">
        <f>'Port Shepstone'!E$72/100</f>
        <v>0.12735111926737705</v>
      </c>
      <c r="N152" s="215">
        <f>'Port Shepstone'!F$72/100</f>
        <v>1.6348218513789647E-2</v>
      </c>
      <c r="O152" s="215">
        <f>'Port Shepstone'!G$72/100</f>
        <v>5.3979360723281689E-2</v>
      </c>
      <c r="P152" s="215">
        <f>'Port Shepstone'!H$72/100</f>
        <v>0.18918976384187058</v>
      </c>
      <c r="Q152" s="215">
        <f>'Port Shepstone'!I$72/100</f>
        <v>0.12482246125505171</v>
      </c>
      <c r="R152" s="215">
        <f>'Port Shepstone'!J$72/100</f>
        <v>0.23016181043257905</v>
      </c>
      <c r="S152" s="215">
        <f>'Port Shepstone'!K$72/100</f>
        <v>0.17227589132551013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5.0885945850032924E-4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-6.5556239692487626E-4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-3.1106510802303335E-3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-4.2662143728403816E-4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-4.9705760883846225E-4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-8.9553531139431944E-4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-2.4343878328583913E-3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-1.4681816718535585E-3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-6.4202050370504391E-5</v>
      </c>
      <c r="AE152" s="198">
        <f t="shared" si="3"/>
        <v>-0.90433399312541551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'Port Shepstone'!C$72/100</f>
        <v>7.2245876639696671E-2</v>
      </c>
      <c r="L153" s="215">
        <f>'Port Shepstone'!D$72/100</f>
        <v>1.362549800084349E-2</v>
      </c>
      <c r="M153" s="215">
        <f>'Port Shepstone'!E$72/100</f>
        <v>0.12735111926737705</v>
      </c>
      <c r="N153" s="215">
        <f>'Port Shepstone'!F$72/100</f>
        <v>1.6348218513789647E-2</v>
      </c>
      <c r="O153" s="215">
        <f>'Port Shepstone'!G$72/100</f>
        <v>5.3979360723281689E-2</v>
      </c>
      <c r="P153" s="215">
        <f>'Port Shepstone'!H$72/100</f>
        <v>0.18918976384187058</v>
      </c>
      <c r="Q153" s="215">
        <f>'Port Shepstone'!I$72/100</f>
        <v>0.12482246125505171</v>
      </c>
      <c r="R153" s="215">
        <f>'Port Shepstone'!J$72/100</f>
        <v>0.23016181043257905</v>
      </c>
      <c r="S153" s="215">
        <f>'Port Shepstone'!K$72/100</f>
        <v>0.17227589132551013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1.6630841427844514E-3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3.8945938184325893E-4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8.1786568506753566E-4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1.2857444715363257E-4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4.7285009148944409E-4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1.3550776216141741E-3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1.5538769769053943E-3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1.6890191985579469E-3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7.4785739293093713E-4</v>
      </c>
      <c r="AE153" s="198">
        <f t="shared" si="3"/>
        <v>0.88176649383467742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'Port Shepstone'!C$72/100</f>
        <v>7.2245876639696671E-2</v>
      </c>
      <c r="L154" s="215">
        <f>'Port Shepstone'!D$72/100</f>
        <v>1.362549800084349E-2</v>
      </c>
      <c r="M154" s="215">
        <f>'Port Shepstone'!E$72/100</f>
        <v>0.12735111926737705</v>
      </c>
      <c r="N154" s="215">
        <f>'Port Shepstone'!F$72/100</f>
        <v>1.6348218513789647E-2</v>
      </c>
      <c r="O154" s="215">
        <f>'Port Shepstone'!G$72/100</f>
        <v>5.3979360723281689E-2</v>
      </c>
      <c r="P154" s="215">
        <f>'Port Shepstone'!H$72/100</f>
        <v>0.18918976384187058</v>
      </c>
      <c r="Q154" s="215">
        <f>'Port Shepstone'!I$72/100</f>
        <v>0.12482246125505171</v>
      </c>
      <c r="R154" s="215">
        <f>'Port Shepstone'!J$72/100</f>
        <v>0.23016181043257905</v>
      </c>
      <c r="S154" s="215">
        <f>'Port Shepstone'!K$72/100</f>
        <v>0.17227589132551013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3.2726009720865181E-3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-1.9416195581230707E-6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-3.2421430786763049E-3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-3.4462110335381745E-4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-6.1800965045575164E-4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-1.5187393130156996E-3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-2.7188931415040225E-3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-1.9608983801509003E-3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-3.6374683238578614E-4</v>
      </c>
      <c r="AE154" s="198">
        <f t="shared" si="3"/>
        <v>-0.74963921470138883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'Port Shepstone'!C$72/100</f>
        <v>7.2245876639696671E-2</v>
      </c>
      <c r="L155" s="215">
        <f>'Port Shepstone'!D$72/100</f>
        <v>1.362549800084349E-2</v>
      </c>
      <c r="M155" s="215">
        <f>'Port Shepstone'!E$72/100</f>
        <v>0.12735111926737705</v>
      </c>
      <c r="N155" s="215">
        <f>'Port Shepstone'!F$72/100</f>
        <v>1.6348218513789647E-2</v>
      </c>
      <c r="O155" s="215">
        <f>'Port Shepstone'!G$72/100</f>
        <v>5.3979360723281689E-2</v>
      </c>
      <c r="P155" s="215">
        <f>'Port Shepstone'!H$72/100</f>
        <v>0.18918976384187058</v>
      </c>
      <c r="Q155" s="215">
        <f>'Port Shepstone'!I$72/100</f>
        <v>0.12482246125505171</v>
      </c>
      <c r="R155" s="215">
        <f>'Port Shepstone'!J$72/100</f>
        <v>0.23016181043257905</v>
      </c>
      <c r="S155" s="215">
        <f>'Port Shepstone'!K$72/100</f>
        <v>0.17227589132551013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3.9548094297613186E-3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2.1672886191174791E-4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7.6928510493773285E-4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2.0530864952514593E-4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-1.2783148060365812E-4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-4.8903725101671653E-4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-7.1527404759607694E-4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-1.263607138131226E-4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4.5635784583842204E-4</v>
      </c>
      <c r="AE155" s="198">
        <f t="shared" si="3"/>
        <v>0.41439863989447934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'Port Shepstone'!C$72/100</f>
        <v>7.2245876639696671E-2</v>
      </c>
      <c r="L156" s="215">
        <f>'Port Shepstone'!D$72/100</f>
        <v>1.362549800084349E-2</v>
      </c>
      <c r="M156" s="215">
        <f>'Port Shepstone'!E$72/100</f>
        <v>0.12735111926737705</v>
      </c>
      <c r="N156" s="215">
        <f>'Port Shepstone'!F$72/100</f>
        <v>1.6348218513789647E-2</v>
      </c>
      <c r="O156" s="215">
        <f>'Port Shepstone'!G$72/100</f>
        <v>5.3979360723281689E-2</v>
      </c>
      <c r="P156" s="215">
        <f>'Port Shepstone'!H$72/100</f>
        <v>0.18918976384187058</v>
      </c>
      <c r="Q156" s="215">
        <f>'Port Shepstone'!I$72/100</f>
        <v>0.12482246125505171</v>
      </c>
      <c r="R156" s="215">
        <f>'Port Shepstone'!J$72/100</f>
        <v>0.23016181043257905</v>
      </c>
      <c r="S156" s="215">
        <f>'Port Shepstone'!K$72/100</f>
        <v>0.17227589132551013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-8.6643112947212288E-4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8.2787237239459515E-5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-6.3725167048583439E-5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-1.587548629922931E-4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-3.6621826240346329E-4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-8.5122810703855325E-4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-1.8738589639821495E-3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-9.8118866230854787E-4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1.9089045694375999E-4</v>
      </c>
      <c r="AE156" s="198">
        <f t="shared" si="3"/>
        <v>-0.48877274610624932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'Port Shepstone'!C$72/100</f>
        <v>7.2245876639696671E-2</v>
      </c>
      <c r="L157" s="215">
        <f>'Port Shepstone'!D$72/100</f>
        <v>1.362549800084349E-2</v>
      </c>
      <c r="M157" s="215">
        <f>'Port Shepstone'!E$72/100</f>
        <v>0.12735111926737705</v>
      </c>
      <c r="N157" s="215">
        <f>'Port Shepstone'!F$72/100</f>
        <v>1.6348218513789647E-2</v>
      </c>
      <c r="O157" s="215">
        <f>'Port Shepstone'!G$72/100</f>
        <v>5.3979360723281689E-2</v>
      </c>
      <c r="P157" s="215">
        <f>'Port Shepstone'!H$72/100</f>
        <v>0.18918976384187058</v>
      </c>
      <c r="Q157" s="215">
        <f>'Port Shepstone'!I$72/100</f>
        <v>0.12482246125505171</v>
      </c>
      <c r="R157" s="215">
        <f>'Port Shepstone'!J$72/100</f>
        <v>0.23016181043257905</v>
      </c>
      <c r="S157" s="215">
        <f>'Port Shepstone'!K$72/100</f>
        <v>0.17227589132551013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-6.7617720604643927E-4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-2.6526508626297586E-4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-4.2510162530759038E-3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-4.4418381216918175E-4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-1.0193165735505191E-3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-2.7013234756573601E-3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-3.9076307425657437E-3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-3.416216690636104E-3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-1.1777501742472371E-3</v>
      </c>
      <c r="AE157" s="198">
        <f t="shared" si="3"/>
        <v>-1.7858880014211462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6.9680702408046746E-2</v>
      </c>
      <c r="L158" s="215">
        <f t="shared" ref="L158:S158" si="4">L146+((L134-L20)/9)</f>
        <v>1.2198887365709808E-2</v>
      </c>
      <c r="M158" s="215">
        <f t="shared" si="4"/>
        <v>0.12590848543914093</v>
      </c>
      <c r="N158" s="215">
        <f t="shared" si="4"/>
        <v>1.5881763127856299E-2</v>
      </c>
      <c r="O158" s="215">
        <f t="shared" si="4"/>
        <v>5.575410165899914E-2</v>
      </c>
      <c r="P158" s="215">
        <f t="shared" si="4"/>
        <v>0.19074277324168923</v>
      </c>
      <c r="Q158" s="215">
        <f t="shared" si="4"/>
        <v>0.1285862442667097</v>
      </c>
      <c r="R158" s="215">
        <f t="shared" si="4"/>
        <v>0.23328681332390536</v>
      </c>
      <c r="S158" s="215">
        <f t="shared" si="4"/>
        <v>0.16796022916794279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1.6849791884706161E-3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2.9170409444628532E-5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3.1291715771168569E-3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4.4258485832350568E-5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-6.5171711045498715E-5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1.7688502960810958E-4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-1.4284329331026324E-3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4.8925803477665336E-4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1.5451570882788596E-3</v>
      </c>
      <c r="AE158" s="198">
        <f t="shared" si="3"/>
        <v>0.56052751693799441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5" si="5">K147+((K135-K21)/9)</f>
        <v>6.9680702408046746E-2</v>
      </c>
      <c r="L159" s="215">
        <f t="shared" si="5"/>
        <v>1.2198887365709808E-2</v>
      </c>
      <c r="M159" s="215">
        <f t="shared" si="5"/>
        <v>0.12590848543914093</v>
      </c>
      <c r="N159" s="215">
        <f t="shared" si="5"/>
        <v>1.5881763127856299E-2</v>
      </c>
      <c r="O159" s="215">
        <f t="shared" si="5"/>
        <v>5.575410165899914E-2</v>
      </c>
      <c r="P159" s="215">
        <f t="shared" si="5"/>
        <v>0.19074277324168923</v>
      </c>
      <c r="Q159" s="215">
        <f t="shared" si="5"/>
        <v>0.1285862442667097</v>
      </c>
      <c r="R159" s="215">
        <f t="shared" si="5"/>
        <v>0.23328681332390536</v>
      </c>
      <c r="S159" s="215">
        <f t="shared" si="5"/>
        <v>0.16796022916794279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-1.9470656129699066E-3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4.6839685535464377E-5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-2.2256749653596758E-3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-3.4739150755316189E-4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-9.6437941849770504E-4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-2.3318677919089165E-3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-4.6169443652939596E-3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-2.6211667092368887E-3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9.6844317730082963E-5</v>
      </c>
      <c r="AE159" s="198">
        <f t="shared" si="3"/>
        <v>-1.4910806367554668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6.9680702408046746E-2</v>
      </c>
      <c r="L160" s="215">
        <f t="shared" si="5"/>
        <v>1.2198887365709808E-2</v>
      </c>
      <c r="M160" s="215">
        <f t="shared" si="5"/>
        <v>0.12590848543914093</v>
      </c>
      <c r="N160" s="215">
        <f t="shared" si="5"/>
        <v>1.5881763127856299E-2</v>
      </c>
      <c r="O160" s="215">
        <f t="shared" si="5"/>
        <v>5.575410165899914E-2</v>
      </c>
      <c r="P160" s="215">
        <f t="shared" si="5"/>
        <v>0.19074277324168923</v>
      </c>
      <c r="Q160" s="215">
        <f t="shared" si="5"/>
        <v>0.1285862442667097</v>
      </c>
      <c r="R160" s="215">
        <f t="shared" si="5"/>
        <v>0.23328681332390536</v>
      </c>
      <c r="S160" s="215">
        <f t="shared" si="5"/>
        <v>0.16796022916794279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-3.333023545931115E-3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-9.8281044235980144E-5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-1.6835343815412383E-3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-1.57305113135004E-4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-5.079726771265988E-4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-1.3547426456696808E-3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-2.0589794791168415E-3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-1.5896889804713527E-3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-3.6464831412739713E-4</v>
      </c>
      <c r="AE160" s="198">
        <f t="shared" si="3"/>
        <v>-1.1148176181355207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6.9680702408046746E-2</v>
      </c>
      <c r="L161" s="215">
        <f t="shared" si="5"/>
        <v>1.2198887365709808E-2</v>
      </c>
      <c r="M161" s="215">
        <f t="shared" si="5"/>
        <v>0.12590848543914093</v>
      </c>
      <c r="N161" s="215">
        <f t="shared" si="5"/>
        <v>1.5881763127856299E-2</v>
      </c>
      <c r="O161" s="215">
        <f t="shared" si="5"/>
        <v>5.575410165899914E-2</v>
      </c>
      <c r="P161" s="215">
        <f t="shared" si="5"/>
        <v>0.19074277324168923</v>
      </c>
      <c r="Q161" s="215">
        <f t="shared" si="5"/>
        <v>0.1285862442667097</v>
      </c>
      <c r="R161" s="215">
        <f t="shared" si="5"/>
        <v>0.23328681332390536</v>
      </c>
      <c r="S161" s="215">
        <f t="shared" si="5"/>
        <v>0.16796022916794279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-2.8273253235978342E-3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1.8807894020617718E-4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-2.1213100160430956E-3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-2.5388512213272811E-4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-6.5692458412949393E-4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-1.7013345394059512E-3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-2.9632925254102229E-3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-1.9035758641789567E-3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-2.5099302081047631E-4</v>
      </c>
      <c r="AE161" s="198">
        <f t="shared" si="3"/>
        <v>-1.2490562055502581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si="5"/>
        <v>6.9680702408046746E-2</v>
      </c>
      <c r="L162" s="215">
        <f t="shared" si="5"/>
        <v>1.2198887365709808E-2</v>
      </c>
      <c r="M162" s="215">
        <f t="shared" si="5"/>
        <v>0.12590848543914093</v>
      </c>
      <c r="N162" s="215">
        <f t="shared" si="5"/>
        <v>1.5881763127856299E-2</v>
      </c>
      <c r="O162" s="215">
        <f t="shared" si="5"/>
        <v>5.575410165899914E-2</v>
      </c>
      <c r="P162" s="215">
        <f t="shared" si="5"/>
        <v>0.19074277324168923</v>
      </c>
      <c r="Q162" s="215">
        <f t="shared" si="5"/>
        <v>0.1285862442667097</v>
      </c>
      <c r="R162" s="215">
        <f t="shared" si="5"/>
        <v>0.23328681332390536</v>
      </c>
      <c r="S162" s="215">
        <f t="shared" si="5"/>
        <v>0.16796022916794279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-2.9501951279045765E-4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2.6390574903284962E-4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2.9379132807286915E-3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2.5810989586486625E-4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8.6146567213766351E-4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2.3154959856864195E-3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3.3343337036155973E-3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2.7760483384170445E-3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7.7040718701525547E-4</v>
      </c>
      <c r="AE162" s="198">
        <f t="shared" si="3"/>
        <v>1.3222660299707929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si="5"/>
        <v>6.9680702408046746E-2</v>
      </c>
      <c r="L163" s="215">
        <f t="shared" si="5"/>
        <v>1.2198887365709808E-2</v>
      </c>
      <c r="M163" s="215">
        <f t="shared" si="5"/>
        <v>0.12590848543914093</v>
      </c>
      <c r="N163" s="215">
        <f t="shared" si="5"/>
        <v>1.5881763127856299E-2</v>
      </c>
      <c r="O163" s="215">
        <f t="shared" si="5"/>
        <v>5.575410165899914E-2</v>
      </c>
      <c r="P163" s="215">
        <f t="shared" si="5"/>
        <v>0.19074277324168923</v>
      </c>
      <c r="Q163" s="215">
        <f t="shared" si="5"/>
        <v>0.1285862442667097</v>
      </c>
      <c r="R163" s="215">
        <f t="shared" si="5"/>
        <v>0.23328681332390536</v>
      </c>
      <c r="S163" s="215">
        <f t="shared" si="5"/>
        <v>0.16796022916794279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3.0950482744966082E-3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-1.6415114948773683E-4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-5.5877499224543051E-4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2.3033229208069145E-5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2.5435912994313395E-4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4.6966592852650316E-4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1.2050739173379611E-3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6.1692752291589111E-4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-2.7223210635836181E-4</v>
      </c>
      <c r="AE163" s="198">
        <f t="shared" si="3"/>
        <v>0.46689497543366371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si="5"/>
        <v>6.9928379046622455E-2</v>
      </c>
      <c r="L164" s="215">
        <f t="shared" si="5"/>
        <v>1.2263687480313323E-2</v>
      </c>
      <c r="M164" s="215">
        <f t="shared" si="5"/>
        <v>0.12537001708094214</v>
      </c>
      <c r="N164" s="215">
        <f t="shared" si="5"/>
        <v>1.585794664475821E-2</v>
      </c>
      <c r="O164" s="215">
        <f t="shared" si="5"/>
        <v>5.5734432325470346E-2</v>
      </c>
      <c r="P164" s="215">
        <f t="shared" si="5"/>
        <v>0.1899531947421087</v>
      </c>
      <c r="Q164" s="215">
        <f t="shared" si="5"/>
        <v>0.12812049527439581</v>
      </c>
      <c r="R164" s="215">
        <f t="shared" si="5"/>
        <v>0.23382602889902718</v>
      </c>
      <c r="S164" s="215">
        <f t="shared" si="5"/>
        <v>0.16894581850636184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3.1218282591120318E-3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2.0390195651156807E-4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-1.6377796016412648E-3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-4.1608002997002385E-4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-2.6005458940098767E-4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-3.4176429251470532E-4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-1.7693585618775405E-3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-6.1674113406917793E-4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1.4345154737644149E-4</v>
      </c>
      <c r="AE164" s="198">
        <f t="shared" si="3"/>
        <v>-0.15725964464736586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si="5"/>
        <v>6.9928379046622455E-2</v>
      </c>
      <c r="L165" s="215">
        <f t="shared" si="5"/>
        <v>1.2263687480313323E-2</v>
      </c>
      <c r="M165" s="215">
        <f t="shared" si="5"/>
        <v>0.12537001708094214</v>
      </c>
      <c r="N165" s="215">
        <f t="shared" si="5"/>
        <v>1.585794664475821E-2</v>
      </c>
      <c r="O165" s="215">
        <f t="shared" si="5"/>
        <v>5.5734432325470346E-2</v>
      </c>
      <c r="P165" s="215">
        <f t="shared" si="5"/>
        <v>0.1899531947421087</v>
      </c>
      <c r="Q165" s="215">
        <f t="shared" si="5"/>
        <v>0.12812049527439581</v>
      </c>
      <c r="R165" s="215">
        <f t="shared" si="5"/>
        <v>0.23382602889902718</v>
      </c>
      <c r="S165" s="215">
        <f t="shared" si="5"/>
        <v>0.16894581850636184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4.7661224219241365E-4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9.2343736374996726E-4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3.0638657367897202E-3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3.1311526007690596E-4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3.4979573550831974E-4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9.9033700882705865E-4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1.0946077390250816E-3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1.5139532527144053E-3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9.7344337274647848E-4</v>
      </c>
      <c r="AE165" s="198">
        <f t="shared" si="3"/>
        <v>0.96991677116303521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E198"/>
  <sheetViews>
    <sheetView workbookViewId="0"/>
  </sheetViews>
  <sheetFormatPr defaultRowHeight="15"/>
  <cols>
    <col min="1" max="1" width="10.2851562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70" customWidth="1"/>
    <col min="22" max="22" width="9.28515625" style="196" customWidth="1"/>
    <col min="23" max="23" width="14.7109375" style="196" customWidth="1"/>
    <col min="24" max="24" width="10.85546875" style="196" customWidth="1"/>
    <col min="25" max="25" width="13.140625" style="196" customWidth="1"/>
    <col min="26" max="26" width="10.7109375" style="196" customWidth="1"/>
    <col min="27" max="27" width="11.7109375" style="196" customWidth="1"/>
    <col min="28" max="28" width="11" style="170" customWidth="1"/>
    <col min="29" max="29" width="12.42578125" style="170" customWidth="1"/>
    <col min="30" max="30" width="1.42578125" customWidth="1"/>
  </cols>
  <sheetData>
    <row r="1" spans="1:31" ht="103.5" customHeight="1">
      <c r="A1" s="220" t="str">
        <f>Ilembe!A1</f>
        <v>Ilembe</v>
      </c>
      <c r="B1" s="219" t="s">
        <v>78</v>
      </c>
      <c r="C1" s="219" t="s">
        <v>79</v>
      </c>
      <c r="D1" s="219" t="s">
        <v>80</v>
      </c>
      <c r="E1" s="219" t="s">
        <v>81</v>
      </c>
      <c r="F1" s="219" t="s">
        <v>77</v>
      </c>
      <c r="G1" s="219" t="s">
        <v>82</v>
      </c>
      <c r="H1" s="219" t="s">
        <v>86</v>
      </c>
      <c r="I1" s="219" t="s">
        <v>83</v>
      </c>
      <c r="J1" s="217"/>
      <c r="K1" s="218" t="str">
        <f>Ilembe!C57</f>
        <v>Agriculture, forestry and fishing</v>
      </c>
      <c r="L1" s="218" t="str">
        <f>Ilembe!D57</f>
        <v>Mining and quarrying</v>
      </c>
      <c r="M1" s="218" t="str">
        <f>Ilembe!E57</f>
        <v>Manufacturing</v>
      </c>
      <c r="N1" s="218" t="str">
        <f>Ilembe!F57</f>
        <v>Electricity, gas and water</v>
      </c>
      <c r="O1" s="218" t="str">
        <f>Ilembe!G57</f>
        <v>Construction</v>
      </c>
      <c r="P1" s="218" t="str">
        <f>Ilembe!H57</f>
        <v>Wholesale &amp; retail trade; hotels &amp; restaurants</v>
      </c>
      <c r="Q1" s="218" t="str">
        <f>Ilembe!I57</f>
        <v>Transport , storage and communication</v>
      </c>
      <c r="R1" s="218" t="str">
        <f>Ilembe!J57</f>
        <v>Finance, real estate and business services</v>
      </c>
      <c r="S1" s="218" t="str">
        <f>Ilembe!K57</f>
        <v>Personal and General Government Services</v>
      </c>
      <c r="T1" s="216"/>
      <c r="U1" s="218" t="str">
        <f>K1</f>
        <v>Agriculture, forestry and fishing</v>
      </c>
      <c r="V1" s="218" t="str">
        <f t="shared" ref="V1:AC1" si="0">L1</f>
        <v>Mining and quarrying</v>
      </c>
      <c r="W1" s="218" t="str">
        <f t="shared" si="0"/>
        <v>Manufacturing</v>
      </c>
      <c r="X1" s="218" t="str">
        <f t="shared" si="0"/>
        <v>Electricity, gas and water</v>
      </c>
      <c r="Y1" s="218" t="str">
        <f t="shared" si="0"/>
        <v>Construction</v>
      </c>
      <c r="Z1" s="218" t="str">
        <f t="shared" si="0"/>
        <v>Wholesale &amp; retail trade; hotels &amp; restaurants</v>
      </c>
      <c r="AA1" s="218" t="str">
        <f t="shared" si="0"/>
        <v>Transport , storage and communication</v>
      </c>
      <c r="AB1" s="218" t="str">
        <f t="shared" si="0"/>
        <v>Finance, real estate and business services</v>
      </c>
      <c r="AC1" s="218" t="str">
        <f t="shared" si="0"/>
        <v>Personal and General Government Services</v>
      </c>
      <c r="AE1" s="218" t="s">
        <v>11</v>
      </c>
    </row>
    <row r="2" spans="1:31" hidden="1">
      <c r="A2" s="195">
        <f>Indicators!A14</f>
        <v>35796</v>
      </c>
      <c r="B2" s="215">
        <f>(Indicators!B14-Indicators!B13)/Indicators!B13</f>
        <v>1.5288194801191779E-2</v>
      </c>
      <c r="C2" s="215">
        <f>(Indicators!C14-Indicators!C13)/-100</f>
        <v>2.2000000000000062E-3</v>
      </c>
      <c r="D2" s="215">
        <f>(Indicators!D14-Indicators!D13)/-100</f>
        <v>4.4113218909966534E-3</v>
      </c>
      <c r="E2" s="215">
        <f>(Indicators!E14-Indicators!E13)/-Indicators!E13</f>
        <v>4.2016806722689247E-3</v>
      </c>
      <c r="F2" s="215">
        <f>(Indicators!F14-Indicators!F13)/Indicators!F13</f>
        <v>-6.5693430656934351E-2</v>
      </c>
      <c r="G2" s="215">
        <f>(Indicators!G14-Indicators!G13)/Indicators!G13</f>
        <v>5.2219321148825062E-2</v>
      </c>
      <c r="H2" s="215">
        <f>(Indicators!H14-Indicators!H13)/Indicators!H13</f>
        <v>5.1969461658700365E-3</v>
      </c>
      <c r="I2" s="215">
        <f>(Indicators!I14-Indicators!I13)/Indicators!I13</f>
        <v>-1.1250078562001132E-2</v>
      </c>
      <c r="J2" s="195"/>
      <c r="K2" s="215">
        <f>Ilembe!C$60/100</f>
        <v>0.17718177636252774</v>
      </c>
      <c r="L2" s="215">
        <f>Ilembe!D$60/100</f>
        <v>1.1848083536796372E-2</v>
      </c>
      <c r="M2" s="215">
        <f>Ilembe!E$60/100</f>
        <v>0.3511556852882276</v>
      </c>
      <c r="N2" s="215">
        <f>Ilembe!F$60/100</f>
        <v>2.0797209943205452E-2</v>
      </c>
      <c r="O2" s="215">
        <f>Ilembe!G$60/100</f>
        <v>1.90285610140766E-2</v>
      </c>
      <c r="P2" s="215">
        <f>Ilembe!H$60/100</f>
        <v>9.5159411851067438E-2</v>
      </c>
      <c r="Q2" s="215">
        <f>Ilembe!I$60/100</f>
        <v>4.6689888255408138E-2</v>
      </c>
      <c r="R2" s="215">
        <f>Ilembe!J$60/100</f>
        <v>8.5527188155914549E-2</v>
      </c>
      <c r="S2" s="215">
        <f>Ilembe!K$60/100</f>
        <v>0.19261219559277604</v>
      </c>
      <c r="T2" s="215"/>
      <c r="U2" s="215">
        <f>K2*$B2*Indicators!$B$216+K2*$C2*Indicators!$C$216+K2*$D2*Indicators!$D$216+K2*$E2*Indicators!$E$216+K2*$F2*Indicators!$F$216+K2*$G2*Indicators!$G$216+K2*$H2*Indicators!$H$216+K2*$I2*Indicators!$I$216</f>
        <v>-2.8129113213417245E-3</v>
      </c>
      <c r="V2" s="215">
        <f>L2*$B2*Indicators!$B$217+L2*$C2*Indicators!$C$217+L2*$D2*Indicators!$D$217+L2*$E2*Indicators!$E$217+L2*$F2*Indicators!$F$217+L2*$G2*Indicators!$G$217+L2*$H2*Indicators!$H$217+L2*$I2*Indicators!$I$217</f>
        <v>2.8014010666220783E-4</v>
      </c>
      <c r="W2" s="215">
        <f>M2*$B2*Indicators!$B$218+M2*$C2*Indicators!$C$218+M2*$D2*Indicators!$D$218+M2*$E2*Indicators!$E$218+M2*$F2*Indicators!$F$218+M2*$G2*Indicators!$G$218+M2*$H2*Indicators!$H$218+M2*$I2*Indicators!$I$218</f>
        <v>1.6508816378054819E-3</v>
      </c>
      <c r="X2" s="215">
        <f>N2*$B2*Indicators!$B$219+N2*$C2*Indicators!$C$219+N2*$D2*Indicators!$D$219+N2*$E2*Indicators!$E$219+N2*$F2*Indicators!$F$219+N2*$G2*Indicators!$G$219+N2*$H2*Indicators!$H$219+N2*$I2*Indicators!$I$219</f>
        <v>-5.0030245645376402E-5</v>
      </c>
      <c r="Y2" s="215">
        <f>O2*$B2*Indicators!$B$220+O2*$C2*Indicators!$C$220+O2*$D2*Indicators!$D$220+O2*$E2*Indicators!$E$220+O2*$F2*Indicators!$F$220+O2*$G2*Indicators!$G$220+O2*$H2*Indicators!$H$220+O2*$I2*Indicators!$I$220</f>
        <v>8.1000468201622888E-5</v>
      </c>
      <c r="Z2" s="215">
        <f>P2*$B2*Indicators!$B$221+P2*$C2*Indicators!$C$221+P2*$D2*Indicators!$D$221+P2*$E2*Indicators!$E$221+P2*$F2*Indicators!$F$221+P2*$G2*Indicators!$G$221+P2*$H2*Indicators!$H$221+P2*$I2*Indicators!$I$221</f>
        <v>4.6632760030388787E-4</v>
      </c>
      <c r="AA2" s="215">
        <f>Q2*$B2*Indicators!$B$222+Q2*$C2*Indicators!$C$222+Q2*$D2*Indicators!$D$222+Q2*$E2*Indicators!$E$222+Q2*$F2*Indicators!$F$222+Q2*$G2*Indicators!$G$222+Q2*$H2*Indicators!$H$222+Q2*$I2*Indicators!$I$222</f>
        <v>1.6737565051703462E-4</v>
      </c>
      <c r="AB2" s="215">
        <f>R2*$B2*Indicators!$B$223+R2*$C2*Indicators!$C$223+R2*$D2*Indicators!$D$223+R2*$E2*Indicators!$E$223+R2*$F2*Indicators!$F$223+R2*$G2*Indicators!$G$223+R2*$H2*Indicators!$H$223+R2*$I2*Indicators!$I$223</f>
        <v>3.5551083376651684E-4</v>
      </c>
      <c r="AC2" s="215">
        <f>S2*$B2*Indicators!$B$224+S2*$C2*Indicators!$C$224+S2*$D2*Indicators!$D$224+S2*$E2*Indicators!$E$224+S2*$F2*Indicators!$F$224+S2*$G2*Indicators!$G$224+S2*$H2*Indicators!$H$224+S2*$I2*Indicators!$I$224</f>
        <v>8.0466899311026083E-4</v>
      </c>
      <c r="AD2" s="215"/>
      <c r="AE2" s="198">
        <f>SUM(U2:AD2)*100</f>
        <v>9.429637233799118E-2</v>
      </c>
    </row>
    <row r="3" spans="1:31" hidden="1">
      <c r="A3" s="195">
        <f>Indicators!A15</f>
        <v>35827</v>
      </c>
      <c r="B3" s="215">
        <f>(Indicators!B15-Indicators!B14)/Indicators!B14</f>
        <v>-3.8454532575037196E-4</v>
      </c>
      <c r="C3" s="215">
        <f>(Indicators!C15-Indicators!C14)/-100</f>
        <v>8.0000000000000069E-4</v>
      </c>
      <c r="D3" s="215">
        <f>(Indicators!D15-Indicators!D14)/-100</f>
        <v>3.9837398373983391E-3</v>
      </c>
      <c r="E3" s="215">
        <f>(Indicators!E15-Indicators!E14)/-Indicators!E14</f>
        <v>0.15491259795057266</v>
      </c>
      <c r="F3" s="215">
        <f>(Indicators!F15-Indicators!F14)/Indicators!F14</f>
        <v>-6.944444444444435E-2</v>
      </c>
      <c r="G3" s="215">
        <f>(Indicators!G15-Indicators!G14)/Indicators!G14</f>
        <v>-1.3564929693962027E-2</v>
      </c>
      <c r="H3" s="215">
        <f>(Indicators!H15-Indicators!H14)/Indicators!H14</f>
        <v>2.3395350930263955E-2</v>
      </c>
      <c r="I3" s="215">
        <f>(Indicators!I15-Indicators!I14)/Indicators!I14</f>
        <v>3.6867531146707348E-3</v>
      </c>
      <c r="J3" s="195"/>
      <c r="K3" s="215">
        <f>Ilembe!C$60/100</f>
        <v>0.17718177636252774</v>
      </c>
      <c r="L3" s="215">
        <f>Ilembe!D$60/100</f>
        <v>1.1848083536796372E-2</v>
      </c>
      <c r="M3" s="215">
        <f>Ilembe!E$60/100</f>
        <v>0.3511556852882276</v>
      </c>
      <c r="N3" s="215">
        <f>Ilembe!F$60/100</f>
        <v>2.0797209943205452E-2</v>
      </c>
      <c r="O3" s="215">
        <f>Ilembe!G$60/100</f>
        <v>1.90285610140766E-2</v>
      </c>
      <c r="P3" s="215">
        <f>Ilembe!H$60/100</f>
        <v>9.5159411851067438E-2</v>
      </c>
      <c r="Q3" s="215">
        <f>Ilembe!I$60/100</f>
        <v>4.6689888255408138E-2</v>
      </c>
      <c r="R3" s="215">
        <f>Ilembe!J$60/100</f>
        <v>8.5527188155914549E-2</v>
      </c>
      <c r="S3" s="215">
        <f>Ilembe!K$60/100</f>
        <v>0.19261219559277604</v>
      </c>
      <c r="T3" s="215"/>
      <c r="U3" s="215">
        <f>K3*$B3*Indicators!$B$216+K3*$C3*Indicators!$C$216+K3*$D3*Indicators!$D$216+K3*$E3*Indicators!$E$216+K3*$F3*Indicators!$F$216+K3*$G3*Indicators!$G$216+K3*$H3*Indicators!$H$216+K3*$I3*Indicators!$I$216</f>
        <v>1.4774411543255908E-3</v>
      </c>
      <c r="V3" s="215">
        <f>L3*$B3*Indicators!$B$217+L3*$C3*Indicators!$C$217+L3*$D3*Indicators!$D$217+L3*$E3*Indicators!$E$217+L3*$F3*Indicators!$F$217+L3*$G3*Indicators!$G$217+L3*$H3*Indicators!$H$217+L3*$I3*Indicators!$I$217</f>
        <v>1.2662372630160094E-4</v>
      </c>
      <c r="W3" s="215">
        <f>M3*$B3*Indicators!$B$218+M3*$C3*Indicators!$C$218+M3*$D3*Indicators!$D$218+M3*$E3*Indicators!$E$218+M3*$F3*Indicators!$F$218+M3*$G3*Indicators!$G$218+M3*$H3*Indicators!$H$218+M3*$I3*Indicators!$I$218</f>
        <v>6.5991780686437945E-3</v>
      </c>
      <c r="X3" s="215">
        <f>N3*$B3*Indicators!$B$219+N3*$C3*Indicators!$C$219+N3*$D3*Indicators!$D$219+N3*$E3*Indicators!$E$219+N3*$F3*Indicators!$F$219+N3*$G3*Indicators!$G$219+N3*$H3*Indicators!$H$219+N3*$I3*Indicators!$I$219</f>
        <v>7.3551753134991284E-4</v>
      </c>
      <c r="Y3" s="215">
        <f>O3*$B3*Indicators!$B$220+O3*$C3*Indicators!$C$220+O3*$D3*Indicators!$D$220+O3*$E3*Indicators!$E$220+O3*$F3*Indicators!$F$220+O3*$G3*Indicators!$G$220+O3*$H3*Indicators!$H$220+O3*$I3*Indicators!$I$220</f>
        <v>5.9064181628875495E-4</v>
      </c>
      <c r="Z3" s="215">
        <f>P3*$B3*Indicators!$B$221+P3*$C3*Indicators!$C$221+P3*$D3*Indicators!$D$221+P3*$E3*Indicators!$E$221+P3*$F3*Indicators!$F$221+P3*$G3*Indicators!$G$221+P3*$H3*Indicators!$H$221+P3*$I3*Indicators!$I$221</f>
        <v>2.1295145221673964E-3</v>
      </c>
      <c r="AA3" s="215">
        <f>Q3*$B3*Indicators!$B$222+Q3*$C3*Indicators!$C$222+Q3*$D3*Indicators!$D$222+Q3*$E3*Indicators!$E$222+Q3*$F3*Indicators!$F$222+Q3*$G3*Indicators!$G$222+Q3*$H3*Indicators!$H$222+Q3*$I3*Indicators!$I$222</f>
        <v>2.4298092205978015E-3</v>
      </c>
      <c r="AB3" s="215">
        <f>R3*$B3*Indicators!$B$223+R3*$C3*Indicators!$C$223+R3*$D3*Indicators!$D$223+R3*$E3*Indicators!$E$223+R3*$F3*Indicators!$F$223+R3*$G3*Indicators!$G$223+R3*$H3*Indicators!$H$223+R3*$I3*Indicators!$I$223</f>
        <v>1.9957018582304614E-3</v>
      </c>
      <c r="AC3" s="215">
        <f>S3*$B3*Indicators!$B$224+S3*$C3*Indicators!$C$224+S3*$D3*Indicators!$D$224+S3*$E3*Indicators!$E$224+S3*$F3*Indicators!$F$224+S3*$G3*Indicators!$G$224+S3*$H3*Indicators!$H$224+S3*$I3*Indicators!$I$224</f>
        <v>1.5873626315702986E-3</v>
      </c>
      <c r="AD3" s="215"/>
      <c r="AE3" s="198">
        <f t="shared" ref="AE3:AE66" si="1">SUM(U3:AD3)*100</f>
        <v>1.7671790529475613</v>
      </c>
    </row>
    <row r="4" spans="1:31" hidden="1">
      <c r="A4" s="195">
        <f>Indicators!A16</f>
        <v>35855</v>
      </c>
      <c r="B4" s="215">
        <f>(Indicators!B16-Indicators!B15)/Indicators!B15</f>
        <v>1.9740838226361641E-2</v>
      </c>
      <c r="C4" s="215">
        <f>(Indicators!C16-Indicators!C15)/-100</f>
        <v>2.0999999999999908E-3</v>
      </c>
      <c r="D4" s="215">
        <f>(Indicators!D16-Indicators!D15)/-100</f>
        <v>-8.8353413654611583E-4</v>
      </c>
      <c r="E4" s="215">
        <f>(Indicators!E16-Indicators!E15)/-Indicators!E15</f>
        <v>-5.3495007132667617E-2</v>
      </c>
      <c r="F4" s="215">
        <f>(Indicators!F16-Indicators!F15)/Indicators!F15</f>
        <v>-8.2089552238806041E-2</v>
      </c>
      <c r="G4" s="215">
        <f>(Indicators!G16-Indicators!G15)/Indicators!G15</f>
        <v>1.2409860808318114E-2</v>
      </c>
      <c r="H4" s="215">
        <f>(Indicators!H16-Indicators!H15)/Indicators!H15</f>
        <v>1.5346205710488772E-2</v>
      </c>
      <c r="I4" s="215">
        <f>(Indicators!I16-Indicators!I15)/Indicators!I15</f>
        <v>-6.776440785307156E-3</v>
      </c>
      <c r="J4" s="195"/>
      <c r="K4" s="215">
        <f>Ilembe!C$60/100</f>
        <v>0.17718177636252774</v>
      </c>
      <c r="L4" s="215">
        <f>Ilembe!D$60/100</f>
        <v>1.1848083536796372E-2</v>
      </c>
      <c r="M4" s="215">
        <f>Ilembe!E$60/100</f>
        <v>0.3511556852882276</v>
      </c>
      <c r="N4" s="215">
        <f>Ilembe!F$60/100</f>
        <v>2.0797209943205452E-2</v>
      </c>
      <c r="O4" s="215">
        <f>Ilembe!G$60/100</f>
        <v>1.90285610140766E-2</v>
      </c>
      <c r="P4" s="215">
        <f>Ilembe!H$60/100</f>
        <v>9.5159411851067438E-2</v>
      </c>
      <c r="Q4" s="215">
        <f>Ilembe!I$60/100</f>
        <v>4.6689888255408138E-2</v>
      </c>
      <c r="R4" s="215">
        <f>Ilembe!J$60/100</f>
        <v>8.5527188155914549E-2</v>
      </c>
      <c r="S4" s="215">
        <f>Ilembe!K$60/100</f>
        <v>0.19261219559277604</v>
      </c>
      <c r="T4" s="215"/>
      <c r="U4" s="215">
        <f>K4*$B4*Indicators!$B$216+K4*$C4*Indicators!$C$216+K4*$D4*Indicators!$D$216+K4*$E4*Indicators!$E$216+K4*$F4*Indicators!$F$216+K4*$G4*Indicators!$G$216+K4*$H4*Indicators!$H$216+K4*$I4*Indicators!$I$216</f>
        <v>-5.0699715963190631E-3</v>
      </c>
      <c r="V4" s="215">
        <f>L4*$B4*Indicators!$B$217+L4*$C4*Indicators!$C$217+L4*$D4*Indicators!$D$217+L4*$E4*Indicators!$E$217+L4*$F4*Indicators!$F$217+L4*$G4*Indicators!$G$217+L4*$H4*Indicators!$H$217+L4*$I4*Indicators!$I$217</f>
        <v>4.9541658500251078E-5</v>
      </c>
      <c r="W4" s="215">
        <f>M4*$B4*Indicators!$B$218+M4*$C4*Indicators!$C$218+M4*$D4*Indicators!$D$218+M4*$E4*Indicators!$E$218+M4*$F4*Indicators!$F$218+M4*$G4*Indicators!$G$218+M4*$H4*Indicators!$H$218+M4*$I4*Indicators!$I$218</f>
        <v>7.4267614531215863E-4</v>
      </c>
      <c r="X4" s="215">
        <f>N4*$B4*Indicators!$B$219+N4*$C4*Indicators!$C$219+N4*$D4*Indicators!$D$219+N4*$E4*Indicators!$E$219+N4*$F4*Indicators!$F$219+N4*$G4*Indicators!$G$219+N4*$H4*Indicators!$H$219+N4*$I4*Indicators!$I$219</f>
        <v>-2.1873869298847396E-4</v>
      </c>
      <c r="Y4" s="215">
        <f>O4*$B4*Indicators!$B$220+O4*$C4*Indicators!$C$220+O4*$D4*Indicators!$D$220+O4*$E4*Indicators!$E$220+O4*$F4*Indicators!$F$220+O4*$G4*Indicators!$G$220+O4*$H4*Indicators!$H$220+O4*$I4*Indicators!$I$220</f>
        <v>-2.3661653831683811E-5</v>
      </c>
      <c r="Z4" s="215">
        <f>P4*$B4*Indicators!$B$221+P4*$C4*Indicators!$C$221+P4*$D4*Indicators!$D$221+P4*$E4*Indicators!$E$221+P4*$F4*Indicators!$F$221+P4*$G4*Indicators!$G$221+P4*$H4*Indicators!$H$221+P4*$I4*Indicators!$I$221</f>
        <v>9.7008141278055E-5</v>
      </c>
      <c r="AA4" s="215">
        <f>Q4*$B4*Indicators!$B$222+Q4*$C4*Indicators!$C$222+Q4*$D4*Indicators!$D$222+Q4*$E4*Indicators!$E$222+Q4*$F4*Indicators!$F$222+Q4*$G4*Indicators!$G$222+Q4*$H4*Indicators!$H$222+Q4*$I4*Indicators!$I$222</f>
        <v>-5.2998507678160133E-4</v>
      </c>
      <c r="AB4" s="215">
        <f>R4*$B4*Indicators!$B$223+R4*$C4*Indicators!$C$223+R4*$D4*Indicators!$D$223+R4*$E4*Indicators!$E$223+R4*$F4*Indicators!$F$223+R4*$G4*Indicators!$G$223+R4*$H4*Indicators!$H$223+R4*$I4*Indicators!$I$223</f>
        <v>1.3139279943161057E-4</v>
      </c>
      <c r="AC4" s="215">
        <f>S4*$B4*Indicators!$B$224+S4*$C4*Indicators!$C$224+S4*$D4*Indicators!$D$224+S4*$E4*Indicators!$E$224+S4*$F4*Indicators!$F$224+S4*$G4*Indicators!$G$224+S4*$H4*Indicators!$H$224+S4*$I4*Indicators!$I$224</f>
        <v>1.3092653490151282E-3</v>
      </c>
      <c r="AD4" s="215"/>
      <c r="AE4" s="198">
        <f t="shared" si="1"/>
        <v>-0.35124729263836191</v>
      </c>
    </row>
    <row r="5" spans="1:31" hidden="1">
      <c r="A5" s="195">
        <f>Indicators!A17</f>
        <v>35886</v>
      </c>
      <c r="B5" s="215">
        <f>(Indicators!B17-Indicators!B16)/Indicators!B16</f>
        <v>3.8717363248287205E-3</v>
      </c>
      <c r="C5" s="215">
        <f>(Indicators!C17-Indicators!C16)/-100</f>
        <v>2.2000000000000062E-3</v>
      </c>
      <c r="D5" s="215">
        <f>(Indicators!D17-Indicators!D16)/-100</f>
        <v>4.0376560003454378E-3</v>
      </c>
      <c r="E5" s="215">
        <f>(Indicators!E17-Indicators!E16)/-Indicators!E16</f>
        <v>3.5206499661475939E-2</v>
      </c>
      <c r="F5" s="215">
        <f>(Indicators!F17-Indicators!F16)/Indicators!F16</f>
        <v>-1.6260162601626032E-2</v>
      </c>
      <c r="G5" s="215">
        <f>(Indicators!G17-Indicators!G16)/Indicators!G16</f>
        <v>2.6171939705151488E-2</v>
      </c>
      <c r="H5" s="215">
        <f>(Indicators!H17-Indicators!H16)/Indicators!H16</f>
        <v>1.8229981185369819E-2</v>
      </c>
      <c r="I5" s="215">
        <f>(Indicators!I17-Indicators!I16)/Indicators!I16</f>
        <v>-2.295479181279092E-3</v>
      </c>
      <c r="J5" s="195"/>
      <c r="K5" s="215">
        <f>Ilembe!C$60/100</f>
        <v>0.17718177636252774</v>
      </c>
      <c r="L5" s="215">
        <f>Ilembe!D$60/100</f>
        <v>1.1848083536796372E-2</v>
      </c>
      <c r="M5" s="215">
        <f>Ilembe!E$60/100</f>
        <v>0.3511556852882276</v>
      </c>
      <c r="N5" s="215">
        <f>Ilembe!F$60/100</f>
        <v>2.0797209943205452E-2</v>
      </c>
      <c r="O5" s="215">
        <f>Ilembe!G$60/100</f>
        <v>1.90285610140766E-2</v>
      </c>
      <c r="P5" s="215">
        <f>Ilembe!H$60/100</f>
        <v>9.5159411851067438E-2</v>
      </c>
      <c r="Q5" s="215">
        <f>Ilembe!I$60/100</f>
        <v>4.6689888255408138E-2</v>
      </c>
      <c r="R5" s="215">
        <f>Ilembe!J$60/100</f>
        <v>8.5527188155914549E-2</v>
      </c>
      <c r="S5" s="215">
        <f>Ilembe!K$60/100</f>
        <v>0.19261219559277604</v>
      </c>
      <c r="T5" s="215"/>
      <c r="U5" s="215">
        <f>K5*$B5*Indicators!$B$216+K5*$C5*Indicators!$C$216+K5*$D5*Indicators!$D$216+K5*$E5*Indicators!$E$216+K5*$F5*Indicators!$F$216+K5*$G5*Indicators!$G$216+K5*$H5*Indicators!$H$216+K5*$I5*Indicators!$I$216</f>
        <v>6.9856502379420701E-4</v>
      </c>
      <c r="V5" s="215">
        <f>L5*$B5*Indicators!$B$217+L5*$C5*Indicators!$C$217+L5*$D5*Indicators!$D$217+L5*$E5*Indicators!$E$217+L5*$F5*Indicators!$F$217+L5*$G5*Indicators!$G$217+L5*$H5*Indicators!$H$217+L5*$I5*Indicators!$I$217</f>
        <v>1.7407027688474066E-4</v>
      </c>
      <c r="W5" s="215">
        <f>M5*$B5*Indicators!$B$218+M5*$C5*Indicators!$C$218+M5*$D5*Indicators!$D$218+M5*$E5*Indicators!$E$218+M5*$F5*Indicators!$F$218+M5*$G5*Indicators!$G$218+M5*$H5*Indicators!$H$218+M5*$I5*Indicators!$I$218</f>
        <v>2.4164928644781389E-3</v>
      </c>
      <c r="X5" s="215">
        <f>N5*$B5*Indicators!$B$219+N5*$C5*Indicators!$C$219+N5*$D5*Indicators!$D$219+N5*$E5*Indicators!$E$219+N5*$F5*Indicators!$F$219+N5*$G5*Indicators!$G$219+N5*$H5*Indicators!$H$219+N5*$I5*Indicators!$I$219</f>
        <v>1.7502130972449792E-4</v>
      </c>
      <c r="Y5" s="215">
        <f>O5*$B5*Indicators!$B$220+O5*$C5*Indicators!$C$220+O5*$D5*Indicators!$D$220+O5*$E5*Indicators!$E$220+O5*$F5*Indicators!$F$220+O5*$G5*Indicators!$G$220+O5*$H5*Indicators!$H$220+O5*$I5*Indicators!$I$220</f>
        <v>2.299817492472523E-4</v>
      </c>
      <c r="Z5" s="215">
        <f>P5*$B5*Indicators!$B$221+P5*$C5*Indicators!$C$221+P5*$D5*Indicators!$D$221+P5*$E5*Indicators!$E$221+P5*$F5*Indicators!$F$221+P5*$G5*Indicators!$G$221+P5*$H5*Indicators!$H$221+P5*$I5*Indicators!$I$221</f>
        <v>9.5567170835263453E-4</v>
      </c>
      <c r="AA5" s="215">
        <f>Q5*$B5*Indicators!$B$222+Q5*$C5*Indicators!$C$222+Q5*$D5*Indicators!$D$222+Q5*$E5*Indicators!$E$222+Q5*$F5*Indicators!$F$222+Q5*$G5*Indicators!$G$222+Q5*$H5*Indicators!$H$222+Q5*$I5*Indicators!$I$222</f>
        <v>7.101222659749171E-4</v>
      </c>
      <c r="AB5" s="215">
        <f>R5*$B5*Indicators!$B$223+R5*$C5*Indicators!$C$223+R5*$D5*Indicators!$D$223+R5*$E5*Indicators!$E$223+R5*$F5*Indicators!$F$223+R5*$G5*Indicators!$G$223+R5*$H5*Indicators!$H$223+R5*$I5*Indicators!$I$223</f>
        <v>8.925454508089954E-4</v>
      </c>
      <c r="AC5" s="215">
        <f>S5*$B5*Indicators!$B$224+S5*$C5*Indicators!$C$224+S5*$D5*Indicators!$D$224+S5*$E5*Indicators!$E$224+S5*$F5*Indicators!$F$224+S5*$G5*Indicators!$G$224+S5*$H5*Indicators!$H$224+S5*$I5*Indicators!$I$224</f>
        <v>1.4097142577561106E-3</v>
      </c>
      <c r="AD5" s="215"/>
      <c r="AE5" s="198">
        <f t="shared" si="1"/>
        <v>0.76621849070214954</v>
      </c>
    </row>
    <row r="6" spans="1:31" hidden="1">
      <c r="A6" s="195">
        <f>Indicators!A18</f>
        <v>35916</v>
      </c>
      <c r="B6" s="215">
        <f>(Indicators!B18-Indicators!B17)/Indicators!B17</f>
        <v>1.9976265822784806E-2</v>
      </c>
      <c r="C6" s="215">
        <f>(Indicators!C18-Indicators!C17)/-100</f>
        <v>-2.4840000000000001E-2</v>
      </c>
      <c r="D6" s="215">
        <f>(Indicators!D18-Indicators!D17)/-100</f>
        <v>-1.011264720942071E-3</v>
      </c>
      <c r="E6" s="215">
        <f>(Indicators!E18-Indicators!E17)/-Indicators!E17</f>
        <v>8.4210526315788917E-3</v>
      </c>
      <c r="F6" s="215">
        <f>(Indicators!F18-Indicators!F17)/Indicators!F17</f>
        <v>-4.6487603305785052E-2</v>
      </c>
      <c r="G6" s="215">
        <f>(Indicators!G18-Indicators!G17)/Indicators!G17</f>
        <v>-5.2945924132364736E-2</v>
      </c>
      <c r="H6" s="215">
        <f>(Indicators!H18-Indicators!H17)/Indicators!H17</f>
        <v>1.1968025405766863E-2</v>
      </c>
      <c r="I6" s="215">
        <f>(Indicators!I18-Indicators!I17)/Indicators!I17</f>
        <v>-2.9398606761679557E-3</v>
      </c>
      <c r="J6" s="195"/>
      <c r="K6" s="215">
        <f>Ilembe!C$60/100</f>
        <v>0.17718177636252774</v>
      </c>
      <c r="L6" s="215">
        <f>Ilembe!D$60/100</f>
        <v>1.1848083536796372E-2</v>
      </c>
      <c r="M6" s="215">
        <f>Ilembe!E$60/100</f>
        <v>0.3511556852882276</v>
      </c>
      <c r="N6" s="215">
        <f>Ilembe!F$60/100</f>
        <v>2.0797209943205452E-2</v>
      </c>
      <c r="O6" s="215">
        <f>Ilembe!G$60/100</f>
        <v>1.90285610140766E-2</v>
      </c>
      <c r="P6" s="215">
        <f>Ilembe!H$60/100</f>
        <v>9.5159411851067438E-2</v>
      </c>
      <c r="Q6" s="215">
        <f>Ilembe!I$60/100</f>
        <v>4.6689888255408138E-2</v>
      </c>
      <c r="R6" s="215">
        <f>Ilembe!J$60/100</f>
        <v>8.5527188155914549E-2</v>
      </c>
      <c r="S6" s="215">
        <f>Ilembe!K$60/100</f>
        <v>0.19261219559277604</v>
      </c>
      <c r="T6" s="215"/>
      <c r="U6" s="215">
        <f>K6*$B6*Indicators!$B$216+K6*$C6*Indicators!$C$216+K6*$D6*Indicators!$D$216+K6*$E6*Indicators!$E$216+K6*$F6*Indicators!$F$216+K6*$G6*Indicators!$G$216+K6*$H6*Indicators!$H$216+K6*$I6*Indicators!$I$216</f>
        <v>-1.7881890814748695E-3</v>
      </c>
      <c r="V6" s="215">
        <f>L6*$B6*Indicators!$B$217+L6*$C6*Indicators!$C$217+L6*$D6*Indicators!$D$217+L6*$E6*Indicators!$E$217+L6*$F6*Indicators!$F$217+L6*$G6*Indicators!$G$217+L6*$H6*Indicators!$H$217+L6*$I6*Indicators!$I$217</f>
        <v>-1.7690796242566032E-4</v>
      </c>
      <c r="W6" s="215">
        <f>M6*$B6*Indicators!$B$218+M6*$C6*Indicators!$C$218+M6*$D6*Indicators!$D$218+M6*$E6*Indicators!$E$218+M6*$F6*Indicators!$F$218+M6*$G6*Indicators!$G$218+M6*$H6*Indicators!$H$218+M6*$I6*Indicators!$I$218</f>
        <v>1.2023800567400988E-3</v>
      </c>
      <c r="X6" s="215">
        <f>N6*$B6*Indicators!$B$219+N6*$C6*Indicators!$C$219+N6*$D6*Indicators!$D$219+N6*$E6*Indicators!$E$219+N6*$F6*Indicators!$F$219+N6*$G6*Indicators!$G$219+N6*$H6*Indicators!$H$219+N6*$I6*Indicators!$I$219</f>
        <v>4.4009934193094252E-5</v>
      </c>
      <c r="Y6" s="215">
        <f>O6*$B6*Indicators!$B$220+O6*$C6*Indicators!$C$220+O6*$D6*Indicators!$D$220+O6*$E6*Indicators!$E$220+O6*$F6*Indicators!$F$220+O6*$G6*Indicators!$G$220+O6*$H6*Indicators!$H$220+O6*$I6*Indicators!$I$220</f>
        <v>-1.6153866963613241E-5</v>
      </c>
      <c r="Z6" s="215">
        <f>P6*$B6*Indicators!$B$221+P6*$C6*Indicators!$C$221+P6*$D6*Indicators!$D$221+P6*$E6*Indicators!$E$221+P6*$F6*Indicators!$F$221+P6*$G6*Indicators!$G$221+P6*$H6*Indicators!$H$221+P6*$I6*Indicators!$I$221</f>
        <v>-2.916174209629735E-4</v>
      </c>
      <c r="AA6" s="215">
        <f>Q6*$B6*Indicators!$B$222+Q6*$C6*Indicators!$C$222+Q6*$D6*Indicators!$D$222+Q6*$E6*Indicators!$E$222+Q6*$F6*Indicators!$F$222+Q6*$G6*Indicators!$G$222+Q6*$H6*Indicators!$H$222+Q6*$I6*Indicators!$I$222</f>
        <v>7.2576392397357098E-5</v>
      </c>
      <c r="AB6" s="215">
        <f>R6*$B6*Indicators!$B$223+R6*$C6*Indicators!$C$223+R6*$D6*Indicators!$D$223+R6*$E6*Indicators!$E$223+R6*$F6*Indicators!$F$223+R6*$G6*Indicators!$G$223+R6*$H6*Indicators!$H$223+R6*$I6*Indicators!$I$223</f>
        <v>-2.1484258941689032E-4</v>
      </c>
      <c r="AC6" s="215">
        <f>S6*$B6*Indicators!$B$224+S6*$C6*Indicators!$C$224+S6*$D6*Indicators!$D$224+S6*$E6*Indicators!$E$224+S6*$F6*Indicators!$F$224+S6*$G6*Indicators!$G$224+S6*$H6*Indicators!$H$224+S6*$I6*Indicators!$I$224</f>
        <v>-6.6551592602589159E-4</v>
      </c>
      <c r="AD6" s="215"/>
      <c r="AE6" s="198">
        <f t="shared" si="1"/>
        <v>-0.18342604639393481</v>
      </c>
    </row>
    <row r="7" spans="1:31" hidden="1">
      <c r="A7" s="195">
        <f>Indicators!A19</f>
        <v>35947</v>
      </c>
      <c r="B7" s="215">
        <f>(Indicators!B19-Indicators!B18)/Indicators!B18</f>
        <v>0.1421756835369401</v>
      </c>
      <c r="C7" s="215">
        <f>(Indicators!C19-Indicators!C18)/-100</f>
        <v>3.3900000000000041E-3</v>
      </c>
      <c r="D7" s="215">
        <f>(Indicators!D19-Indicators!D18)/-100</f>
        <v>-1.0660558760320616E-3</v>
      </c>
      <c r="E7" s="215">
        <f>(Indicators!E19-Indicators!E18)/-Indicators!E18</f>
        <v>6.6525123849964701E-2</v>
      </c>
      <c r="F7" s="215">
        <f>(Indicators!F19-Indicators!F18)/Indicators!F18</f>
        <v>-0.12242686890574223</v>
      </c>
      <c r="G7" s="215">
        <f>(Indicators!G19-Indicators!G18)/Indicators!G18</f>
        <v>1.3976478609169816E-2</v>
      </c>
      <c r="H7" s="215">
        <f>(Indicators!H19-Indicators!H18)/Indicators!H18</f>
        <v>1.4840896991659584E-2</v>
      </c>
      <c r="I7" s="215">
        <f>(Indicators!I19-Indicators!I18)/Indicators!I18</f>
        <v>-1.2819691045445804E-3</v>
      </c>
      <c r="J7" s="195"/>
      <c r="K7" s="215">
        <f>Ilembe!C$60/100</f>
        <v>0.17718177636252774</v>
      </c>
      <c r="L7" s="215">
        <f>Ilembe!D$60/100</f>
        <v>1.1848083536796372E-2</v>
      </c>
      <c r="M7" s="215">
        <f>Ilembe!E$60/100</f>
        <v>0.3511556852882276</v>
      </c>
      <c r="N7" s="215">
        <f>Ilembe!F$60/100</f>
        <v>2.0797209943205452E-2</v>
      </c>
      <c r="O7" s="215">
        <f>Ilembe!G$60/100</f>
        <v>1.90285610140766E-2</v>
      </c>
      <c r="P7" s="215">
        <f>Ilembe!H$60/100</f>
        <v>9.5159411851067438E-2</v>
      </c>
      <c r="Q7" s="215">
        <f>Ilembe!I$60/100</f>
        <v>4.6689888255408138E-2</v>
      </c>
      <c r="R7" s="215">
        <f>Ilembe!J$60/100</f>
        <v>8.5527188155914549E-2</v>
      </c>
      <c r="S7" s="215">
        <f>Ilembe!K$60/100</f>
        <v>0.19261219559277604</v>
      </c>
      <c r="T7" s="215"/>
      <c r="U7" s="215">
        <f>K7*$B7*Indicators!$B$216+K7*$C7*Indicators!$C$216+K7*$D7*Indicators!$D$216+K7*$E7*Indicators!$E$216+K7*$F7*Indicators!$F$216+K7*$G7*Indicators!$G$216+K7*$H7*Indicators!$H$216+K7*$I7*Indicators!$I$216</f>
        <v>8.2984439818116571E-4</v>
      </c>
      <c r="V7" s="215">
        <f>L7*$B7*Indicators!$B$217+L7*$C7*Indicators!$C$217+L7*$D7*Indicators!$D$217+L7*$E7*Indicators!$E$217+L7*$F7*Indicators!$F$217+L7*$G7*Indicators!$G$217+L7*$H7*Indicators!$H$217+L7*$I7*Indicators!$I$217</f>
        <v>6.4737235413727735E-4</v>
      </c>
      <c r="W7" s="215">
        <f>M7*$B7*Indicators!$B$218+M7*$C7*Indicators!$C$218+M7*$D7*Indicators!$D$218+M7*$E7*Indicators!$E$218+M7*$F7*Indicators!$F$218+M7*$G7*Indicators!$G$218+M7*$H7*Indicators!$H$218+M7*$I7*Indicators!$I$218</f>
        <v>2.0460575762744709E-2</v>
      </c>
      <c r="X7" s="215">
        <f>N7*$B7*Indicators!$B$219+N7*$C7*Indicators!$C$219+N7*$D7*Indicators!$D$219+N7*$E7*Indicators!$E$219+N7*$F7*Indicators!$F$219+N7*$G7*Indicators!$G$219+N7*$H7*Indicators!$H$219+N7*$I7*Indicators!$I$219</f>
        <v>5.9234395981100699E-4</v>
      </c>
      <c r="Y7" s="215">
        <f>O7*$B7*Indicators!$B$220+O7*$C7*Indicators!$C$220+O7*$D7*Indicators!$D$220+O7*$E7*Indicators!$E$220+O7*$F7*Indicators!$F$220+O7*$G7*Indicators!$G$220+O7*$H7*Indicators!$H$220+O7*$I7*Indicators!$I$220</f>
        <v>5.6124554204207294E-4</v>
      </c>
      <c r="Z7" s="215">
        <f>P7*$B7*Indicators!$B$221+P7*$C7*Indicators!$C$221+P7*$D7*Indicators!$D$221+P7*$E7*Indicators!$E$221+P7*$F7*Indicators!$F$221+P7*$G7*Indicators!$G$221+P7*$H7*Indicators!$H$221+P7*$I7*Indicators!$I$221</f>
        <v>2.4316649577738022E-3</v>
      </c>
      <c r="AA7" s="215">
        <f>Q7*$B7*Indicators!$B$222+Q7*$C7*Indicators!$C$222+Q7*$D7*Indicators!$D$222+Q7*$E7*Indicators!$E$222+Q7*$F7*Indicators!$F$222+Q7*$G7*Indicators!$G$222+Q7*$H7*Indicators!$H$222+Q7*$I7*Indicators!$I$222</f>
        <v>1.7549086635880976E-3</v>
      </c>
      <c r="AB7" s="215">
        <f>R7*$B7*Indicators!$B$223+R7*$C7*Indicators!$C$223+R7*$D7*Indicators!$D$223+R7*$E7*Indicators!$E$223+R7*$F7*Indicators!$F$223+R7*$G7*Indicators!$G$223+R7*$H7*Indicators!$H$223+R7*$I7*Indicators!$I$223</f>
        <v>2.2526275509464322E-3</v>
      </c>
      <c r="AC7" s="215">
        <f>S7*$B7*Indicators!$B$224+S7*$C7*Indicators!$C$224+S7*$D7*Indicators!$D$224+S7*$E7*Indicators!$E$224+S7*$F7*Indicators!$F$224+S7*$G7*Indicators!$G$224+S7*$H7*Indicators!$H$224+S7*$I7*Indicators!$I$224</f>
        <v>3.7711595361282907E-3</v>
      </c>
      <c r="AD7" s="215"/>
      <c r="AE7" s="198">
        <f t="shared" si="1"/>
        <v>3.3301742725352854</v>
      </c>
    </row>
    <row r="8" spans="1:31" hidden="1">
      <c r="A8" s="195">
        <f>Indicators!A20</f>
        <v>35977</v>
      </c>
      <c r="B8" s="215">
        <f>(Indicators!B20-Indicators!B19)/Indicators!B19</f>
        <v>4.3258293436555545E-2</v>
      </c>
      <c r="C8" s="215">
        <f>(Indicators!C20-Indicators!C19)/-100</f>
        <v>-2.6500000000000056E-3</v>
      </c>
      <c r="D8" s="215">
        <f>(Indicators!D20-Indicators!D19)/-100</f>
        <v>-1.354840330364465E-2</v>
      </c>
      <c r="E8" s="215">
        <f>(Indicators!E20-Indicators!E19)/-Indicators!E19</f>
        <v>9.8559514783926466E-3</v>
      </c>
      <c r="F8" s="215">
        <f>(Indicators!F20-Indicators!F19)/Indicators!F19</f>
        <v>6.419753086419748E-2</v>
      </c>
      <c r="G8" s="215">
        <f>(Indicators!G20-Indicators!G19)/Indicators!G19</f>
        <v>-3.0425281559926076E-2</v>
      </c>
      <c r="H8" s="215">
        <f>(Indicators!H20-Indicators!H19)/Indicators!H19</f>
        <v>1.6142391724493364E-2</v>
      </c>
      <c r="I8" s="215">
        <f>(Indicators!I20-Indicators!I19)/Indicators!I19</f>
        <v>-1.4119761247673448E-3</v>
      </c>
      <c r="J8" s="195"/>
      <c r="K8" s="215">
        <f>Ilembe!C$60/100</f>
        <v>0.17718177636252774</v>
      </c>
      <c r="L8" s="215">
        <f>Ilembe!D$60/100</f>
        <v>1.1848083536796372E-2</v>
      </c>
      <c r="M8" s="215">
        <f>Ilembe!E$60/100</f>
        <v>0.3511556852882276</v>
      </c>
      <c r="N8" s="215">
        <f>Ilembe!F$60/100</f>
        <v>2.0797209943205452E-2</v>
      </c>
      <c r="O8" s="215">
        <f>Ilembe!G$60/100</f>
        <v>1.90285610140766E-2</v>
      </c>
      <c r="P8" s="215">
        <f>Ilembe!H$60/100</f>
        <v>9.5159411851067438E-2</v>
      </c>
      <c r="Q8" s="215">
        <f>Ilembe!I$60/100</f>
        <v>4.6689888255408138E-2</v>
      </c>
      <c r="R8" s="215">
        <f>Ilembe!J$60/100</f>
        <v>8.5527188155914549E-2</v>
      </c>
      <c r="S8" s="215">
        <f>Ilembe!K$60/100</f>
        <v>0.19261219559277604</v>
      </c>
      <c r="T8" s="215"/>
      <c r="U8" s="215">
        <f>K8*$B8*Indicators!$B$216+K8*$C8*Indicators!$C$216+K8*$D8*Indicators!$D$216+K8*$E8*Indicators!$E$216+K8*$F8*Indicators!$F$216+K8*$G8*Indicators!$G$216+K8*$H8*Indicators!$H$216+K8*$I8*Indicators!$I$216</f>
        <v>5.341196140162729E-3</v>
      </c>
      <c r="V8" s="215">
        <f>L8*$B8*Indicators!$B$217+L8*$C8*Indicators!$C$217+L8*$D8*Indicators!$D$217+L8*$E8*Indicators!$E$217+L8*$F8*Indicators!$F$217+L8*$G8*Indicators!$G$217+L8*$H8*Indicators!$H$217+L8*$I8*Indicators!$I$217</f>
        <v>1.7897422697066011E-5</v>
      </c>
      <c r="W8" s="215">
        <f>M8*$B8*Indicators!$B$218+M8*$C8*Indicators!$C$218+M8*$D8*Indicators!$D$218+M8*$E8*Indicators!$E$218+M8*$F8*Indicators!$F$218+M8*$G8*Indicators!$G$218+M8*$H8*Indicators!$H$218+M8*$I8*Indicators!$I$218</f>
        <v>5.70642794474026E-3</v>
      </c>
      <c r="X8" s="215">
        <f>N8*$B8*Indicators!$B$219+N8*$C8*Indicators!$C$219+N8*$D8*Indicators!$D$219+N8*$E8*Indicators!$E$219+N8*$F8*Indicators!$F$219+N8*$G8*Indicators!$G$219+N8*$H8*Indicators!$H$219+N8*$I8*Indicators!$I$219</f>
        <v>1.3300544876037332E-4</v>
      </c>
      <c r="Y8" s="215">
        <f>O8*$B8*Indicators!$B$220+O8*$C8*Indicators!$C$220+O8*$D8*Indicators!$D$220+O8*$E8*Indicators!$E$220+O8*$F8*Indicators!$F$220+O8*$G8*Indicators!$G$220+O8*$H8*Indicators!$H$220+O8*$I8*Indicators!$I$220</f>
        <v>1.6034417787489212E-4</v>
      </c>
      <c r="Z8" s="215">
        <f>P8*$B8*Indicators!$B$221+P8*$C8*Indicators!$C$221+P8*$D8*Indicators!$D$221+P8*$E8*Indicators!$E$221+P8*$F8*Indicators!$F$221+P8*$G8*Indicators!$G$221+P8*$H8*Indicators!$H$221+P8*$I8*Indicators!$I$221</f>
        <v>5.4334518382404158E-4</v>
      </c>
      <c r="AA8" s="215">
        <f>Q8*$B8*Indicators!$B$222+Q8*$C8*Indicators!$C$222+Q8*$D8*Indicators!$D$222+Q8*$E8*Indicators!$E$222+Q8*$F8*Indicators!$F$222+Q8*$G8*Indicators!$G$222+Q8*$H8*Indicators!$H$222+Q8*$I8*Indicators!$I$222</f>
        <v>3.9616627862615799E-4</v>
      </c>
      <c r="AB8" s="215">
        <f>R8*$B8*Indicators!$B$223+R8*$C8*Indicators!$C$223+R8*$D8*Indicators!$D$223+R8*$E8*Indicators!$E$223+R8*$F8*Indicators!$F$223+R8*$G8*Indicators!$G$223+R8*$H8*Indicators!$H$223+R8*$I8*Indicators!$I$223</f>
        <v>6.6721494589653098E-4</v>
      </c>
      <c r="AC8" s="215">
        <f>S8*$B8*Indicators!$B$224+S8*$C8*Indicators!$C$224+S8*$D8*Indicators!$D$224+S8*$E8*Indicators!$E$224+S8*$F8*Indicators!$F$224+S8*$G8*Indicators!$G$224+S8*$H8*Indicators!$H$224+S8*$I8*Indicators!$I$224</f>
        <v>1.051810397386767E-3</v>
      </c>
      <c r="AD8" s="215"/>
      <c r="AE8" s="198">
        <f t="shared" si="1"/>
        <v>1.4017407939968818</v>
      </c>
    </row>
    <row r="9" spans="1:31" hidden="1">
      <c r="A9" s="195">
        <f>Indicators!A21</f>
        <v>36008</v>
      </c>
      <c r="B9" s="215">
        <f>(Indicators!B21-Indicators!B20)/Indicators!B20</f>
        <v>4.4100895036615267E-2</v>
      </c>
      <c r="C9" s="215">
        <f>(Indicators!C21-Indicators!C20)/-100</f>
        <v>-4.0300000000000009E-2</v>
      </c>
      <c r="D9" s="215">
        <f>(Indicators!D21-Indicators!D20)/-100</f>
        <v>-1.04861444420537E-2</v>
      </c>
      <c r="E9" s="215">
        <f>(Indicators!E21-Indicators!E20)/-Indicators!E20</f>
        <v>3.8284839203675342E-2</v>
      </c>
      <c r="F9" s="215">
        <f>(Indicators!F21-Indicators!F20)/Indicators!F20</f>
        <v>-1.6241299303944176E-2</v>
      </c>
      <c r="G9" s="215">
        <f>(Indicators!G21-Indicators!G20)/Indicators!G20</f>
        <v>-4.3515950069347976E-2</v>
      </c>
      <c r="H9" s="215">
        <f>(Indicators!H21-Indicators!H20)/Indicators!H20</f>
        <v>1.0485726189182335E-2</v>
      </c>
      <c r="I9" s="215">
        <f>(Indicators!I21-Indicators!I20)/Indicators!I20</f>
        <v>1.2854296548621375E-4</v>
      </c>
      <c r="J9" s="195"/>
      <c r="K9" s="215">
        <f>Ilembe!C$60/100</f>
        <v>0.17718177636252774</v>
      </c>
      <c r="L9" s="215">
        <f>Ilembe!D$60/100</f>
        <v>1.1848083536796372E-2</v>
      </c>
      <c r="M9" s="215">
        <f>Ilembe!E$60/100</f>
        <v>0.3511556852882276</v>
      </c>
      <c r="N9" s="215">
        <f>Ilembe!F$60/100</f>
        <v>2.0797209943205452E-2</v>
      </c>
      <c r="O9" s="215">
        <f>Ilembe!G$60/100</f>
        <v>1.90285610140766E-2</v>
      </c>
      <c r="P9" s="215">
        <f>Ilembe!H$60/100</f>
        <v>9.5159411851067438E-2</v>
      </c>
      <c r="Q9" s="215">
        <f>Ilembe!I$60/100</f>
        <v>4.6689888255408138E-2</v>
      </c>
      <c r="R9" s="215">
        <f>Ilembe!J$60/100</f>
        <v>8.5527188155914549E-2</v>
      </c>
      <c r="S9" s="215">
        <f>Ilembe!K$60/100</f>
        <v>0.19261219559277604</v>
      </c>
      <c r="T9" s="215"/>
      <c r="U9" s="215">
        <f>K9*$B9*Indicators!$B$216+K9*$C9*Indicators!$C$216+K9*$D9*Indicators!$D$216+K9*$E9*Indicators!$E$216+K9*$F9*Indicators!$F$216+K9*$G9*Indicators!$G$216+K9*$H9*Indicators!$H$216+K9*$I9*Indicators!$I$216</f>
        <v>1.2333199482861381E-3</v>
      </c>
      <c r="V9" s="215">
        <f>L9*$B9*Indicators!$B$217+L9*$C9*Indicators!$C$217+L9*$D9*Indicators!$D$217+L9*$E9*Indicators!$E$217+L9*$F9*Indicators!$F$217+L9*$G9*Indicators!$G$217+L9*$H9*Indicators!$H$217+L9*$I9*Indicators!$I$217</f>
        <v>-3.8141232430601844E-6</v>
      </c>
      <c r="W9" s="215">
        <f>M9*$B9*Indicators!$B$218+M9*$C9*Indicators!$C$218+M9*$D9*Indicators!$D$218+M9*$E9*Indicators!$E$218+M9*$F9*Indicators!$F$218+M9*$G9*Indicators!$G$218+M9*$H9*Indicators!$H$218+M9*$I9*Indicators!$I$218</f>
        <v>4.1274035710094237E-3</v>
      </c>
      <c r="X9" s="215">
        <f>N9*$B9*Indicators!$B$219+N9*$C9*Indicators!$C$219+N9*$D9*Indicators!$D$219+N9*$E9*Indicators!$E$219+N9*$F9*Indicators!$F$219+N9*$G9*Indicators!$G$219+N9*$H9*Indicators!$H$219+N9*$I9*Indicators!$I$219</f>
        <v>2.2129467199605665E-4</v>
      </c>
      <c r="Y9" s="215">
        <f>O9*$B9*Indicators!$B$220+O9*$C9*Indicators!$C$220+O9*$D9*Indicators!$D$220+O9*$E9*Indicators!$E$220+O9*$F9*Indicators!$F$220+O9*$G9*Indicators!$G$220+O9*$H9*Indicators!$H$220+O9*$I9*Indicators!$I$220</f>
        <v>3.1653239645706318E-6</v>
      </c>
      <c r="Z9" s="215">
        <f>P9*$B9*Indicators!$B$221+P9*$C9*Indicators!$C$221+P9*$D9*Indicators!$D$221+P9*$E9*Indicators!$E$221+P9*$F9*Indicators!$F$221+P9*$G9*Indicators!$G$221+P9*$H9*Indicators!$H$221+P9*$I9*Indicators!$I$221</f>
        <v>-5.0836288592661879E-4</v>
      </c>
      <c r="AA9" s="215">
        <f>Q9*$B9*Indicators!$B$222+Q9*$C9*Indicators!$C$222+Q9*$D9*Indicators!$D$222+Q9*$E9*Indicators!$E$222+Q9*$F9*Indicators!$F$222+Q9*$G9*Indicators!$G$222+Q9*$H9*Indicators!$H$222+Q9*$I9*Indicators!$I$222</f>
        <v>4.1539649732892376E-4</v>
      </c>
      <c r="AB9" s="215">
        <f>R9*$B9*Indicators!$B$223+R9*$C9*Indicators!$C$223+R9*$D9*Indicators!$D$223+R9*$E9*Indicators!$E$223+R9*$F9*Indicators!$F$223+R9*$G9*Indicators!$G$223+R9*$H9*Indicators!$H$223+R9*$I9*Indicators!$I$223</f>
        <v>-3.2182991549864433E-4</v>
      </c>
      <c r="AC9" s="215">
        <f>S9*$B9*Indicators!$B$224+S9*$C9*Indicators!$C$224+S9*$D9*Indicators!$D$224+S9*$E9*Indicators!$E$224+S9*$F9*Indicators!$F$224+S9*$G9*Indicators!$G$224+S9*$H9*Indicators!$H$224+S9*$I9*Indicators!$I$224</f>
        <v>-1.6641682873871535E-3</v>
      </c>
      <c r="AD9" s="215"/>
      <c r="AE9" s="198">
        <f t="shared" si="1"/>
        <v>0.3502404800529636</v>
      </c>
    </row>
    <row r="10" spans="1:31" hidden="1">
      <c r="A10" s="195">
        <f>Indicators!A22</f>
        <v>36039</v>
      </c>
      <c r="B10" s="215">
        <f>(Indicators!B22-Indicators!B21)/Indicators!B21</f>
        <v>-8.428927680798004E-2</v>
      </c>
      <c r="C10" s="215">
        <f>(Indicators!C22-Indicators!C21)/-100</f>
        <v>2.2400000000000021E-2</v>
      </c>
      <c r="D10" s="215">
        <f>(Indicators!D22-Indicators!D21)/-100</f>
        <v>-1.3662191215830859E-2</v>
      </c>
      <c r="E10" s="215">
        <f>(Indicators!E22-Indicators!E21)/-Indicators!E21</f>
        <v>-0.16321656050955405</v>
      </c>
      <c r="F10" s="215">
        <f>(Indicators!F22-Indicators!F21)/Indicators!F21</f>
        <v>-0.14740566037735847</v>
      </c>
      <c r="G10" s="215">
        <f>(Indicators!G22-Indicators!G21)/Indicators!G21</f>
        <v>6.9603045133224531E-2</v>
      </c>
      <c r="H10" s="215">
        <f>(Indicators!H22-Indicators!H21)/Indicators!H21</f>
        <v>1.1315791242697954E-3</v>
      </c>
      <c r="I10" s="215">
        <f>(Indicators!I22-Indicators!I21)/Indicators!I21</f>
        <v>6.5548486601118179E-3</v>
      </c>
      <c r="J10" s="195"/>
      <c r="K10" s="215">
        <f>Ilembe!C$60/100</f>
        <v>0.17718177636252774</v>
      </c>
      <c r="L10" s="215">
        <f>Ilembe!D$60/100</f>
        <v>1.1848083536796372E-2</v>
      </c>
      <c r="M10" s="215">
        <f>Ilembe!E$60/100</f>
        <v>0.3511556852882276</v>
      </c>
      <c r="N10" s="215">
        <f>Ilembe!F$60/100</f>
        <v>2.0797209943205452E-2</v>
      </c>
      <c r="O10" s="215">
        <f>Ilembe!G$60/100</f>
        <v>1.90285610140766E-2</v>
      </c>
      <c r="P10" s="215">
        <f>Ilembe!H$60/100</f>
        <v>9.5159411851067438E-2</v>
      </c>
      <c r="Q10" s="215">
        <f>Ilembe!I$60/100</f>
        <v>4.6689888255408138E-2</v>
      </c>
      <c r="R10" s="215">
        <f>Ilembe!J$60/100</f>
        <v>8.5527188155914549E-2</v>
      </c>
      <c r="S10" s="215">
        <f>Ilembe!K$60/100</f>
        <v>0.19261219559277604</v>
      </c>
      <c r="T10" s="215"/>
      <c r="U10" s="215">
        <f>K10*$B10*Indicators!$B$216+K10*$C10*Indicators!$C$216+K10*$D10*Indicators!$D$216+K10*$E10*Indicators!$E$216+K10*$F10*Indicators!$F$216+K10*$G10*Indicators!$G$216+K10*$H10*Indicators!$H$216+K10*$I10*Indicators!$I$216</f>
        <v>-1.5349599693077741E-2</v>
      </c>
      <c r="V10" s="215">
        <f>L10*$B10*Indicators!$B$217+L10*$C10*Indicators!$C$217+L10*$D10*Indicators!$D$217+L10*$E10*Indicators!$E$217+L10*$F10*Indicators!$F$217+L10*$G10*Indicators!$G$217+L10*$H10*Indicators!$H$217+L10*$I10*Indicators!$I$217</f>
        <v>-1.4758270605295422E-4</v>
      </c>
      <c r="W10" s="215">
        <f>M10*$B10*Indicators!$B$218+M10*$C10*Indicators!$C$218+M10*$D10*Indicators!$D$218+M10*$E10*Indicators!$E$218+M10*$F10*Indicators!$F$218+M10*$G10*Indicators!$G$218+M10*$H10*Indicators!$H$218+M10*$I10*Indicators!$I$218</f>
        <v>-1.4257582698527275E-2</v>
      </c>
      <c r="X10" s="215">
        <f>N10*$B10*Indicators!$B$219+N10*$C10*Indicators!$C$219+N10*$D10*Indicators!$D$219+N10*$E10*Indicators!$E$219+N10*$F10*Indicators!$F$219+N10*$G10*Indicators!$G$219+N10*$H10*Indicators!$H$219+N10*$I10*Indicators!$I$219</f>
        <v>-7.7458724068565183E-4</v>
      </c>
      <c r="Y10" s="215">
        <f>O10*$B10*Indicators!$B$220+O10*$C10*Indicators!$C$220+O10*$D10*Indicators!$D$220+O10*$E10*Indicators!$E$220+O10*$F10*Indicators!$F$220+O10*$G10*Indicators!$G$220+O10*$H10*Indicators!$H$220+O10*$I10*Indicators!$I$220</f>
        <v>-5.1168589697504145E-4</v>
      </c>
      <c r="Z10" s="215">
        <f>P10*$B10*Indicators!$B$221+P10*$C10*Indicators!$C$221+P10*$D10*Indicators!$D$221+P10*$E10*Indicators!$E$221+P10*$F10*Indicators!$F$221+P10*$G10*Indicators!$G$221+P10*$H10*Indicators!$H$221+P10*$I10*Indicators!$I$221</f>
        <v>-1.8422983171288247E-3</v>
      </c>
      <c r="AA10" s="215">
        <f>Q10*$B10*Indicators!$B$222+Q10*$C10*Indicators!$C$222+Q10*$D10*Indicators!$D$222+Q10*$E10*Indicators!$E$222+Q10*$F10*Indicators!$F$222+Q10*$G10*Indicators!$G$222+Q10*$H10*Indicators!$H$222+Q10*$I10*Indicators!$I$222</f>
        <v>-2.4931613260311693E-3</v>
      </c>
      <c r="AB10" s="215">
        <f>R10*$B10*Indicators!$B$223+R10*$C10*Indicators!$C$223+R10*$D10*Indicators!$D$223+R10*$E10*Indicators!$E$223+R10*$F10*Indicators!$F$223+R10*$G10*Indicators!$G$223+R10*$H10*Indicators!$H$223+R10*$I10*Indicators!$I$223</f>
        <v>-1.5060984335891012E-3</v>
      </c>
      <c r="AC10" s="215">
        <f>S10*$B10*Indicators!$B$224+S10*$C10*Indicators!$C$224+S10*$D10*Indicators!$D$224+S10*$E10*Indicators!$E$224+S10*$F10*Indicators!$F$224+S10*$G10*Indicators!$G$224+S10*$H10*Indicators!$H$224+S10*$I10*Indicators!$I$224</f>
        <v>-5.1122161148787603E-4</v>
      </c>
      <c r="AD10" s="215"/>
      <c r="AE10" s="198">
        <f t="shared" si="1"/>
        <v>-3.7393817923555632</v>
      </c>
    </row>
    <row r="11" spans="1:31" hidden="1">
      <c r="A11" s="195">
        <f>Indicators!A23</f>
        <v>36069</v>
      </c>
      <c r="B11" s="215">
        <f>(Indicators!B23-Indicators!B22)/Indicators!B22</f>
        <v>-3.9147603485838851E-2</v>
      </c>
      <c r="C11" s="215">
        <f>(Indicators!C23-Indicators!C22)/-100</f>
        <v>1.7799999999999993E-2</v>
      </c>
      <c r="D11" s="215">
        <f>(Indicators!D23-Indicators!D22)/-100</f>
        <v>4.1838730710715312E-4</v>
      </c>
      <c r="E11" s="215">
        <f>(Indicators!E23-Indicators!E22)/-Indicators!E22</f>
        <v>0.10472279260780283</v>
      </c>
      <c r="F11" s="215">
        <f>(Indicators!F23-Indicators!F22)/Indicators!F22</f>
        <v>3.1811894882434237E-2</v>
      </c>
      <c r="G11" s="215">
        <f>(Indicators!G23-Indicators!G22)/Indicators!G22</f>
        <v>-7.45636332824941E-3</v>
      </c>
      <c r="H11" s="215">
        <f>(Indicators!H23-Indicators!H22)/Indicators!H22</f>
        <v>1.9609028076206847E-2</v>
      </c>
      <c r="I11" s="215">
        <f>(Indicators!I23-Indicators!I22)/Indicators!I22</f>
        <v>8.9382621464598102E-4</v>
      </c>
      <c r="J11" s="195"/>
      <c r="K11" s="215">
        <f>Ilembe!C$60/100</f>
        <v>0.17718177636252774</v>
      </c>
      <c r="L11" s="215">
        <f>Ilembe!D$60/100</f>
        <v>1.1848083536796372E-2</v>
      </c>
      <c r="M11" s="215">
        <f>Ilembe!E$60/100</f>
        <v>0.3511556852882276</v>
      </c>
      <c r="N11" s="215">
        <f>Ilembe!F$60/100</f>
        <v>2.0797209943205452E-2</v>
      </c>
      <c r="O11" s="215">
        <f>Ilembe!G$60/100</f>
        <v>1.90285610140766E-2</v>
      </c>
      <c r="P11" s="215">
        <f>Ilembe!H$60/100</f>
        <v>9.5159411851067438E-2</v>
      </c>
      <c r="Q11" s="215">
        <f>Ilembe!I$60/100</f>
        <v>4.6689888255408138E-2</v>
      </c>
      <c r="R11" s="215">
        <f>Ilembe!J$60/100</f>
        <v>8.5527188155914549E-2</v>
      </c>
      <c r="S11" s="215">
        <f>Ilembe!K$60/100</f>
        <v>0.19261219559277604</v>
      </c>
      <c r="T11" s="215"/>
      <c r="U11" s="215">
        <f>K11*$B11*Indicators!$B$216+K11*$C11*Indicators!$C$216+K11*$D11*Indicators!$D$216+K11*$E11*Indicators!$E$216+K11*$F11*Indicators!$F$216+K11*$G11*Indicators!$G$216+K11*$H11*Indicators!$H$216+K11*$I11*Indicators!$I$216</f>
        <v>4.1372389118945838E-3</v>
      </c>
      <c r="V11" s="215">
        <f>L11*$B11*Indicators!$B$217+L11*$C11*Indicators!$C$217+L11*$D11*Indicators!$D$217+L11*$E11*Indicators!$E$217+L11*$F11*Indicators!$F$217+L11*$G11*Indicators!$G$217+L11*$H11*Indicators!$H$217+L11*$I11*Indicators!$I$217</f>
        <v>-4.8290204113115705E-5</v>
      </c>
      <c r="W11" s="215">
        <f>M11*$B11*Indicators!$B$218+M11*$C11*Indicators!$C$218+M11*$D11*Indicators!$D$218+M11*$E11*Indicators!$E$218+M11*$F11*Indicators!$F$218+M11*$G11*Indicators!$G$218+M11*$H11*Indicators!$H$218+M11*$I11*Indicators!$I$218</f>
        <v>8.7480095932086712E-4</v>
      </c>
      <c r="X11" s="215">
        <f>N11*$B11*Indicators!$B$219+N11*$C11*Indicators!$C$219+N11*$D11*Indicators!$D$219+N11*$E11*Indicators!$E$219+N11*$F11*Indicators!$F$219+N11*$G11*Indicators!$G$219+N11*$H11*Indicators!$H$219+N11*$I11*Indicators!$I$219</f>
        <v>4.2319272226411443E-4</v>
      </c>
      <c r="Y11" s="215">
        <f>O11*$B11*Indicators!$B$220+O11*$C11*Indicators!$C$220+O11*$D11*Indicators!$D$220+O11*$E11*Indicators!$E$220+O11*$F11*Indicators!$F$220+O11*$G11*Indicators!$G$220+O11*$H11*Indicators!$H$220+O11*$I11*Indicators!$I$220</f>
        <v>4.396148852975646E-4</v>
      </c>
      <c r="Z11" s="215">
        <f>P11*$B11*Indicators!$B$221+P11*$C11*Indicators!$C$221+P11*$D11*Indicators!$D$221+P11*$E11*Indicators!$E$221+P11*$F11*Indicators!$F$221+P11*$G11*Indicators!$G$221+P11*$H11*Indicators!$H$221+P11*$I11*Indicators!$I$221</f>
        <v>1.6913113714087922E-3</v>
      </c>
      <c r="AA11" s="215">
        <f>Q11*$B11*Indicators!$B$222+Q11*$C11*Indicators!$C$222+Q11*$D11*Indicators!$D$222+Q11*$E11*Indicators!$E$222+Q11*$F11*Indicators!$F$222+Q11*$G11*Indicators!$G$222+Q11*$H11*Indicators!$H$222+Q11*$I11*Indicators!$I$222</f>
        <v>1.6395203005677879E-3</v>
      </c>
      <c r="AB11" s="215">
        <f>R11*$B11*Indicators!$B$223+R11*$C11*Indicators!$C$223+R11*$D11*Indicators!$D$223+R11*$E11*Indicators!$E$223+R11*$F11*Indicators!$F$223+R11*$G11*Indicators!$G$223+R11*$H11*Indicators!$H$223+R11*$I11*Indicators!$I$223</f>
        <v>1.604212717334879E-3</v>
      </c>
      <c r="AC11" s="215">
        <f>S11*$B11*Indicators!$B$224+S11*$C11*Indicators!$C$224+S11*$D11*Indicators!$D$224+S11*$E11*Indicators!$E$224+S11*$F11*Indicators!$F$224+S11*$G11*Indicators!$G$224+S11*$H11*Indicators!$H$224+S11*$I11*Indicators!$I$224</f>
        <v>1.6037501689923662E-3</v>
      </c>
      <c r="AD11" s="215"/>
      <c r="AE11" s="198">
        <f t="shared" si="1"/>
        <v>1.2365351832967841</v>
      </c>
    </row>
    <row r="12" spans="1:31" hidden="1">
      <c r="A12" s="195">
        <f>Indicators!A24</f>
        <v>36100</v>
      </c>
      <c r="B12" s="215">
        <f>(Indicators!B24-Indicators!B23)/Indicators!B23</f>
        <v>8.8570821228654111E-3</v>
      </c>
      <c r="C12" s="215">
        <f>(Indicators!C24-Indicators!C23)/-100</f>
        <v>-5.0999999999999978E-3</v>
      </c>
      <c r="D12" s="215">
        <f>(Indicators!D24-Indicators!D23)/-100</f>
        <v>-3.8140077609833869E-3</v>
      </c>
      <c r="E12" s="215">
        <f>(Indicators!E24-Indicators!E23)/-Indicators!E23</f>
        <v>0.16666666666666666</v>
      </c>
      <c r="F12" s="215">
        <f>(Indicators!F24-Indicators!F23)/Indicators!F23</f>
        <v>8.0428954423592561E-2</v>
      </c>
      <c r="G12" s="215">
        <f>(Indicators!G24-Indicators!G23)/Indicators!G23</f>
        <v>3.073245688919164E-3</v>
      </c>
      <c r="H12" s="215">
        <f>(Indicators!H24-Indicators!H23)/Indicators!H23</f>
        <v>1.0815616459405767E-2</v>
      </c>
      <c r="I12" s="215">
        <f>(Indicators!I24-Indicators!I23)/Indicators!I23</f>
        <v>-1.2119665752376092E-2</v>
      </c>
      <c r="J12" s="195"/>
      <c r="K12" s="215">
        <f>Ilembe!C$60/100</f>
        <v>0.17718177636252774</v>
      </c>
      <c r="L12" s="215">
        <f>Ilembe!D$60/100</f>
        <v>1.1848083536796372E-2</v>
      </c>
      <c r="M12" s="215">
        <f>Ilembe!E$60/100</f>
        <v>0.3511556852882276</v>
      </c>
      <c r="N12" s="215">
        <f>Ilembe!F$60/100</f>
        <v>2.0797209943205452E-2</v>
      </c>
      <c r="O12" s="215">
        <f>Ilembe!G$60/100</f>
        <v>1.90285610140766E-2</v>
      </c>
      <c r="P12" s="215">
        <f>Ilembe!H$60/100</f>
        <v>9.5159411851067438E-2</v>
      </c>
      <c r="Q12" s="215">
        <f>Ilembe!I$60/100</f>
        <v>4.6689888255408138E-2</v>
      </c>
      <c r="R12" s="215">
        <f>Ilembe!J$60/100</f>
        <v>8.5527188155914549E-2</v>
      </c>
      <c r="S12" s="215">
        <f>Ilembe!K$60/100</f>
        <v>0.19261219559277604</v>
      </c>
      <c r="T12" s="215"/>
      <c r="U12" s="215">
        <f>K12*$B12*Indicators!$B$216+K12*$C12*Indicators!$C$216+K12*$D12*Indicators!$D$216+K12*$E12*Indicators!$E$216+K12*$F12*Indicators!$F$216+K12*$G12*Indicators!$G$216+K12*$H12*Indicators!$H$216+K12*$I12*Indicators!$I$216</f>
        <v>9.5048675054478886E-3</v>
      </c>
      <c r="V12" s="215">
        <f>L12*$B12*Indicators!$B$217+L12*$C12*Indicators!$C$217+L12*$D12*Indicators!$D$217+L12*$E12*Indicators!$E$217+L12*$F12*Indicators!$F$217+L12*$G12*Indicators!$G$217+L12*$H12*Indicators!$H$217+L12*$I12*Indicators!$I$217</f>
        <v>2.1479575981792377E-4</v>
      </c>
      <c r="W12" s="215">
        <f>M12*$B12*Indicators!$B$218+M12*$C12*Indicators!$C$218+M12*$D12*Indicators!$D$218+M12*$E12*Indicators!$E$218+M12*$F12*Indicators!$F$218+M12*$G12*Indicators!$G$218+M12*$H12*Indicators!$H$218+M12*$I12*Indicators!$I$218</f>
        <v>6.0446442046515328E-3</v>
      </c>
      <c r="X12" s="215">
        <f>N12*$B12*Indicators!$B$219+N12*$C12*Indicators!$C$219+N12*$D12*Indicators!$D$219+N12*$E12*Indicators!$E$219+N12*$F12*Indicators!$F$219+N12*$G12*Indicators!$G$219+N12*$H12*Indicators!$H$219+N12*$I12*Indicators!$I$219</f>
        <v>5.9885711460782318E-4</v>
      </c>
      <c r="Y12" s="215">
        <f>O12*$B12*Indicators!$B$220+O12*$C12*Indicators!$C$220+O12*$D12*Indicators!$D$220+O12*$E12*Indicators!$E$220+O12*$F12*Indicators!$F$220+O12*$G12*Indicators!$G$220+O12*$H12*Indicators!$H$220+O12*$I12*Indicators!$I$220</f>
        <v>5.0640726716856847E-4</v>
      </c>
      <c r="Z12" s="215">
        <f>P12*$B12*Indicators!$B$221+P12*$C12*Indicators!$C$221+P12*$D12*Indicators!$D$221+P12*$E12*Indicators!$E$221+P12*$F12*Indicators!$F$221+P12*$G12*Indicators!$G$221+P12*$H12*Indicators!$H$221+P12*$I12*Indicators!$I$221</f>
        <v>1.6851282981213103E-3</v>
      </c>
      <c r="AA12" s="215">
        <f>Q12*$B12*Indicators!$B$222+Q12*$C12*Indicators!$C$222+Q12*$D12*Indicators!$D$222+Q12*$E12*Indicators!$E$222+Q12*$F12*Indicators!$F$222+Q12*$G12*Indicators!$G$222+Q12*$H12*Indicators!$H$222+Q12*$I12*Indicators!$I$222</f>
        <v>2.3548261854053568E-3</v>
      </c>
      <c r="AB12" s="215">
        <f>R12*$B12*Indicators!$B$223+R12*$C12*Indicators!$C$223+R12*$D12*Indicators!$D$223+R12*$E12*Indicators!$E$223+R12*$F12*Indicators!$F$223+R12*$G12*Indicators!$G$223+R12*$H12*Indicators!$H$223+R12*$I12*Indicators!$I$223</f>
        <v>1.541599834581125E-3</v>
      </c>
      <c r="AC12" s="215">
        <f>S12*$B12*Indicators!$B$224+S12*$C12*Indicators!$C$224+S12*$D12*Indicators!$D$224+S12*$E12*Indicators!$E$224+S12*$F12*Indicators!$F$224+S12*$G12*Indicators!$G$224+S12*$H12*Indicators!$H$224+S12*$I12*Indicators!$I$224</f>
        <v>1.8810667087964541E-4</v>
      </c>
      <c r="AD12" s="215"/>
      <c r="AE12" s="198">
        <f t="shared" si="1"/>
        <v>2.2639232840681172</v>
      </c>
    </row>
    <row r="13" spans="1:31" hidden="1">
      <c r="A13" s="195">
        <f>Indicators!A25</f>
        <v>36130</v>
      </c>
      <c r="B13" s="215">
        <f>(Indicators!B25-Indicators!B24)/Indicators!B24</f>
        <v>2.9814580699536523E-2</v>
      </c>
      <c r="C13" s="215">
        <f>(Indicators!C25-Indicators!C24)/-100</f>
        <v>1.3499999999999979E-3</v>
      </c>
      <c r="D13" s="215">
        <f>(Indicators!D25-Indicators!D24)/-100</f>
        <v>3.8140077609833869E-3</v>
      </c>
      <c r="E13" s="215">
        <f>(Indicators!E25-Indicators!E24)/-Indicators!E24</f>
        <v>2.6605504587156048E-2</v>
      </c>
      <c r="F13" s="215">
        <f>(Indicators!F25-Indicators!F24)/Indicators!F24</f>
        <v>2.4813895781637188E-3</v>
      </c>
      <c r="G13" s="215">
        <f>(Indicators!G25-Indicators!G24)/Indicators!G24</f>
        <v>-2.2468085106383057E-2</v>
      </c>
      <c r="H13" s="215">
        <f>(Indicators!H25-Indicators!H24)/Indicators!H24</f>
        <v>8.4673986691916128E-3</v>
      </c>
      <c r="I13" s="215">
        <f>(Indicators!I25-Indicators!I24)/Indicators!I24</f>
        <v>4.7782010718667271E-3</v>
      </c>
      <c r="J13" s="195"/>
      <c r="K13" s="215">
        <f>Ilembe!C$60/100</f>
        <v>0.17718177636252774</v>
      </c>
      <c r="L13" s="215">
        <f>Ilembe!D$60/100</f>
        <v>1.1848083536796372E-2</v>
      </c>
      <c r="M13" s="215">
        <f>Ilembe!E$60/100</f>
        <v>0.3511556852882276</v>
      </c>
      <c r="N13" s="215">
        <f>Ilembe!F$60/100</f>
        <v>2.0797209943205452E-2</v>
      </c>
      <c r="O13" s="215">
        <f>Ilembe!G$60/100</f>
        <v>1.90285610140766E-2</v>
      </c>
      <c r="P13" s="215">
        <f>Ilembe!H$60/100</f>
        <v>9.5159411851067438E-2</v>
      </c>
      <c r="Q13" s="215">
        <f>Ilembe!I$60/100</f>
        <v>4.6689888255408138E-2</v>
      </c>
      <c r="R13" s="215">
        <f>Ilembe!J$60/100</f>
        <v>8.5527188155914549E-2</v>
      </c>
      <c r="S13" s="215">
        <f>Ilembe!K$60/100</f>
        <v>0.19261219559277604</v>
      </c>
      <c r="T13" s="215"/>
      <c r="U13" s="215">
        <f>K13*$B13*Indicators!$B$216+K13*$C13*Indicators!$C$216+K13*$D13*Indicators!$D$216+K13*$E13*Indicators!$E$216+K13*$F13*Indicators!$F$216+K13*$G13*Indicators!$G$216+K13*$H13*Indicators!$H$216+K13*$I13*Indicators!$I$216</f>
        <v>2.265262833155722E-3</v>
      </c>
      <c r="V13" s="215">
        <f>L13*$B13*Indicators!$B$217+L13*$C13*Indicators!$C$217+L13*$D13*Indicators!$D$217+L13*$E13*Indicators!$E$217+L13*$F13*Indicators!$F$217+L13*$G13*Indicators!$G$217+L13*$H13*Indicators!$H$217+L13*$I13*Indicators!$I$217</f>
        <v>4.2337122301630681E-5</v>
      </c>
      <c r="W13" s="215">
        <f>M13*$B13*Indicators!$B$218+M13*$C13*Indicators!$C$218+M13*$D13*Indicators!$D$218+M13*$E13*Indicators!$E$218+M13*$F13*Indicators!$F$218+M13*$G13*Indicators!$G$218+M13*$H13*Indicators!$H$218+M13*$I13*Indicators!$I$218</f>
        <v>5.3933068236426858E-3</v>
      </c>
      <c r="X13" s="215">
        <f>N13*$B13*Indicators!$B$219+N13*$C13*Indicators!$C$219+N13*$D13*Indicators!$D$219+N13*$E13*Indicators!$E$219+N13*$F13*Indicators!$F$219+N13*$G13*Indicators!$G$219+N13*$H13*Indicators!$H$219+N13*$I13*Indicators!$I$219</f>
        <v>2.4533636220499643E-4</v>
      </c>
      <c r="Y13" s="215">
        <f>O13*$B13*Indicators!$B$220+O13*$C13*Indicators!$C$220+O13*$D13*Indicators!$D$220+O13*$E13*Indicators!$E$220+O13*$F13*Indicators!$F$220+O13*$G13*Indicators!$G$220+O13*$H13*Indicators!$H$220+O13*$I13*Indicators!$I$220</f>
        <v>2.005194402404218E-4</v>
      </c>
      <c r="Z13" s="215">
        <f>P13*$B13*Indicators!$B$221+P13*$C13*Indicators!$C$221+P13*$D13*Indicators!$D$221+P13*$E13*Indicators!$E$221+P13*$F13*Indicators!$F$221+P13*$G13*Indicators!$G$221+P13*$H13*Indicators!$H$221+P13*$I13*Indicators!$I$221</f>
        <v>8.5587895172981564E-4</v>
      </c>
      <c r="AA13" s="215">
        <f>Q13*$B13*Indicators!$B$222+Q13*$C13*Indicators!$C$222+Q13*$D13*Indicators!$D$222+Q13*$E13*Indicators!$E$222+Q13*$F13*Indicators!$F$222+Q13*$G13*Indicators!$G$222+Q13*$H13*Indicators!$H$222+Q13*$I13*Indicators!$I$222</f>
        <v>6.4365793136220021E-4</v>
      </c>
      <c r="AB13" s="215">
        <f>R13*$B13*Indicators!$B$223+R13*$C13*Indicators!$C$223+R13*$D13*Indicators!$D$223+R13*$E13*Indicators!$E$223+R13*$F13*Indicators!$F$223+R13*$G13*Indicators!$G$223+R13*$H13*Indicators!$H$223+R13*$I13*Indicators!$I$223</f>
        <v>7.9326800220995853E-4</v>
      </c>
      <c r="AC13" s="215">
        <f>S13*$B13*Indicators!$B$224+S13*$C13*Indicators!$C$224+S13*$D13*Indicators!$D$224+S13*$E13*Indicators!$E$224+S13*$F13*Indicators!$F$224+S13*$G13*Indicators!$G$224+S13*$H13*Indicators!$H$224+S13*$I13*Indicators!$I$224</f>
        <v>1.347493593670844E-3</v>
      </c>
      <c r="AD13" s="215"/>
      <c r="AE13" s="198">
        <f t="shared" si="1"/>
        <v>1.1787061060518274</v>
      </c>
    </row>
    <row r="14" spans="1:31" hidden="1">
      <c r="A14" s="195">
        <f>Indicators!A26</f>
        <v>36161</v>
      </c>
      <c r="B14" s="215">
        <f>(Indicators!B26-Indicators!B25)/Indicators!B25</f>
        <v>3.4953111679454404E-2</v>
      </c>
      <c r="C14" s="215">
        <f>(Indicators!C26-Indicators!C25)/-100</f>
        <v>2.7999999999999935E-3</v>
      </c>
      <c r="D14" s="215">
        <f>(Indicators!D26-Indicators!D25)/-100</f>
        <v>7.2288833454038583E-4</v>
      </c>
      <c r="E14" s="215">
        <f>(Indicators!E26-Indicators!E25)/-Indicators!E25</f>
        <v>-1.8850141376060423E-2</v>
      </c>
      <c r="F14" s="215">
        <f>(Indicators!F26-Indicators!F25)/Indicators!F25</f>
        <v>3.7128712871286338E-3</v>
      </c>
      <c r="G14" s="215">
        <f>(Indicators!G26-Indicators!G25)/Indicators!G25</f>
        <v>-3.4825004353125546E-3</v>
      </c>
      <c r="H14" s="215">
        <f>(Indicators!H26-Indicators!H25)/Indicators!H25</f>
        <v>6.4603517446179888E-6</v>
      </c>
      <c r="I14" s="215">
        <f>(Indicators!I26-Indicators!I25)/Indicators!I25</f>
        <v>-6.0407428828481461E-3</v>
      </c>
      <c r="J14" s="195"/>
      <c r="K14" s="215">
        <f>Ilembe!C$61/100</f>
        <v>0.17330734913082158</v>
      </c>
      <c r="L14" s="215">
        <f>Ilembe!D$61/100</f>
        <v>9.7839207574975731E-3</v>
      </c>
      <c r="M14" s="215">
        <f>Ilembe!E$61/100</f>
        <v>0.3479317328722536</v>
      </c>
      <c r="N14" s="215">
        <f>Ilembe!F$61/100</f>
        <v>2.0642630283599341E-2</v>
      </c>
      <c r="O14" s="215">
        <f>Ilembe!G$61/100</f>
        <v>1.800566458272565E-2</v>
      </c>
      <c r="P14" s="215">
        <f>Ilembe!H$61/100</f>
        <v>0.1031854019421901</v>
      </c>
      <c r="Q14" s="215">
        <f>Ilembe!I$61/100</f>
        <v>4.8660740759276247E-2</v>
      </c>
      <c r="R14" s="215">
        <f>Ilembe!J$61/100</f>
        <v>8.9720685214160115E-2</v>
      </c>
      <c r="S14" s="215">
        <f>Ilembe!K$61/100</f>
        <v>0.1887618744574758</v>
      </c>
      <c r="T14" s="215"/>
      <c r="U14" s="215">
        <f>K14*$B14*Indicators!$B$216+K14*$C14*Indicators!$C$216+K14*$D14*Indicators!$D$216+K14*$E14*Indicators!$E$216+K14*$F14*Indicators!$F$216+K14*$G14*Indicators!$G$216+K14*$H14*Indicators!$H$216+K14*$I14*Indicators!$I$216</f>
        <v>8.2034872697677689E-4</v>
      </c>
      <c r="V14" s="215">
        <f>L14*$B14*Indicators!$B$217+L14*$C14*Indicators!$C$217+L14*$D14*Indicators!$D$217+L14*$E14*Indicators!$E$217+L14*$F14*Indicators!$F$217+L14*$G14*Indicators!$G$217+L14*$H14*Indicators!$H$217+L14*$I14*Indicators!$I$217</f>
        <v>5.8701280265563015E-5</v>
      </c>
      <c r="W14" s="215">
        <f>M14*$B14*Indicators!$B$218+M14*$C14*Indicators!$C$218+M14*$D14*Indicators!$D$218+M14*$E14*Indicators!$E$218+M14*$F14*Indicators!$F$218+M14*$G14*Indicators!$G$218+M14*$H14*Indicators!$H$218+M14*$I14*Indicators!$I$218</f>
        <v>3.3878867234612042E-3</v>
      </c>
      <c r="X14" s="215">
        <f>N14*$B14*Indicators!$B$219+N14*$C14*Indicators!$C$219+N14*$D14*Indicators!$D$219+N14*$E14*Indicators!$E$219+N14*$F14*Indicators!$F$219+N14*$G14*Indicators!$G$219+N14*$H14*Indicators!$H$219+N14*$I14*Indicators!$I$219</f>
        <v>-6.4369874726071679E-5</v>
      </c>
      <c r="Y14" s="215">
        <f>O14*$B14*Indicators!$B$220+O14*$C14*Indicators!$C$220+O14*$D14*Indicators!$D$220+O14*$E14*Indicators!$E$220+O14*$F14*Indicators!$F$220+O14*$G14*Indicators!$G$220+O14*$H14*Indicators!$H$220+O14*$I14*Indicators!$I$220</f>
        <v>2.304688616590218E-5</v>
      </c>
      <c r="Z14" s="215">
        <f>P14*$B14*Indicators!$B$221+P14*$C14*Indicators!$C$221+P14*$D14*Indicators!$D$221+P14*$E14*Indicators!$E$221+P14*$F14*Indicators!$F$221+P14*$G14*Indicators!$G$221+P14*$H14*Indicators!$H$221+P14*$I14*Indicators!$I$221</f>
        <v>2.8236579839487004E-4</v>
      </c>
      <c r="AA14" s="215">
        <f>Q14*$B14*Indicators!$B$222+Q14*$C14*Indicators!$C$222+Q14*$D14*Indicators!$D$222+Q14*$E14*Indicators!$E$222+Q14*$F14*Indicators!$F$222+Q14*$G14*Indicators!$G$222+Q14*$H14*Indicators!$H$222+Q14*$I14*Indicators!$I$222</f>
        <v>-1.0365830844804658E-4</v>
      </c>
      <c r="AB14" s="215">
        <f>R14*$B14*Indicators!$B$223+R14*$C14*Indicators!$C$223+R14*$D14*Indicators!$D$223+R14*$E14*Indicators!$E$223+R14*$F14*Indicators!$F$223+R14*$G14*Indicators!$G$223+R14*$H14*Indicators!$H$223+R14*$I14*Indicators!$I$223</f>
        <v>2.1196393676407399E-4</v>
      </c>
      <c r="AC14" s="215">
        <f>S14*$B14*Indicators!$B$224+S14*$C14*Indicators!$C$224+S14*$D14*Indicators!$D$224+S14*$E14*Indicators!$E$224+S14*$F14*Indicators!$F$224+S14*$G14*Indicators!$G$224+S14*$H14*Indicators!$H$224+S14*$I14*Indicators!$I$224</f>
        <v>8.1541161919950042E-4</v>
      </c>
      <c r="AD14" s="215"/>
      <c r="AE14" s="198">
        <f t="shared" si="1"/>
        <v>0.54316967880537725</v>
      </c>
    </row>
    <row r="15" spans="1:31" hidden="1">
      <c r="A15" s="195">
        <f>Indicators!A27</f>
        <v>36192</v>
      </c>
      <c r="B15" s="215">
        <f>(Indicators!B27-Indicators!B26)/Indicators!B26</f>
        <v>1.7710049423393728E-2</v>
      </c>
      <c r="C15" s="215">
        <f>(Indicators!C27-Indicators!C26)/-100</f>
        <v>1.2400000000000001E-2</v>
      </c>
      <c r="D15" s="215">
        <f>(Indicators!D27-Indicators!D26)/-100</f>
        <v>2.5058964220630742E-3</v>
      </c>
      <c r="E15" s="215">
        <f>(Indicators!E27-Indicators!E26)/-Indicators!E26</f>
        <v>2.8677150786309016E-2</v>
      </c>
      <c r="F15" s="215">
        <f>(Indicators!F27-Indicators!F26)/Indicators!F26</f>
        <v>-0.159062885326757</v>
      </c>
      <c r="G15" s="215">
        <f>(Indicators!G27-Indicators!G26)/Indicators!G26</f>
        <v>2.4462694391055233E-3</v>
      </c>
      <c r="H15" s="215">
        <f>(Indicators!H27-Indicators!H26)/Indicators!H26</f>
        <v>3.4562658546774799E-3</v>
      </c>
      <c r="I15" s="215">
        <f>(Indicators!I27-Indicators!I26)/Indicators!I26</f>
        <v>1.31893709187302E-2</v>
      </c>
      <c r="J15" s="195"/>
      <c r="K15" s="215">
        <f>Ilembe!C$61/100</f>
        <v>0.17330734913082158</v>
      </c>
      <c r="L15" s="215">
        <f>Ilembe!D$61/100</f>
        <v>9.7839207574975731E-3</v>
      </c>
      <c r="M15" s="215">
        <f>Ilembe!E$61/100</f>
        <v>0.3479317328722536</v>
      </c>
      <c r="N15" s="215">
        <f>Ilembe!F$61/100</f>
        <v>2.0642630283599341E-2</v>
      </c>
      <c r="O15" s="215">
        <f>Ilembe!G$61/100</f>
        <v>1.800566458272565E-2</v>
      </c>
      <c r="P15" s="215">
        <f>Ilembe!H$61/100</f>
        <v>0.1031854019421901</v>
      </c>
      <c r="Q15" s="215">
        <f>Ilembe!I$61/100</f>
        <v>4.8660740759276247E-2</v>
      </c>
      <c r="R15" s="215">
        <f>Ilembe!J$61/100</f>
        <v>8.9720685214160115E-2</v>
      </c>
      <c r="S15" s="215">
        <f>Ilembe!K$61/100</f>
        <v>0.1887618744574758</v>
      </c>
      <c r="T15" s="215"/>
      <c r="U15" s="215">
        <f>K15*$B15*Indicators!$B$216+K15*$C15*Indicators!$C$216+K15*$D15*Indicators!$D$216+K15*$E15*Indicators!$E$216+K15*$F15*Indicators!$F$216+K15*$G15*Indicators!$G$216+K15*$H15*Indicators!$H$216+K15*$I15*Indicators!$I$216</f>
        <v>-6.3318999430429382E-3</v>
      </c>
      <c r="V15" s="215">
        <f>L15*$B15*Indicators!$B$217+L15*$C15*Indicators!$C$217+L15*$D15*Indicators!$D$217+L15*$E15*Indicators!$E$217+L15*$F15*Indicators!$F$217+L15*$G15*Indicators!$G$217+L15*$H15*Indicators!$H$217+L15*$I15*Indicators!$I$217</f>
        <v>1.1542200765485905E-4</v>
      </c>
      <c r="W15" s="215">
        <f>M15*$B15*Indicators!$B$218+M15*$C15*Indicators!$C$218+M15*$D15*Indicators!$D$218+M15*$E15*Indicators!$E$218+M15*$F15*Indicators!$F$218+M15*$G15*Indicators!$G$218+M15*$H15*Indicators!$H$218+M15*$I15*Indicators!$I$218</f>
        <v>5.0989492758968464E-3</v>
      </c>
      <c r="X15" s="215">
        <f>N15*$B15*Indicators!$B$219+N15*$C15*Indicators!$C$219+N15*$D15*Indicators!$D$219+N15*$E15*Indicators!$E$219+N15*$F15*Indicators!$F$219+N15*$G15*Indicators!$G$219+N15*$H15*Indicators!$H$219+N15*$I15*Indicators!$I$219</f>
        <v>3.1360370554750982E-4</v>
      </c>
      <c r="Y15" s="215">
        <f>O15*$B15*Indicators!$B$220+O15*$C15*Indicators!$C$220+O15*$D15*Indicators!$D$220+O15*$E15*Indicators!$E$220+O15*$F15*Indicators!$F$220+O15*$G15*Indicators!$G$220+O15*$H15*Indicators!$H$220+O15*$I15*Indicators!$I$220</f>
        <v>2.1137777854370832E-4</v>
      </c>
      <c r="Z15" s="215">
        <f>P15*$B15*Indicators!$B$221+P15*$C15*Indicators!$C$221+P15*$D15*Indicators!$D$221+P15*$E15*Indicators!$E$221+P15*$F15*Indicators!$F$221+P15*$G15*Indicators!$G$221+P15*$H15*Indicators!$H$221+P15*$I15*Indicators!$I$221</f>
        <v>1.0673462655559128E-3</v>
      </c>
      <c r="AA15" s="215">
        <f>Q15*$B15*Indicators!$B$222+Q15*$C15*Indicators!$C$222+Q15*$D15*Indicators!$D$222+Q15*$E15*Indicators!$E$222+Q15*$F15*Indicators!$F$222+Q15*$G15*Indicators!$G$222+Q15*$H15*Indicators!$H$222+Q15*$I15*Indicators!$I$222</f>
        <v>7.3550369437546314E-4</v>
      </c>
      <c r="AB15" s="215">
        <f>R15*$B15*Indicators!$B$223+R15*$C15*Indicators!$C$223+R15*$D15*Indicators!$D$223+R15*$E15*Indicators!$E$223+R15*$F15*Indicators!$F$223+R15*$G15*Indicators!$G$223+R15*$H15*Indicators!$H$223+R15*$I15*Indicators!$I$223</f>
        <v>9.802575190816724E-4</v>
      </c>
      <c r="AC15" s="215">
        <f>S15*$B15*Indicators!$B$224+S15*$C15*Indicators!$C$224+S15*$D15*Indicators!$D$224+S15*$E15*Indicators!$E$224+S15*$F15*Indicators!$F$224+S15*$G15*Indicators!$G$224+S15*$H15*Indicators!$H$224+S15*$I15*Indicators!$I$224</f>
        <v>1.5683341741822691E-3</v>
      </c>
      <c r="AD15" s="215"/>
      <c r="AE15" s="198">
        <f t="shared" si="1"/>
        <v>0.37588944777953026</v>
      </c>
    </row>
    <row r="16" spans="1:31" hidden="1">
      <c r="A16" s="195">
        <f>Indicators!A28</f>
        <v>36220</v>
      </c>
      <c r="B16" s="215">
        <f>(Indicators!B28-Indicators!B27)/Indicators!B27</f>
        <v>1.2140833670577734E-3</v>
      </c>
      <c r="C16" s="215">
        <f>(Indicators!C28-Indicators!C27)/-100</f>
        <v>-4.5500000000000011E-3</v>
      </c>
      <c r="D16" s="215">
        <f>(Indicators!D28-Indicators!D27)/-100</f>
        <v>7.4489561071838925E-3</v>
      </c>
      <c r="E16" s="215">
        <f>(Indicators!E28-Indicators!E27)/-Indicators!E27</f>
        <v>-0.12285714285714278</v>
      </c>
      <c r="F16" s="215">
        <f>(Indicators!F28-Indicators!F27)/Indicators!F27</f>
        <v>-0.1158357771260997</v>
      </c>
      <c r="G16" s="215">
        <f>(Indicators!G28-Indicators!G27)/Indicators!G27</f>
        <v>-2.1997559700191745E-2</v>
      </c>
      <c r="H16" s="215">
        <f>(Indicators!H28-Indicators!H27)/Indicators!H27</f>
        <v>8.9639232669283374E-3</v>
      </c>
      <c r="I16" s="215">
        <f>(Indicators!I28-Indicators!I27)/Indicators!I27</f>
        <v>5.2964073766830454E-3</v>
      </c>
      <c r="J16" s="195"/>
      <c r="K16" s="215">
        <f>Ilembe!C$61/100</f>
        <v>0.17330734913082158</v>
      </c>
      <c r="L16" s="215">
        <f>Ilembe!D$61/100</f>
        <v>9.7839207574975731E-3</v>
      </c>
      <c r="M16" s="215">
        <f>Ilembe!E$61/100</f>
        <v>0.3479317328722536</v>
      </c>
      <c r="N16" s="215">
        <f>Ilembe!F$61/100</f>
        <v>2.0642630283599341E-2</v>
      </c>
      <c r="O16" s="215">
        <f>Ilembe!G$61/100</f>
        <v>1.800566458272565E-2</v>
      </c>
      <c r="P16" s="215">
        <f>Ilembe!H$61/100</f>
        <v>0.1031854019421901</v>
      </c>
      <c r="Q16" s="215">
        <f>Ilembe!I$61/100</f>
        <v>4.8660740759276247E-2</v>
      </c>
      <c r="R16" s="215">
        <f>Ilembe!J$61/100</f>
        <v>8.9720685214160115E-2</v>
      </c>
      <c r="S16" s="215">
        <f>Ilembe!K$61/100</f>
        <v>0.1887618744574758</v>
      </c>
      <c r="T16" s="215"/>
      <c r="U16" s="215">
        <f>K16*$B16*Indicators!$B$216+K16*$C16*Indicators!$C$216+K16*$D16*Indicators!$D$216+K16*$E16*Indicators!$E$216+K16*$F16*Indicators!$F$216+K16*$G16*Indicators!$G$216+K16*$H16*Indicators!$H$216+K16*$I16*Indicators!$I$216</f>
        <v>-9.3856463223452469E-3</v>
      </c>
      <c r="V16" s="215">
        <f>L16*$B16*Indicators!$B$217+L16*$C16*Indicators!$C$217+L16*$D16*Indicators!$D$217+L16*$E16*Indicators!$E$217+L16*$F16*Indicators!$F$217+L16*$G16*Indicators!$G$217+L16*$H16*Indicators!$H$217+L16*$I16*Indicators!$I$217</f>
        <v>-1.9236393275521842E-4</v>
      </c>
      <c r="W16" s="215">
        <f>M16*$B16*Indicators!$B$218+M16*$C16*Indicators!$C$218+M16*$D16*Indicators!$D$218+M16*$E16*Indicators!$E$218+M16*$F16*Indicators!$F$218+M16*$G16*Indicators!$G$218+M16*$H16*Indicators!$H$218+M16*$I16*Indicators!$I$218</f>
        <v>-3.6333340073065289E-3</v>
      </c>
      <c r="X16" s="215">
        <f>N16*$B16*Indicators!$B$219+N16*$C16*Indicators!$C$219+N16*$D16*Indicators!$D$219+N16*$E16*Indicators!$E$219+N16*$F16*Indicators!$F$219+N16*$G16*Indicators!$G$219+N16*$H16*Indicators!$H$219+N16*$I16*Indicators!$I$219</f>
        <v>-4.2855083913238238E-4</v>
      </c>
      <c r="Y16" s="215">
        <f>O16*$B16*Indicators!$B$220+O16*$C16*Indicators!$C$220+O16*$D16*Indicators!$D$220+O16*$E16*Indicators!$E$220+O16*$F16*Indicators!$F$220+O16*$G16*Indicators!$G$220+O16*$H16*Indicators!$H$220+O16*$I16*Indicators!$I$220</f>
        <v>-2.8760934429028593E-4</v>
      </c>
      <c r="Z16" s="215">
        <f>P16*$B16*Indicators!$B$221+P16*$C16*Indicators!$C$221+P16*$D16*Indicators!$D$221+P16*$E16*Indicators!$E$221+P16*$F16*Indicators!$F$221+P16*$G16*Indicators!$G$221+P16*$H16*Indicators!$H$221+P16*$I16*Indicators!$I$221</f>
        <v>-1.0345403389760166E-3</v>
      </c>
      <c r="AA16" s="215">
        <f>Q16*$B16*Indicators!$B$222+Q16*$C16*Indicators!$C$222+Q16*$D16*Indicators!$D$222+Q16*$E16*Indicators!$E$222+Q16*$F16*Indicators!$F$222+Q16*$G16*Indicators!$G$222+Q16*$H16*Indicators!$H$222+Q16*$I16*Indicators!$I$222</f>
        <v>-1.6826112160987956E-3</v>
      </c>
      <c r="AB16" s="215">
        <f>R16*$B16*Indicators!$B$223+R16*$C16*Indicators!$C$223+R16*$D16*Indicators!$D$223+R16*$E16*Indicators!$E$223+R16*$F16*Indicators!$F$223+R16*$G16*Indicators!$G$223+R16*$H16*Indicators!$H$223+R16*$I16*Indicators!$I$223</f>
        <v>-9.0240284523134689E-4</v>
      </c>
      <c r="AC16" s="215">
        <f>S16*$B16*Indicators!$B$224+S16*$C16*Indicators!$C$224+S16*$D16*Indicators!$D$224+S16*$E16*Indicators!$E$224+S16*$F16*Indicators!$F$224+S16*$G16*Indicators!$G$224+S16*$H16*Indicators!$H$224+S16*$I16*Indicators!$I$224</f>
        <v>5.6113184036968202E-4</v>
      </c>
      <c r="AD16" s="215"/>
      <c r="AE16" s="198">
        <f t="shared" si="1"/>
        <v>-1.6985927005766139</v>
      </c>
    </row>
    <row r="17" spans="1:31" hidden="1">
      <c r="A17" s="195">
        <f>Indicators!A29</f>
        <v>36251</v>
      </c>
      <c r="B17" s="215">
        <f>(Indicators!B29-Indicators!B28)/Indicators!B28</f>
        <v>-1.2902182700080785E-2</v>
      </c>
      <c r="C17" s="215">
        <f>(Indicators!C29-Indicators!C28)/-100</f>
        <v>2.2000000000000062E-3</v>
      </c>
      <c r="D17" s="215">
        <f>(Indicators!D29-Indicators!D28)/-100</f>
        <v>2.6341621973023166E-3</v>
      </c>
      <c r="E17" s="215">
        <f>(Indicators!E29-Indicators!E28)/-Indicators!E28</f>
        <v>-0.54707379134860046</v>
      </c>
      <c r="F17" s="215">
        <f>(Indicators!F29-Indicators!F28)/Indicators!F28</f>
        <v>-0.10116086235489226</v>
      </c>
      <c r="G17" s="215">
        <f>(Indicators!G29-Indicators!G28)/Indicators!G28</f>
        <v>2.0710059171597638E-2</v>
      </c>
      <c r="H17" s="215">
        <f>(Indicators!H29-Indicators!H28)/Indicators!H28</f>
        <v>-2.2737134057631936E-3</v>
      </c>
      <c r="I17" s="215">
        <f>(Indicators!I29-Indicators!I28)/Indicators!I28</f>
        <v>7.6171131141297449E-4</v>
      </c>
      <c r="J17" s="195"/>
      <c r="K17" s="215">
        <f>Ilembe!C$61/100</f>
        <v>0.17330734913082158</v>
      </c>
      <c r="L17" s="215">
        <f>Ilembe!D$61/100</f>
        <v>9.7839207574975731E-3</v>
      </c>
      <c r="M17" s="215">
        <f>Ilembe!E$61/100</f>
        <v>0.3479317328722536</v>
      </c>
      <c r="N17" s="215">
        <f>Ilembe!F$61/100</f>
        <v>2.0642630283599341E-2</v>
      </c>
      <c r="O17" s="215">
        <f>Ilembe!G$61/100</f>
        <v>1.800566458272565E-2</v>
      </c>
      <c r="P17" s="215">
        <f>Ilembe!H$61/100</f>
        <v>0.1031854019421901</v>
      </c>
      <c r="Q17" s="215">
        <f>Ilembe!I$61/100</f>
        <v>4.8660740759276247E-2</v>
      </c>
      <c r="R17" s="215">
        <f>Ilembe!J$61/100</f>
        <v>8.9720685214160115E-2</v>
      </c>
      <c r="S17" s="215">
        <f>Ilembe!K$61/100</f>
        <v>0.1887618744574758</v>
      </c>
      <c r="T17" s="215"/>
      <c r="U17" s="215">
        <f>K17*$B17*Indicators!$B$216+K17*$C17*Indicators!$C$216+K17*$D17*Indicators!$D$216+K17*$E17*Indicators!$E$216+K17*$F17*Indicators!$F$216+K17*$G17*Indicators!$G$216+K17*$H17*Indicators!$H$216+K17*$I17*Indicators!$I$216</f>
        <v>-2.1792700048952753E-2</v>
      </c>
      <c r="V17" s="215">
        <f>L17*$B17*Indicators!$B$217+L17*$C17*Indicators!$C$217+L17*$D17*Indicators!$D$217+L17*$E17*Indicators!$E$217+L17*$F17*Indicators!$F$217+L17*$G17*Indicators!$G$217+L17*$H17*Indicators!$H$217+L17*$I17*Indicators!$I$217</f>
        <v>-4.905821064973611E-4</v>
      </c>
      <c r="W17" s="215">
        <f>M17*$B17*Indicators!$B$218+M17*$C17*Indicators!$C$218+M17*$D17*Indicators!$D$218+M17*$E17*Indicators!$E$218+M17*$F17*Indicators!$F$218+M17*$G17*Indicators!$G$218+M17*$H17*Indicators!$H$218+M17*$I17*Indicators!$I$218</f>
        <v>-2.0432800401791011E-2</v>
      </c>
      <c r="X17" s="215">
        <f>N17*$B17*Indicators!$B$219+N17*$C17*Indicators!$C$219+N17*$D17*Indicators!$D$219+N17*$E17*Indicators!$E$219+N17*$F17*Indicators!$F$219+N17*$G17*Indicators!$G$219+N17*$H17*Indicators!$H$219+N17*$I17*Indicators!$I$219</f>
        <v>-2.2770840901440905E-3</v>
      </c>
      <c r="Y17" s="215">
        <f>O17*$B17*Indicators!$B$220+O17*$C17*Indicators!$C$220+O17*$D17*Indicators!$D$220+O17*$E17*Indicators!$E$220+O17*$F17*Indicators!$F$220+O17*$G17*Indicators!$G$220+O17*$H17*Indicators!$H$220+O17*$I17*Indicators!$I$220</f>
        <v>-1.4957647534023168E-3</v>
      </c>
      <c r="Z17" s="215">
        <f>P17*$B17*Indicators!$B$221+P17*$C17*Indicators!$C$221+P17*$D17*Indicators!$D$221+P17*$E17*Indicators!$E$221+P17*$F17*Indicators!$F$221+P17*$G17*Indicators!$G$221+P17*$H17*Indicators!$H$221+P17*$I17*Indicators!$I$221</f>
        <v>-5.7029739274196151E-3</v>
      </c>
      <c r="AA17" s="215">
        <f>Q17*$B17*Indicators!$B$222+Q17*$C17*Indicators!$C$222+Q17*$D17*Indicators!$D$222+Q17*$E17*Indicators!$E$222+Q17*$F17*Indicators!$F$222+Q17*$G17*Indicators!$G$222+Q17*$H17*Indicators!$H$222+Q17*$I17*Indicators!$I$222</f>
        <v>-8.0332805756021097E-3</v>
      </c>
      <c r="AB17" s="215">
        <f>R17*$B17*Indicators!$B$223+R17*$C17*Indicators!$C$223+R17*$D17*Indicators!$D$223+R17*$E17*Indicators!$E$223+R17*$F17*Indicators!$F$223+R17*$G17*Indicators!$G$223+R17*$H17*Indicators!$H$223+R17*$I17*Indicators!$I$223</f>
        <v>-4.9892066725497602E-3</v>
      </c>
      <c r="AC17" s="215">
        <f>S17*$B17*Indicators!$B$224+S17*$C17*Indicators!$C$224+S17*$D17*Indicators!$D$224+S17*$E17*Indicators!$E$224+S17*$F17*Indicators!$F$224+S17*$G17*Indicators!$G$224+S17*$H17*Indicators!$H$224+S17*$I17*Indicators!$I$224</f>
        <v>-1.203195155645848E-4</v>
      </c>
      <c r="AD17" s="215"/>
      <c r="AE17" s="198">
        <f t="shared" si="1"/>
        <v>-6.5334712091923599</v>
      </c>
    </row>
    <row r="18" spans="1:31" hidden="1">
      <c r="A18" s="195">
        <f>Indicators!A30</f>
        <v>36281</v>
      </c>
      <c r="B18" s="215">
        <f>(Indicators!B30-Indicators!B29)/Indicators!B29</f>
        <v>1.6756207822839483E-2</v>
      </c>
      <c r="C18" s="215">
        <f>(Indicators!C30-Indicators!C29)/-100</f>
        <v>-4.9000000000000024E-3</v>
      </c>
      <c r="D18" s="215">
        <f>(Indicators!D30-Indicators!D29)/-100</f>
        <v>6.007805121901715E-3</v>
      </c>
      <c r="E18" s="215">
        <f>(Indicators!E30-Indicators!E29)/-Indicators!E29</f>
        <v>7.6754385964912214E-2</v>
      </c>
      <c r="F18" s="215">
        <f>(Indicators!F30-Indicators!F29)/Indicators!F29</f>
        <v>6.0885608856088576E-2</v>
      </c>
      <c r="G18" s="215">
        <f>(Indicators!G30-Indicators!G29)/Indicators!G29</f>
        <v>-5.5875676619521558E-2</v>
      </c>
      <c r="H18" s="215">
        <f>(Indicators!H30-Indicators!H29)/Indicators!H29</f>
        <v>8.6124748713991217E-4</v>
      </c>
      <c r="I18" s="215">
        <f>(Indicators!I30-Indicators!I29)/Indicators!I29</f>
        <v>-5.4547761004693643E-3</v>
      </c>
      <c r="J18" s="195"/>
      <c r="K18" s="215">
        <f>Ilembe!C$61/100</f>
        <v>0.17330734913082158</v>
      </c>
      <c r="L18" s="215">
        <f>Ilembe!D$61/100</f>
        <v>9.7839207574975731E-3</v>
      </c>
      <c r="M18" s="215">
        <f>Ilembe!E$61/100</f>
        <v>0.3479317328722536</v>
      </c>
      <c r="N18" s="215">
        <f>Ilembe!F$61/100</f>
        <v>2.0642630283599341E-2</v>
      </c>
      <c r="O18" s="215">
        <f>Ilembe!G$61/100</f>
        <v>1.800566458272565E-2</v>
      </c>
      <c r="P18" s="215">
        <f>Ilembe!H$61/100</f>
        <v>0.1031854019421901</v>
      </c>
      <c r="Q18" s="215">
        <f>Ilembe!I$61/100</f>
        <v>4.8660740759276247E-2</v>
      </c>
      <c r="R18" s="215">
        <f>Ilembe!J$61/100</f>
        <v>8.9720685214160115E-2</v>
      </c>
      <c r="S18" s="215">
        <f>Ilembe!K$61/100</f>
        <v>0.1887618744574758</v>
      </c>
      <c r="T18" s="215"/>
      <c r="U18" s="215">
        <f>K18*$B18*Indicators!$B$216+K18*$C18*Indicators!$C$216+K18*$D18*Indicators!$D$216+K18*$E18*Indicators!$E$216+K18*$F18*Indicators!$F$216+K18*$G18*Indicators!$G$216+K18*$H18*Indicators!$H$216+K18*$I18*Indicators!$I$216</f>
        <v>5.914165758270697E-3</v>
      </c>
      <c r="V18" s="215">
        <f>L18*$B18*Indicators!$B$217+L18*$C18*Indicators!$C$217+L18*$D18*Indicators!$D$217+L18*$E18*Indicators!$E$217+L18*$F18*Indicators!$F$217+L18*$G18*Indicators!$G$217+L18*$H18*Indicators!$H$217+L18*$I18*Indicators!$I$217</f>
        <v>-1.0506879048260506E-4</v>
      </c>
      <c r="W18" s="215">
        <f>M18*$B18*Indicators!$B$218+M18*$C18*Indicators!$C$218+M18*$D18*Indicators!$D$218+M18*$E18*Indicators!$E$218+M18*$F18*Indicators!$F$218+M18*$G18*Indicators!$G$218+M18*$H18*Indicators!$H$218+M18*$I18*Indicators!$I$218</f>
        <v>4.1249641968668718E-3</v>
      </c>
      <c r="X18" s="215">
        <f>N18*$B18*Indicators!$B$219+N18*$C18*Indicators!$C$219+N18*$D18*Indicators!$D$219+N18*$E18*Indicators!$E$219+N18*$F18*Indicators!$F$219+N18*$G18*Indicators!$G$219+N18*$H18*Indicators!$H$219+N18*$I18*Indicators!$I$219</f>
        <v>2.98092481490831E-4</v>
      </c>
      <c r="Y18" s="215">
        <f>O18*$B18*Indicators!$B$220+O18*$C18*Indicators!$C$220+O18*$D18*Indicators!$D$220+O18*$E18*Indicators!$E$220+O18*$F18*Indicators!$F$220+O18*$G18*Indicators!$G$220+O18*$H18*Indicators!$H$220+O18*$I18*Indicators!$I$220</f>
        <v>2.2156320713886894E-4</v>
      </c>
      <c r="Z18" s="215">
        <f>P18*$B18*Indicators!$B$221+P18*$C18*Indicators!$C$221+P18*$D18*Indicators!$D$221+P18*$E18*Indicators!$E$221+P18*$F18*Indicators!$F$221+P18*$G18*Indicators!$G$221+P18*$H18*Indicators!$H$221+P18*$I18*Indicators!$I$221</f>
        <v>9.3413045554516011E-4</v>
      </c>
      <c r="AA18" s="215">
        <f>Q18*$B18*Indicators!$B$222+Q18*$C18*Indicators!$C$222+Q18*$D18*Indicators!$D$222+Q18*$E18*Indicators!$E$222+Q18*$F18*Indicators!$F$222+Q18*$G18*Indicators!$G$222+Q18*$H18*Indicators!$H$222+Q18*$I18*Indicators!$I$222</f>
        <v>1.1653998741509774E-3</v>
      </c>
      <c r="AB18" s="215">
        <f>R18*$B18*Indicators!$B$223+R18*$C18*Indicators!$C$223+R18*$D18*Indicators!$D$223+R18*$E18*Indicators!$E$223+R18*$F18*Indicators!$F$223+R18*$G18*Indicators!$G$223+R18*$H18*Indicators!$H$223+R18*$I18*Indicators!$I$223</f>
        <v>7.3772612095109145E-4</v>
      </c>
      <c r="AC18" s="215">
        <f>S18*$B18*Indicators!$B$224+S18*$C18*Indicators!$C$224+S18*$D18*Indicators!$D$224+S18*$E18*Indicators!$E$224+S18*$F18*Indicators!$F$224+S18*$G18*Indicators!$G$224+S18*$H18*Indicators!$H$224+S18*$I18*Indicators!$I$224</f>
        <v>2.1666413522610151E-4</v>
      </c>
      <c r="AD18" s="215"/>
      <c r="AE18" s="198">
        <f t="shared" si="1"/>
        <v>1.3507637439157998</v>
      </c>
    </row>
    <row r="19" spans="1:31" hidden="1">
      <c r="A19" s="195">
        <f>Indicators!A31</f>
        <v>36312</v>
      </c>
      <c r="B19" s="215">
        <f>(Indicators!B31-Indicators!B30)/Indicators!B30</f>
        <v>-2.7466774063632647E-2</v>
      </c>
      <c r="C19" s="215">
        <f>(Indicators!C31-Indicators!C30)/-100</f>
        <v>-8.5000000000000852E-4</v>
      </c>
      <c r="D19" s="215">
        <f>(Indicators!D31-Indicators!D30)/-100</f>
        <v>-2.0195874417451519E-3</v>
      </c>
      <c r="E19" s="215">
        <f>(Indicators!E31-Indicators!E30)/-Indicators!E30</f>
        <v>-0.11757719714964374</v>
      </c>
      <c r="F19" s="215">
        <f>(Indicators!F31-Indicators!F30)/Indicators!F30</f>
        <v>5.0434782608695661E-2</v>
      </c>
      <c r="G19" s="215">
        <f>(Indicators!G31-Indicators!G30)/Indicators!G30</f>
        <v>-3.36600702792677E-2</v>
      </c>
      <c r="H19" s="215">
        <f>(Indicators!H31-Indicators!H30)/Indicators!H30</f>
        <v>2.6294433759113594E-2</v>
      </c>
      <c r="I19" s="215">
        <f>(Indicators!I31-Indicators!I30)/Indicators!I30</f>
        <v>4.9107142857142856E-3</v>
      </c>
      <c r="J19" s="195"/>
      <c r="K19" s="215">
        <f>Ilembe!C$61/100</f>
        <v>0.17330734913082158</v>
      </c>
      <c r="L19" s="215">
        <f>Ilembe!D$61/100</f>
        <v>9.7839207574975731E-3</v>
      </c>
      <c r="M19" s="215">
        <f>Ilembe!E$61/100</f>
        <v>0.3479317328722536</v>
      </c>
      <c r="N19" s="215">
        <f>Ilembe!F$61/100</f>
        <v>2.0642630283599341E-2</v>
      </c>
      <c r="O19" s="215">
        <f>Ilembe!G$61/100</f>
        <v>1.800566458272565E-2</v>
      </c>
      <c r="P19" s="215">
        <f>Ilembe!H$61/100</f>
        <v>0.1031854019421901</v>
      </c>
      <c r="Q19" s="215">
        <f>Ilembe!I$61/100</f>
        <v>4.8660740759276247E-2</v>
      </c>
      <c r="R19" s="215">
        <f>Ilembe!J$61/100</f>
        <v>8.9720685214160115E-2</v>
      </c>
      <c r="S19" s="215">
        <f>Ilembe!K$61/100</f>
        <v>0.1887618744574758</v>
      </c>
      <c r="T19" s="215"/>
      <c r="U19" s="215">
        <f>K19*$B19*Indicators!$B$216+K19*$C19*Indicators!$C$216+K19*$D19*Indicators!$D$216+K19*$E19*Indicators!$E$216+K19*$F19*Indicators!$F$216+K19*$G19*Indicators!$G$216+K19*$H19*Indicators!$H$216+K19*$I19*Indicators!$I$216</f>
        <v>-1.3023566184032112E-3</v>
      </c>
      <c r="V19" s="215">
        <f>L19*$B19*Indicators!$B$217+L19*$C19*Indicators!$C$217+L19*$D19*Indicators!$D$217+L19*$E19*Indicators!$E$217+L19*$F19*Indicators!$F$217+L19*$G19*Indicators!$G$217+L19*$H19*Indicators!$H$217+L19*$I19*Indicators!$I$217</f>
        <v>-3.1777819648571361E-4</v>
      </c>
      <c r="W19" s="215">
        <f>M19*$B19*Indicators!$B$218+M19*$C19*Indicators!$C$218+M19*$D19*Indicators!$D$218+M19*$E19*Indicators!$E$218+M19*$F19*Indicators!$F$218+M19*$G19*Indicators!$G$218+M19*$H19*Indicators!$H$218+M19*$I19*Indicators!$I$218</f>
        <v>-6.2733774648022732E-3</v>
      </c>
      <c r="X19" s="215">
        <f>N19*$B19*Indicators!$B$219+N19*$C19*Indicators!$C$219+N19*$D19*Indicators!$D$219+N19*$E19*Indicators!$E$219+N19*$F19*Indicators!$F$219+N19*$G19*Indicators!$G$219+N19*$H19*Indicators!$H$219+N19*$I19*Indicators!$I$219</f>
        <v>-4.4011730277279356E-4</v>
      </c>
      <c r="Y19" s="215">
        <f>O19*$B19*Indicators!$B$220+O19*$C19*Indicators!$C$220+O19*$D19*Indicators!$D$220+O19*$E19*Indicators!$E$220+O19*$F19*Indicators!$F$220+O19*$G19*Indicators!$G$220+O19*$H19*Indicators!$H$220+O19*$I19*Indicators!$I$220</f>
        <v>-2.2878627402740369E-4</v>
      </c>
      <c r="Z19" s="215">
        <f>P19*$B19*Indicators!$B$221+P19*$C19*Indicators!$C$221+P19*$D19*Indicators!$D$221+P19*$E19*Indicators!$E$221+P19*$F19*Indicators!$F$221+P19*$G19*Indicators!$G$221+P19*$H19*Indicators!$H$221+P19*$I19*Indicators!$I$221</f>
        <v>-8.9071766328880655E-4</v>
      </c>
      <c r="AA19" s="215">
        <f>Q19*$B19*Indicators!$B$222+Q19*$C19*Indicators!$C$222+Q19*$D19*Indicators!$D$222+Q19*$E19*Indicators!$E$222+Q19*$F19*Indicators!$F$222+Q19*$G19*Indicators!$G$222+Q19*$H19*Indicators!$H$222+Q19*$I19*Indicators!$I$222</f>
        <v>-1.588375973761325E-3</v>
      </c>
      <c r="AB19" s="215">
        <f>R19*$B19*Indicators!$B$223+R19*$C19*Indicators!$C$223+R19*$D19*Indicators!$D$223+R19*$E19*Indicators!$E$223+R19*$F19*Indicators!$F$223+R19*$G19*Indicators!$G$223+R19*$H19*Indicators!$H$223+R19*$I19*Indicators!$I$223</f>
        <v>-6.1638021232128168E-4</v>
      </c>
      <c r="AC19" s="215">
        <f>S19*$B19*Indicators!$B$224+S19*$C19*Indicators!$C$224+S19*$D19*Indicators!$D$224+S19*$E19*Indicators!$E$224+S19*$F19*Indicators!$F$224+S19*$G19*Indicators!$G$224+S19*$H19*Indicators!$H$224+S19*$I19*Indicators!$I$224</f>
        <v>8.8449490729214462E-4</v>
      </c>
      <c r="AD19" s="215"/>
      <c r="AE19" s="198">
        <f t="shared" si="1"/>
        <v>-1.0773394798570664</v>
      </c>
    </row>
    <row r="20" spans="1:31" hidden="1">
      <c r="A20" s="195">
        <f>Indicators!A32</f>
        <v>36342</v>
      </c>
      <c r="B20" s="215">
        <f>(Indicators!B32-Indicators!B31)/Indicators!B31</f>
        <v>1.9546132184860083E-2</v>
      </c>
      <c r="C20" s="215">
        <f>(Indicators!C32-Indicators!C31)/-100</f>
        <v>-1.9999999999999573E-4</v>
      </c>
      <c r="D20" s="215">
        <f>(Indicators!D32-Indicators!D31)/-100</f>
        <v>2.3723186353443778E-2</v>
      </c>
      <c r="E20" s="215">
        <f>(Indicators!E32-Indicators!E31)/-Indicators!E31</f>
        <v>-0.11052072263549406</v>
      </c>
      <c r="F20" s="215">
        <f>(Indicators!F32-Indicators!F31)/Indicators!F31</f>
        <v>-0.10927152317880796</v>
      </c>
      <c r="G20" s="215">
        <f>(Indicators!G32-Indicators!G31)/Indicators!G31</f>
        <v>-2.2239234449760774E-2</v>
      </c>
      <c r="H20" s="215">
        <f>(Indicators!H32-Indicators!H31)/Indicators!H31</f>
        <v>1.0210943142480015E-3</v>
      </c>
      <c r="I20" s="215">
        <f>(Indicators!I32-Indicators!I31)/Indicators!I31</f>
        <v>2.411626578663451E-3</v>
      </c>
      <c r="J20" s="195"/>
      <c r="K20" s="215">
        <f>Ilembe!C$61/100</f>
        <v>0.17330734913082158</v>
      </c>
      <c r="L20" s="215">
        <f>Ilembe!D$61/100</f>
        <v>9.7839207574975731E-3</v>
      </c>
      <c r="M20" s="215">
        <f>Ilembe!E$61/100</f>
        <v>0.3479317328722536</v>
      </c>
      <c r="N20" s="215">
        <f>Ilembe!F$61/100</f>
        <v>2.0642630283599341E-2</v>
      </c>
      <c r="O20" s="215">
        <f>Ilembe!G$61/100</f>
        <v>1.800566458272565E-2</v>
      </c>
      <c r="P20" s="215">
        <f>Ilembe!H$61/100</f>
        <v>0.1031854019421901</v>
      </c>
      <c r="Q20" s="215">
        <f>Ilembe!I$61/100</f>
        <v>4.8660740759276247E-2</v>
      </c>
      <c r="R20" s="215">
        <f>Ilembe!J$61/100</f>
        <v>8.9720685214160115E-2</v>
      </c>
      <c r="S20" s="215">
        <f>Ilembe!K$61/100</f>
        <v>0.1887618744574758</v>
      </c>
      <c r="T20" s="215"/>
      <c r="U20" s="215">
        <f>K20*$B20*Indicators!$B$216+K20*$C20*Indicators!$C$216+K20*$D20*Indicators!$D$216+K20*$E20*Indicators!$E$216+K20*$F20*Indicators!$F$216+K20*$G20*Indicators!$G$216+K20*$H20*Indicators!$H$216+K20*$I20*Indicators!$I$216</f>
        <v>-8.0067223195680083E-3</v>
      </c>
      <c r="V20" s="215">
        <f>L20*$B20*Indicators!$B$217+L20*$C20*Indicators!$C$217+L20*$D20*Indicators!$D$217+L20*$E20*Indicators!$E$217+L20*$F20*Indicators!$F$217+L20*$G20*Indicators!$G$217+L20*$H20*Indicators!$H$217+L20*$I20*Indicators!$I$217</f>
        <v>-1.3307698706611524E-4</v>
      </c>
      <c r="W20" s="215">
        <f>M20*$B20*Indicators!$B$218+M20*$C20*Indicators!$C$218+M20*$D20*Indicators!$D$218+M20*$E20*Indicators!$E$218+M20*$F20*Indicators!$F$218+M20*$G20*Indicators!$G$218+M20*$H20*Indicators!$H$218+M20*$I20*Indicators!$I$218</f>
        <v>-8.6298618790151406E-4</v>
      </c>
      <c r="X20" s="215">
        <f>N20*$B20*Indicators!$B$219+N20*$C20*Indicators!$C$219+N20*$D20*Indicators!$D$219+N20*$E20*Indicators!$E$219+N20*$F20*Indicators!$F$219+N20*$G20*Indicators!$G$219+N20*$H20*Indicators!$H$219+N20*$I20*Indicators!$I$219</f>
        <v>-3.6466133807809E-4</v>
      </c>
      <c r="Y20" s="215">
        <f>O20*$B20*Indicators!$B$220+O20*$C20*Indicators!$C$220+O20*$D20*Indicators!$D$220+O20*$E20*Indicators!$E$220+O20*$F20*Indicators!$F$220+O20*$G20*Indicators!$G$220+O20*$H20*Indicators!$H$220+O20*$I20*Indicators!$I$220</f>
        <v>-2.1398412394224304E-4</v>
      </c>
      <c r="Z20" s="215">
        <f>P20*$B20*Indicators!$B$221+P20*$C20*Indicators!$C$221+P20*$D20*Indicators!$D$221+P20*$E20*Indicators!$E$221+P20*$F20*Indicators!$F$221+P20*$G20*Indicators!$G$221+P20*$H20*Indicators!$H$221+P20*$I20*Indicators!$I$221</f>
        <v>-4.3003013569837666E-4</v>
      </c>
      <c r="AA20" s="215">
        <f>Q20*$B20*Indicators!$B$222+Q20*$C20*Indicators!$C$222+Q20*$D20*Indicators!$D$222+Q20*$E20*Indicators!$E$222+Q20*$F20*Indicators!$F$222+Q20*$G20*Indicators!$G$222+Q20*$H20*Indicators!$H$222+Q20*$I20*Indicators!$I$222</f>
        <v>-1.3831281954976404E-3</v>
      </c>
      <c r="AB20" s="215">
        <f>R20*$B20*Indicators!$B$223+R20*$C20*Indicators!$C$223+R20*$D20*Indicators!$D$223+R20*$E20*Indicators!$E$223+R20*$F20*Indicators!$F$223+R20*$G20*Indicators!$G$223+R20*$H20*Indicators!$H$223+R20*$I20*Indicators!$I$223</f>
        <v>-5.7136202976771678E-4</v>
      </c>
      <c r="AC20" s="215">
        <f>S20*$B20*Indicators!$B$224+S20*$C20*Indicators!$C$224+S20*$D20*Indicators!$D$224+S20*$E20*Indicators!$E$224+S20*$F20*Indicators!$F$224+S20*$G20*Indicators!$G$224+S20*$H20*Indicators!$H$224+S20*$I20*Indicators!$I$224</f>
        <v>1.3319340092853634E-3</v>
      </c>
      <c r="AD20" s="215"/>
      <c r="AE20" s="198">
        <f t="shared" si="1"/>
        <v>-1.0634017308234338</v>
      </c>
    </row>
    <row r="21" spans="1:31" hidden="1">
      <c r="A21" s="195">
        <f>Indicators!A33</f>
        <v>36373</v>
      </c>
      <c r="B21" s="215">
        <f>(Indicators!B33-Indicators!B32)/Indicators!B32</f>
        <v>-1.0966693744922809E-2</v>
      </c>
      <c r="C21" s="215">
        <f>(Indicators!C33-Indicators!C32)/-100</f>
        <v>-1.9999999999999573E-4</v>
      </c>
      <c r="D21" s="215">
        <f>(Indicators!D33-Indicators!D32)/-100</f>
        <v>1.5796200399413648E-2</v>
      </c>
      <c r="E21" s="215">
        <f>(Indicators!E33-Indicators!E32)/-Indicators!E32</f>
        <v>-4.6411483253588633E-2</v>
      </c>
      <c r="F21" s="215">
        <f>(Indicators!F33-Indicators!F32)/Indicators!F32</f>
        <v>6.3197026022304814E-2</v>
      </c>
      <c r="G21" s="215">
        <f>(Indicators!G33-Indicators!G32)/Indicators!G32</f>
        <v>1.9574068274350142E-3</v>
      </c>
      <c r="H21" s="215">
        <f>(Indicators!H33-Indicators!H32)/Indicators!H32</f>
        <v>7.8328440397405913E-3</v>
      </c>
      <c r="I21" s="215">
        <f>(Indicators!I33-Indicators!I32)/Indicators!I32</f>
        <v>5.0015827793605571E-3</v>
      </c>
      <c r="J21" s="195"/>
      <c r="K21" s="215">
        <f>Ilembe!C$61/100</f>
        <v>0.17330734913082158</v>
      </c>
      <c r="L21" s="215">
        <f>Ilembe!D$61/100</f>
        <v>9.7839207574975731E-3</v>
      </c>
      <c r="M21" s="215">
        <f>Ilembe!E$61/100</f>
        <v>0.3479317328722536</v>
      </c>
      <c r="N21" s="215">
        <f>Ilembe!F$61/100</f>
        <v>2.0642630283599341E-2</v>
      </c>
      <c r="O21" s="215">
        <f>Ilembe!G$61/100</f>
        <v>1.800566458272565E-2</v>
      </c>
      <c r="P21" s="215">
        <f>Ilembe!H$61/100</f>
        <v>0.1031854019421901</v>
      </c>
      <c r="Q21" s="215">
        <f>Ilembe!I$61/100</f>
        <v>4.8660740759276247E-2</v>
      </c>
      <c r="R21" s="215">
        <f>Ilembe!J$61/100</f>
        <v>8.9720685214160115E-2</v>
      </c>
      <c r="S21" s="215">
        <f>Ilembe!K$61/100</f>
        <v>0.1887618744574758</v>
      </c>
      <c r="T21" s="215"/>
      <c r="U21" s="215">
        <f>K21*$B21*Indicators!$B$216+K21*$C21*Indicators!$C$216+K21*$D21*Indicators!$D$216+K21*$E21*Indicators!$E$216+K21*$F21*Indicators!$F$216+K21*$G21*Indicators!$G$216+K21*$H21*Indicators!$H$216+K21*$I21*Indicators!$I$216</f>
        <v>1.876751860905879E-3</v>
      </c>
      <c r="V21" s="215">
        <f>L21*$B21*Indicators!$B$217+L21*$C21*Indicators!$C$217+L21*$D21*Indicators!$D$217+L21*$E21*Indicators!$E$217+L21*$F21*Indicators!$F$217+L21*$G21*Indicators!$G$217+L21*$H21*Indicators!$H$217+L21*$I21*Indicators!$I$217</f>
        <v>-6.0150342979735208E-5</v>
      </c>
      <c r="W21" s="215">
        <f>M21*$B21*Indicators!$B$218+M21*$C21*Indicators!$C$218+M21*$D21*Indicators!$D$218+M21*$E21*Indicators!$E$218+M21*$F21*Indicators!$F$218+M21*$G21*Indicators!$G$218+M21*$H21*Indicators!$H$218+M21*$I21*Indicators!$I$218</f>
        <v>-2.0688299725665996E-3</v>
      </c>
      <c r="X21" s="215">
        <f>N21*$B21*Indicators!$B$219+N21*$C21*Indicators!$C$219+N21*$D21*Indicators!$D$219+N21*$E21*Indicators!$E$219+N21*$F21*Indicators!$F$219+N21*$G21*Indicators!$G$219+N21*$H21*Indicators!$H$219+N21*$I21*Indicators!$I$219</f>
        <v>-1.3035986601902323E-4</v>
      </c>
      <c r="Y21" s="215">
        <f>O21*$B21*Indicators!$B$220+O21*$C21*Indicators!$C$220+O21*$D21*Indicators!$D$220+O21*$E21*Indicators!$E$220+O21*$F21*Indicators!$F$220+O21*$G21*Indicators!$G$220+O21*$H21*Indicators!$H$220+O21*$I21*Indicators!$I$220</f>
        <v>-7.0921422372612574E-5</v>
      </c>
      <c r="Z21" s="215">
        <f>P21*$B21*Indicators!$B$221+P21*$C21*Indicators!$C$221+P21*$D21*Indicators!$D$221+P21*$E21*Indicators!$E$221+P21*$F21*Indicators!$F$221+P21*$G21*Indicators!$G$221+P21*$H21*Indicators!$H$221+P21*$I21*Indicators!$I$221</f>
        <v>-7.123575614374967E-5</v>
      </c>
      <c r="AA21" s="215">
        <f>Q21*$B21*Indicators!$B$222+Q21*$C21*Indicators!$C$222+Q21*$D21*Indicators!$D$222+Q21*$E21*Indicators!$E$222+Q21*$F21*Indicators!$F$222+Q21*$G21*Indicators!$G$222+Q21*$H21*Indicators!$H$222+Q21*$I21*Indicators!$I$222</f>
        <v>-5.5540236800995907E-4</v>
      </c>
      <c r="AB21" s="215">
        <f>R21*$B21*Indicators!$B$223+R21*$C21*Indicators!$C$223+R21*$D21*Indicators!$D$223+R21*$E21*Indicators!$E$223+R21*$F21*Indicators!$F$223+R21*$G21*Indicators!$G$223+R21*$H21*Indicators!$H$223+R21*$I21*Indicators!$I$223</f>
        <v>-1.4608907923568224E-4</v>
      </c>
      <c r="AC21" s="215">
        <f>S21*$B21*Indicators!$B$224+S21*$C21*Indicators!$C$224+S21*$D21*Indicators!$D$224+S21*$E21*Indicators!$E$224+S21*$F21*Indicators!$F$224+S21*$G21*Indicators!$G$224+S21*$H21*Indicators!$H$224+S21*$I21*Indicators!$I$224</f>
        <v>8.6688948535522316E-4</v>
      </c>
      <c r="AD21" s="215"/>
      <c r="AE21" s="198">
        <f t="shared" si="1"/>
        <v>-3.5934746106625962E-2</v>
      </c>
    </row>
    <row r="22" spans="1:31" hidden="1">
      <c r="A22" s="195">
        <f>Indicators!A34</f>
        <v>36404</v>
      </c>
      <c r="B22" s="215">
        <f>(Indicators!B34-Indicators!B33)/Indicators!B33</f>
        <v>-1.41765913757701E-2</v>
      </c>
      <c r="C22" s="215">
        <f>(Indicators!C34-Indicators!C33)/-100</f>
        <v>1.9999999999999931E-3</v>
      </c>
      <c r="D22" s="215">
        <f>(Indicators!D34-Indicators!D33)/-100</f>
        <v>1.3422771725218923E-2</v>
      </c>
      <c r="E22" s="215">
        <f>(Indicators!E34-Indicators!E33)/-Indicators!E33</f>
        <v>-0.12391403749428428</v>
      </c>
      <c r="F22" s="215">
        <f>(Indicators!F34-Indicators!F33)/Indicators!F33</f>
        <v>0.16608391608391612</v>
      </c>
      <c r="G22" s="215">
        <f>(Indicators!G34-Indicators!G33)/Indicators!G33</f>
        <v>0.1780104712041885</v>
      </c>
      <c r="H22" s="215">
        <f>(Indicators!H34-Indicators!H33)/Indicators!H33</f>
        <v>1.661160323057111E-2</v>
      </c>
      <c r="I22" s="215">
        <f>(Indicators!I34-Indicators!I33)/Indicators!I33</f>
        <v>1.1969257906009827E-2</v>
      </c>
      <c r="J22" s="195"/>
      <c r="K22" s="215">
        <f>Ilembe!C$61/100</f>
        <v>0.17330734913082158</v>
      </c>
      <c r="L22" s="215">
        <f>Ilembe!D$61/100</f>
        <v>9.7839207574975731E-3</v>
      </c>
      <c r="M22" s="215">
        <f>Ilembe!E$61/100</f>
        <v>0.3479317328722536</v>
      </c>
      <c r="N22" s="215">
        <f>Ilembe!F$61/100</f>
        <v>2.0642630283599341E-2</v>
      </c>
      <c r="O22" s="215">
        <f>Ilembe!G$61/100</f>
        <v>1.800566458272565E-2</v>
      </c>
      <c r="P22" s="215">
        <f>Ilembe!H$61/100</f>
        <v>0.1031854019421901</v>
      </c>
      <c r="Q22" s="215">
        <f>Ilembe!I$61/100</f>
        <v>4.8660740759276247E-2</v>
      </c>
      <c r="R22" s="215">
        <f>Ilembe!J$61/100</f>
        <v>8.9720685214160115E-2</v>
      </c>
      <c r="S22" s="215">
        <f>Ilembe!K$61/100</f>
        <v>0.1887618744574758</v>
      </c>
      <c r="T22" s="215"/>
      <c r="U22" s="215">
        <f>K22*$B22*Indicators!$B$216+K22*$C22*Indicators!$C$216+K22*$D22*Indicators!$D$216+K22*$E22*Indicators!$E$216+K22*$F22*Indicators!$F$216+K22*$G22*Indicators!$G$216+K22*$H22*Indicators!$H$216+K22*$I22*Indicators!$I$216</f>
        <v>5.0977160437033781E-3</v>
      </c>
      <c r="V22" s="215">
        <f>L22*$B22*Indicators!$B$217+L22*$C22*Indicators!$C$217+L22*$D22*Indicators!$D$217+L22*$E22*Indicators!$E$217+L22*$F22*Indicators!$F$217+L22*$G22*Indicators!$G$217+L22*$H22*Indicators!$H$217+L22*$I22*Indicators!$I$217</f>
        <v>5.5723008553417038E-4</v>
      </c>
      <c r="W22" s="215">
        <f>M22*$B22*Indicators!$B$218+M22*$C22*Indicators!$C$218+M22*$D22*Indicators!$D$218+M22*$E22*Indicators!$E$218+M22*$F22*Indicators!$F$218+M22*$G22*Indicators!$G$218+M22*$H22*Indicators!$H$218+M22*$I22*Indicators!$I$218</f>
        <v>-4.2541822573855274E-3</v>
      </c>
      <c r="X22" s="215">
        <f>N22*$B22*Indicators!$B$219+N22*$C22*Indicators!$C$219+N22*$D22*Indicators!$D$219+N22*$E22*Indicators!$E$219+N22*$F22*Indicators!$F$219+N22*$G22*Indicators!$G$219+N22*$H22*Indicators!$H$219+N22*$I22*Indicators!$I$219</f>
        <v>-3.670990160480248E-4</v>
      </c>
      <c r="Y22" s="215">
        <f>O22*$B22*Indicators!$B$220+O22*$C22*Indicators!$C$220+O22*$D22*Indicators!$D$220+O22*$E22*Indicators!$E$220+O22*$F22*Indicators!$F$220+O22*$G22*Indicators!$G$220+O22*$H22*Indicators!$H$220+O22*$I22*Indicators!$I$220</f>
        <v>-2.2472048411745666E-4</v>
      </c>
      <c r="Z22" s="215">
        <f>P22*$B22*Indicators!$B$221+P22*$C22*Indicators!$C$221+P22*$D22*Indicators!$D$221+P22*$E22*Indicators!$E$221+P22*$F22*Indicators!$F$221+P22*$G22*Indicators!$G$221+P22*$H22*Indicators!$H$221+P22*$I22*Indicators!$I$221</f>
        <v>-6.471383648894417E-4</v>
      </c>
      <c r="AA22" s="215">
        <f>Q22*$B22*Indicators!$B$222+Q22*$C22*Indicators!$C$222+Q22*$D22*Indicators!$D$222+Q22*$E22*Indicators!$E$222+Q22*$F22*Indicators!$F$222+Q22*$G22*Indicators!$G$222+Q22*$H22*Indicators!$H$222+Q22*$I22*Indicators!$I$222</f>
        <v>-1.5732186231548612E-3</v>
      </c>
      <c r="AB22" s="215">
        <f>R22*$B22*Indicators!$B$223+R22*$C22*Indicators!$C$223+R22*$D22*Indicators!$D$223+R22*$E22*Indicators!$E$223+R22*$F22*Indicators!$F$223+R22*$G22*Indicators!$G$223+R22*$H22*Indicators!$H$223+R22*$I22*Indicators!$I$223</f>
        <v>-5.5490824872426569E-4</v>
      </c>
      <c r="AC22" s="215">
        <f>S22*$B22*Indicators!$B$224+S22*$C22*Indicators!$C$224+S22*$D22*Indicators!$D$224+S22*$E22*Indicators!$E$224+S22*$F22*Indicators!$F$224+S22*$G22*Indicators!$G$224+S22*$H22*Indicators!$H$224+S22*$I22*Indicators!$I$224</f>
        <v>1.4249330131969613E-3</v>
      </c>
      <c r="AD22" s="215"/>
      <c r="AE22" s="198">
        <f t="shared" si="1"/>
        <v>-5.413878518850674E-2</v>
      </c>
    </row>
    <row r="23" spans="1:31" hidden="1">
      <c r="A23" s="195">
        <f>Indicators!A35</f>
        <v>36434</v>
      </c>
      <c r="B23" s="215">
        <f>(Indicators!B35-Indicators!B34)/Indicators!B34</f>
        <v>2.1745650869826119E-2</v>
      </c>
      <c r="C23" s="215">
        <f>(Indicators!C35-Indicators!C34)/-100</f>
        <v>1.6500000000000093E-3</v>
      </c>
      <c r="D23" s="215">
        <f>(Indicators!D35-Indicators!D34)/-100</f>
        <v>2.2168307556098819E-3</v>
      </c>
      <c r="E23" s="215">
        <f>(Indicators!E35-Indicators!E34)/-Indicators!E34</f>
        <v>0.10659072416598851</v>
      </c>
      <c r="F23" s="215">
        <f>(Indicators!F35-Indicators!F34)/Indicators!F34</f>
        <v>1.199400299850076E-2</v>
      </c>
      <c r="G23" s="215">
        <f>(Indicators!G35-Indicators!G34)/Indicators!G34</f>
        <v>3.3167495854070559E-4</v>
      </c>
      <c r="H23" s="215">
        <f>(Indicators!H35-Indicators!H34)/Indicators!H34</f>
        <v>-8.5879465216185981E-3</v>
      </c>
      <c r="I23" s="215">
        <f>(Indicators!I35-Indicators!I34)/Indicators!I34</f>
        <v>-1.6807768924302789E-3</v>
      </c>
      <c r="J23" s="195"/>
      <c r="K23" s="215">
        <f>Ilembe!C$61/100</f>
        <v>0.17330734913082158</v>
      </c>
      <c r="L23" s="215">
        <f>Ilembe!D$61/100</f>
        <v>9.7839207574975731E-3</v>
      </c>
      <c r="M23" s="215">
        <f>Ilembe!E$61/100</f>
        <v>0.3479317328722536</v>
      </c>
      <c r="N23" s="215">
        <f>Ilembe!F$61/100</f>
        <v>2.0642630283599341E-2</v>
      </c>
      <c r="O23" s="215">
        <f>Ilembe!G$61/100</f>
        <v>1.800566458272565E-2</v>
      </c>
      <c r="P23" s="215">
        <f>Ilembe!H$61/100</f>
        <v>0.1031854019421901</v>
      </c>
      <c r="Q23" s="215">
        <f>Ilembe!I$61/100</f>
        <v>4.8660740759276247E-2</v>
      </c>
      <c r="R23" s="215">
        <f>Ilembe!J$61/100</f>
        <v>8.9720685214160115E-2</v>
      </c>
      <c r="S23" s="215">
        <f>Ilembe!K$61/100</f>
        <v>0.1887618744574758</v>
      </c>
      <c r="T23" s="215"/>
      <c r="U23" s="215">
        <f>K23*$B23*Indicators!$B$216+K23*$C23*Indicators!$C$216+K23*$D23*Indicators!$D$216+K23*$E23*Indicators!$E$216+K23*$F23*Indicators!$F$216+K23*$G23*Indicators!$G$216+K23*$H23*Indicators!$H$216+K23*$I23*Indicators!$I$216</f>
        <v>4.3934000370925361E-3</v>
      </c>
      <c r="V23" s="215">
        <f>L23*$B23*Indicators!$B$217+L23*$C23*Indicators!$C$217+L23*$D23*Indicators!$D$217+L23*$E23*Indicators!$E$217+L23*$F23*Indicators!$F$217+L23*$G23*Indicators!$G$217+L23*$H23*Indicators!$H$217+L23*$I23*Indicators!$I$217</f>
        <v>1.6612395237093665E-4</v>
      </c>
      <c r="W23" s="215">
        <f>M23*$B23*Indicators!$B$218+M23*$C23*Indicators!$C$218+M23*$D23*Indicators!$D$218+M23*$E23*Indicators!$E$218+M23*$F23*Indicators!$F$218+M23*$G23*Indicators!$G$218+M23*$H23*Indicators!$H$218+M23*$I23*Indicators!$I$218</f>
        <v>6.0943519583718042E-3</v>
      </c>
      <c r="X23" s="215">
        <f>N23*$B23*Indicators!$B$219+N23*$C23*Indicators!$C$219+N23*$D23*Indicators!$D$219+N23*$E23*Indicators!$E$219+N23*$F23*Indicators!$F$219+N23*$G23*Indicators!$G$219+N23*$H23*Indicators!$H$219+N23*$I23*Indicators!$I$219</f>
        <v>4.5386679464105688E-4</v>
      </c>
      <c r="Y23" s="215">
        <f>O23*$B23*Indicators!$B$220+O23*$C23*Indicators!$C$220+O23*$D23*Indicators!$D$220+O23*$E23*Indicators!$E$220+O23*$F23*Indicators!$F$220+O23*$G23*Indicators!$G$220+O23*$H23*Indicators!$H$220+O23*$I23*Indicators!$I$220</f>
        <v>2.9204168807960495E-4</v>
      </c>
      <c r="Z23" s="215">
        <f>P23*$B23*Indicators!$B$221+P23*$C23*Indicators!$C$221+P23*$D23*Indicators!$D$221+P23*$E23*Indicators!$E$221+P23*$F23*Indicators!$F$221+P23*$G23*Indicators!$G$221+P23*$H23*Indicators!$H$221+P23*$I23*Indicators!$I$221</f>
        <v>1.2080448498973044E-3</v>
      </c>
      <c r="AA23" s="215">
        <f>Q23*$B23*Indicators!$B$222+Q23*$C23*Indicators!$C$222+Q23*$D23*Indicators!$D$222+Q23*$E23*Indicators!$E$222+Q23*$F23*Indicators!$F$222+Q23*$G23*Indicators!$G$222+Q23*$H23*Indicators!$H$222+Q23*$I23*Indicators!$I$222</f>
        <v>1.5969383811461188E-3</v>
      </c>
      <c r="AB23" s="215">
        <f>R23*$B23*Indicators!$B$223+R23*$C23*Indicators!$C$223+R23*$D23*Indicators!$D$223+R23*$E23*Indicators!$E$223+R23*$F23*Indicators!$F$223+R23*$G23*Indicators!$G$223+R23*$H23*Indicators!$H$223+R23*$I23*Indicators!$I$223</f>
        <v>9.844510470876605E-4</v>
      </c>
      <c r="AC23" s="215">
        <f>S23*$B23*Indicators!$B$224+S23*$C23*Indicators!$C$224+S23*$D23*Indicators!$D$224+S23*$E23*Indicators!$E$224+S23*$F23*Indicators!$F$224+S23*$G23*Indicators!$G$224+S23*$H23*Indicators!$H$224+S23*$I23*Indicators!$I$224</f>
        <v>1.0098919541821216E-4</v>
      </c>
      <c r="AD23" s="215"/>
      <c r="AE23" s="198">
        <f t="shared" si="1"/>
        <v>1.5290207904105233</v>
      </c>
    </row>
    <row r="24" spans="1:31" hidden="1">
      <c r="A24" s="195">
        <f>Indicators!A36</f>
        <v>36465</v>
      </c>
      <c r="B24" s="215">
        <f>(Indicators!B36-Indicators!B35)/Indicators!B35</f>
        <v>4.9415333431184743E-3</v>
      </c>
      <c r="C24" s="215">
        <f>(Indicators!C36-Indicators!C35)/-100</f>
        <v>5.299999999999994E-3</v>
      </c>
      <c r="D24" s="215">
        <f>(Indicators!D36-Indicators!D35)/-100</f>
        <v>-2.1344717182497641E-3</v>
      </c>
      <c r="E24" s="215">
        <f>(Indicators!E36-Indicators!E35)/-Indicators!E35</f>
        <v>-0.15209471766848814</v>
      </c>
      <c r="F24" s="215">
        <f>(Indicators!F36-Indicators!F35)/Indicators!F35</f>
        <v>-3.555555555555559E-2</v>
      </c>
      <c r="G24" s="215">
        <f>(Indicators!G36-Indicators!G35)/Indicators!G35</f>
        <v>-3.6472148541114052E-2</v>
      </c>
      <c r="H24" s="215">
        <f>(Indicators!H36-Indicators!H35)/Indicators!H35</f>
        <v>2.0872071307127243E-2</v>
      </c>
      <c r="I24" s="215">
        <f>(Indicators!I36-Indicators!I35)/Indicators!I35</f>
        <v>6.9838498472282844E-3</v>
      </c>
      <c r="J24" s="195"/>
      <c r="K24" s="215">
        <f>Ilembe!C$61/100</f>
        <v>0.17330734913082158</v>
      </c>
      <c r="L24" s="215">
        <f>Ilembe!D$61/100</f>
        <v>9.7839207574975731E-3</v>
      </c>
      <c r="M24" s="215">
        <f>Ilembe!E$61/100</f>
        <v>0.3479317328722536</v>
      </c>
      <c r="N24" s="215">
        <f>Ilembe!F$61/100</f>
        <v>2.0642630283599341E-2</v>
      </c>
      <c r="O24" s="215">
        <f>Ilembe!G$61/100</f>
        <v>1.800566458272565E-2</v>
      </c>
      <c r="P24" s="215">
        <f>Ilembe!H$61/100</f>
        <v>0.1031854019421901</v>
      </c>
      <c r="Q24" s="215">
        <f>Ilembe!I$61/100</f>
        <v>4.8660740759276247E-2</v>
      </c>
      <c r="R24" s="215">
        <f>Ilembe!J$61/100</f>
        <v>8.9720685214160115E-2</v>
      </c>
      <c r="S24" s="215">
        <f>Ilembe!K$61/100</f>
        <v>0.1887618744574758</v>
      </c>
      <c r="T24" s="215"/>
      <c r="U24" s="215">
        <f>K24*$B24*Indicators!$B$216+K24*$C24*Indicators!$C$216+K24*$D24*Indicators!$D$216+K24*$E24*Indicators!$E$216+K24*$F24*Indicators!$F$216+K24*$G24*Indicators!$G$216+K24*$H24*Indicators!$H$216+K24*$I24*Indicators!$I$216</f>
        <v>-5.6264699638161608E-3</v>
      </c>
      <c r="V24" s="215">
        <f>L24*$B24*Indicators!$B$217+L24*$C24*Indicators!$C$217+L24*$D24*Indicators!$D$217+L24*$E24*Indicators!$E$217+L24*$F24*Indicators!$F$217+L24*$G24*Indicators!$G$217+L24*$H24*Indicators!$H$217+L24*$I24*Indicators!$I$217</f>
        <v>-2.6337435311063207E-4</v>
      </c>
      <c r="W24" s="215">
        <f>M24*$B24*Indicators!$B$218+M24*$C24*Indicators!$C$218+M24*$D24*Indicators!$D$218+M24*$E24*Indicators!$E$218+M24*$F24*Indicators!$F$218+M24*$G24*Indicators!$G$218+M24*$H24*Indicators!$H$218+M24*$I24*Indicators!$I$218</f>
        <v>-3.1462358728152244E-3</v>
      </c>
      <c r="X24" s="215">
        <f>N24*$B24*Indicators!$B$219+N24*$C24*Indicators!$C$219+N24*$D24*Indicators!$D$219+N24*$E24*Indicators!$E$219+N24*$F24*Indicators!$F$219+N24*$G24*Indicators!$G$219+N24*$H24*Indicators!$H$219+N24*$I24*Indicators!$I$219</f>
        <v>-4.9929117860072786E-4</v>
      </c>
      <c r="Y24" s="215">
        <f>O24*$B24*Indicators!$B$220+O24*$C24*Indicators!$C$220+O24*$D24*Indicators!$D$220+O24*$E24*Indicators!$E$220+O24*$F24*Indicators!$F$220+O24*$G24*Indicators!$G$220+O24*$H24*Indicators!$H$220+O24*$I24*Indicators!$I$220</f>
        <v>-2.5806956555377144E-4</v>
      </c>
      <c r="Z24" s="215">
        <f>P24*$B24*Indicators!$B$221+P24*$C24*Indicators!$C$221+P24*$D24*Indicators!$D$221+P24*$E24*Indicators!$E$221+P24*$F24*Indicators!$F$221+P24*$G24*Indicators!$G$221+P24*$H24*Indicators!$H$221+P24*$I24*Indicators!$I$221</f>
        <v>-8.3262312420425669E-4</v>
      </c>
      <c r="AA24" s="215">
        <f>Q24*$B24*Indicators!$B$222+Q24*$C24*Indicators!$C$222+Q24*$D24*Indicators!$D$222+Q24*$E24*Indicators!$E$222+Q24*$F24*Indicators!$F$222+Q24*$G24*Indicators!$G$222+Q24*$H24*Indicators!$H$222+Q24*$I24*Indicators!$I$222</f>
        <v>-1.9179587123005289E-3</v>
      </c>
      <c r="AB24" s="215">
        <f>R24*$B24*Indicators!$B$223+R24*$C24*Indicators!$C$223+R24*$D24*Indicators!$D$223+R24*$E24*Indicators!$E$223+R24*$F24*Indicators!$F$223+R24*$G24*Indicators!$G$223+R24*$H24*Indicators!$H$223+R24*$I24*Indicators!$I$223</f>
        <v>-5.7986045681208563E-4</v>
      </c>
      <c r="AC24" s="215">
        <f>S24*$B24*Indicators!$B$224+S24*$C24*Indicators!$C$224+S24*$D24*Indicators!$D$224+S24*$E24*Indicators!$E$224+S24*$F24*Indicators!$F$224+S24*$G24*Indicators!$G$224+S24*$H24*Indicators!$H$224+S24*$I24*Indicators!$I$224</f>
        <v>1.6107188307977233E-3</v>
      </c>
      <c r="AD24" s="215"/>
      <c r="AE24" s="198">
        <f t="shared" si="1"/>
        <v>-1.1513164396415667</v>
      </c>
    </row>
    <row r="25" spans="1:31" hidden="1">
      <c r="A25" s="195">
        <f>Indicators!A37</f>
        <v>36495</v>
      </c>
      <c r="B25" s="215">
        <f>(Indicators!B37-Indicators!B36)/Indicators!B36</f>
        <v>-1.9474196689385859E-3</v>
      </c>
      <c r="C25" s="215">
        <f>(Indicators!C37-Indicators!C36)/-100</f>
        <v>6.6500000000000092E-3</v>
      </c>
      <c r="D25" s="215">
        <f>(Indicators!D37-Indicators!D36)/-100</f>
        <v>-3.2017075773745707E-3</v>
      </c>
      <c r="E25" s="215">
        <f>(Indicators!E37-Indicators!E36)/-Indicators!E36</f>
        <v>-4.5849802371541508E-2</v>
      </c>
      <c r="F25" s="215">
        <f>(Indicators!F37-Indicators!F36)/Indicators!F36</f>
        <v>-8.1413210445468412E-2</v>
      </c>
      <c r="G25" s="215">
        <f>(Indicators!G37-Indicators!G36)/Indicators!G36</f>
        <v>-4.4735030970406448E-3</v>
      </c>
      <c r="H25" s="215">
        <f>(Indicators!H37-Indicators!H36)/Indicators!H36</f>
        <v>6.2859507800457053E-3</v>
      </c>
      <c r="I25" s="215">
        <f>(Indicators!I37-Indicators!I36)/Indicators!I36</f>
        <v>1.5480834726608458E-3</v>
      </c>
      <c r="J25" s="195"/>
      <c r="K25" s="215">
        <f>Ilembe!C$61/100</f>
        <v>0.17330734913082158</v>
      </c>
      <c r="L25" s="215">
        <f>Ilembe!D$61/100</f>
        <v>9.7839207574975731E-3</v>
      </c>
      <c r="M25" s="215">
        <f>Ilembe!E$61/100</f>
        <v>0.3479317328722536</v>
      </c>
      <c r="N25" s="215">
        <f>Ilembe!F$61/100</f>
        <v>2.0642630283599341E-2</v>
      </c>
      <c r="O25" s="215">
        <f>Ilembe!G$61/100</f>
        <v>1.800566458272565E-2</v>
      </c>
      <c r="P25" s="215">
        <f>Ilembe!H$61/100</f>
        <v>0.1031854019421901</v>
      </c>
      <c r="Q25" s="215">
        <f>Ilembe!I$61/100</f>
        <v>4.8660740759276247E-2</v>
      </c>
      <c r="R25" s="215">
        <f>Ilembe!J$61/100</f>
        <v>8.9720685214160115E-2</v>
      </c>
      <c r="S25" s="215">
        <f>Ilembe!K$61/100</f>
        <v>0.1887618744574758</v>
      </c>
      <c r="T25" s="215"/>
      <c r="U25" s="215">
        <f>K25*$B25*Indicators!$B$216+K25*$C25*Indicators!$C$216+K25*$D25*Indicators!$D$216+K25*$E25*Indicators!$E$216+K25*$F25*Indicators!$F$216+K25*$G25*Indicators!$G$216+K25*$H25*Indicators!$H$216+K25*$I25*Indicators!$I$216</f>
        <v>-5.4332819436734977E-3</v>
      </c>
      <c r="V25" s="215">
        <f>L25*$B25*Indicators!$B$217+L25*$C25*Indicators!$C$217+L25*$D25*Indicators!$D$217+L25*$E25*Indicators!$E$217+L25*$F25*Indicators!$F$217+L25*$G25*Indicators!$G$217+L25*$H25*Indicators!$H$217+L25*$I25*Indicators!$I$217</f>
        <v>-6.5053197951200017E-5</v>
      </c>
      <c r="W25" s="215">
        <f>M25*$B25*Indicators!$B$218+M25*$C25*Indicators!$C$218+M25*$D25*Indicators!$D$218+M25*$E25*Indicators!$E$218+M25*$F25*Indicators!$F$218+M25*$G25*Indicators!$G$218+M25*$H25*Indicators!$H$218+M25*$I25*Indicators!$I$218</f>
        <v>-1.0989252348505931E-3</v>
      </c>
      <c r="X25" s="215">
        <f>N25*$B25*Indicators!$B$219+N25*$C25*Indicators!$C$219+N25*$D25*Indicators!$D$219+N25*$E25*Indicators!$E$219+N25*$F25*Indicators!$F$219+N25*$G25*Indicators!$G$219+N25*$H25*Indicators!$H$219+N25*$I25*Indicators!$I$219</f>
        <v>-1.6079888574967388E-4</v>
      </c>
      <c r="Y25" s="215">
        <f>O25*$B25*Indicators!$B$220+O25*$C25*Indicators!$C$220+O25*$D25*Indicators!$D$220+O25*$E25*Indicators!$E$220+O25*$F25*Indicators!$F$220+O25*$G25*Indicators!$G$220+O25*$H25*Indicators!$H$220+O25*$I25*Indicators!$I$220</f>
        <v>-6.183493938303912E-5</v>
      </c>
      <c r="Z25" s="215">
        <f>P25*$B25*Indicators!$B$221+P25*$C25*Indicators!$C$221+P25*$D25*Indicators!$D$221+P25*$E25*Indicators!$E$221+P25*$F25*Indicators!$F$221+P25*$G25*Indicators!$G$221+P25*$H25*Indicators!$H$221+P25*$I25*Indicators!$I$221</f>
        <v>-1.5695284097384717E-4</v>
      </c>
      <c r="AA25" s="215">
        <f>Q25*$B25*Indicators!$B$222+Q25*$C25*Indicators!$C$222+Q25*$D25*Indicators!$D$222+Q25*$E25*Indicators!$E$222+Q25*$F25*Indicators!$F$222+Q25*$G25*Indicators!$G$222+Q25*$H25*Indicators!$H$222+Q25*$I25*Indicators!$I$222</f>
        <v>-5.6095396039642677E-4</v>
      </c>
      <c r="AB25" s="215">
        <f>R25*$B25*Indicators!$B$223+R25*$C25*Indicators!$C$223+R25*$D25*Indicators!$D$223+R25*$E25*Indicators!$E$223+R25*$F25*Indicators!$F$223+R25*$G25*Indicators!$G$223+R25*$H25*Indicators!$H$223+R25*$I25*Indicators!$I$223</f>
        <v>-7.2602297355058755E-5</v>
      </c>
      <c r="AC25" s="215">
        <f>S25*$B25*Indicators!$B$224+S25*$C25*Indicators!$C$224+S25*$D25*Indicators!$D$224+S25*$E25*Indicators!$E$224+S25*$F25*Indicators!$F$224+S25*$G25*Indicators!$G$224+S25*$H25*Indicators!$H$224+S25*$I25*Indicators!$I$224</f>
        <v>6.5228665184183232E-4</v>
      </c>
      <c r="AD25" s="215"/>
      <c r="AE25" s="198">
        <f t="shared" si="1"/>
        <v>-0.69581166484915036</v>
      </c>
    </row>
    <row r="26" spans="1:31" hidden="1">
      <c r="A26" s="195">
        <f>Indicators!A38</f>
        <v>36526</v>
      </c>
      <c r="B26" s="215">
        <f>(Indicators!B38-Indicators!B37)/Indicators!B37</f>
        <v>2.6211382113821138E-2</v>
      </c>
      <c r="C26" s="215">
        <f>(Indicators!C38-Indicators!C37)/-100</f>
        <v>-8.9999999999999857E-4</v>
      </c>
      <c r="D26" s="215">
        <f>(Indicators!D38-Indicators!D37)/-100</f>
        <v>-4.0710978058354861E-3</v>
      </c>
      <c r="E26" s="215">
        <f>(Indicators!E38-Indicators!E37)/-Indicators!E37</f>
        <v>-2.5699168556311401E-2</v>
      </c>
      <c r="F26" s="215">
        <f>(Indicators!F38-Indicators!F37)/Indicators!F37</f>
        <v>-5.8528428093645571E-2</v>
      </c>
      <c r="G26" s="215">
        <f>(Indicators!G38-Indicators!G37)/Indicators!G37</f>
        <v>-1.9702730729346658E-2</v>
      </c>
      <c r="H26" s="215">
        <f>(Indicators!H38-Indicators!H37)/Indicators!H37</f>
        <v>9.5488439461402282E-3</v>
      </c>
      <c r="I26" s="215">
        <f>(Indicators!I38-Indicators!I37)/Indicators!I37</f>
        <v>-2.1083219982688264E-2</v>
      </c>
      <c r="J26" s="195"/>
      <c r="K26" s="215">
        <f>Ilembe!C$62/100</f>
        <v>0.16746411547786155</v>
      </c>
      <c r="L26" s="215">
        <f>Ilembe!D$62/100</f>
        <v>9.5903778277878996E-3</v>
      </c>
      <c r="M26" s="215">
        <f>Ilembe!E$62/100</f>
        <v>0.3589600488573883</v>
      </c>
      <c r="N26" s="215">
        <f>Ilembe!F$62/100</f>
        <v>2.0987890880979219E-2</v>
      </c>
      <c r="O26" s="215">
        <f>Ilembe!G$62/100</f>
        <v>1.8044568251938765E-2</v>
      </c>
      <c r="P26" s="215">
        <f>Ilembe!H$62/100</f>
        <v>0.10795800799520512</v>
      </c>
      <c r="Q26" s="215">
        <f>Ilembe!I$62/100</f>
        <v>5.0270492825776822E-2</v>
      </c>
      <c r="R26" s="215">
        <f>Ilembe!J$62/100</f>
        <v>8.800449026334696E-2</v>
      </c>
      <c r="S26" s="215">
        <f>Ilembe!K$62/100</f>
        <v>0.17872000761971524</v>
      </c>
      <c r="T26" s="215"/>
      <c r="U26" s="215">
        <f>K26*$B26*Indicators!$B$216+K26*$C26*Indicators!$C$216+K26*$D26*Indicators!$D$216+K26*$E26*Indicators!$E$216+K26*$F26*Indicators!$F$216+K26*$G26*Indicators!$G$216+K26*$H26*Indicators!$H$216+K26*$I26*Indicators!$I$216</f>
        <v>-2.9658629606961382E-3</v>
      </c>
      <c r="V26" s="215">
        <f>L26*$B26*Indicators!$B$217+L26*$C26*Indicators!$C$217+L26*$D26*Indicators!$D$217+L26*$E26*Indicators!$E$217+L26*$F26*Indicators!$F$217+L26*$G26*Indicators!$G$217+L26*$H26*Indicators!$H$217+L26*$I26*Indicators!$I$217</f>
        <v>-6.5255218138993588E-5</v>
      </c>
      <c r="W26" s="215">
        <f>M26*$B26*Indicators!$B$218+M26*$C26*Indicators!$C$218+M26*$D26*Indicators!$D$218+M26*$E26*Indicators!$E$218+M26*$F26*Indicators!$F$218+M26*$G26*Indicators!$G$218+M26*$H26*Indicators!$H$218+M26*$I26*Indicators!$I$218</f>
        <v>1.0620739031859509E-3</v>
      </c>
      <c r="X26" s="215">
        <f>N26*$B26*Indicators!$B$219+N26*$C26*Indicators!$C$219+N26*$D26*Indicators!$D$219+N26*$E26*Indicators!$E$219+N26*$F26*Indicators!$F$219+N26*$G26*Indicators!$G$219+N26*$H26*Indicators!$H$219+N26*$I26*Indicators!$I$219</f>
        <v>-2.5928389995933776E-4</v>
      </c>
      <c r="Y26" s="215">
        <f>O26*$B26*Indicators!$B$220+O26*$C26*Indicators!$C$220+O26*$D26*Indicators!$D$220+O26*$E26*Indicators!$E$220+O26*$F26*Indicators!$F$220+O26*$G26*Indicators!$G$220+O26*$H26*Indicators!$H$220+O26*$I26*Indicators!$I$220</f>
        <v>-1.8108566550528005E-6</v>
      </c>
      <c r="Z26" s="215">
        <f>P26*$B26*Indicators!$B$221+P26*$C26*Indicators!$C$221+P26*$D26*Indicators!$D$221+P26*$E26*Indicators!$E$221+P26*$F26*Indicators!$F$221+P26*$G26*Indicators!$G$221+P26*$H26*Indicators!$H$221+P26*$I26*Indicators!$I$221</f>
        <v>1.4134000389146267E-4</v>
      </c>
      <c r="AA26" s="215">
        <f>Q26*$B26*Indicators!$B$222+Q26*$C26*Indicators!$C$222+Q26*$D26*Indicators!$D$222+Q26*$E26*Indicators!$E$222+Q26*$F26*Indicators!$F$222+Q26*$G26*Indicators!$G$222+Q26*$H26*Indicators!$H$222+Q26*$I26*Indicators!$I$222</f>
        <v>-2.953027165942786E-4</v>
      </c>
      <c r="AB26" s="215">
        <f>R26*$B26*Indicators!$B$223+R26*$C26*Indicators!$C$223+R26*$D26*Indicators!$D$223+R26*$E26*Indicators!$E$223+R26*$F26*Indicators!$F$223+R26*$G26*Indicators!$G$223+R26*$H26*Indicators!$H$223+R26*$I26*Indicators!$I$223</f>
        <v>1.0029024799000013E-4</v>
      </c>
      <c r="AC26" s="215">
        <f>S26*$B26*Indicators!$B$224+S26*$C26*Indicators!$C$224+S26*$D26*Indicators!$D$224+S26*$E26*Indicators!$E$224+S26*$F26*Indicators!$F$224+S26*$G26*Indicators!$G$224+S26*$H26*Indicators!$H$224+S26*$I26*Indicators!$I$224</f>
        <v>5.9020688958081008E-4</v>
      </c>
      <c r="AD26" s="215"/>
      <c r="AE26" s="198">
        <f t="shared" si="1"/>
        <v>-0.16936046073955771</v>
      </c>
    </row>
    <row r="27" spans="1:31" hidden="1">
      <c r="A27" s="195">
        <f>Indicators!A39</f>
        <v>36557</v>
      </c>
      <c r="B27" s="215">
        <f>(Indicators!B39-Indicators!B38)/Indicators!B38</f>
        <v>5.5932310812522885E-3</v>
      </c>
      <c r="C27" s="215">
        <f>(Indicators!C39-Indicators!C38)/-100</f>
        <v>5.4999999999999711E-4</v>
      </c>
      <c r="D27" s="215">
        <f>(Indicators!D39-Indicators!D38)/-100</f>
        <v>3.1779661016950334E-3</v>
      </c>
      <c r="E27" s="215">
        <f>(Indicators!E39-Indicators!E38)/-Indicators!E38</f>
        <v>-0.11827560795873253</v>
      </c>
      <c r="F27" s="215">
        <f>(Indicators!F39-Indicators!F38)/Indicators!F38</f>
        <v>-4.9733570159857951E-2</v>
      </c>
      <c r="G27" s="215">
        <f>(Indicators!G39-Indicators!G38)/Indicators!G38</f>
        <v>2.8561354019745997E-2</v>
      </c>
      <c r="H27" s="215">
        <f>(Indicators!H39-Indicators!H38)/Indicators!H38</f>
        <v>1.4484966926648205E-3</v>
      </c>
      <c r="I27" s="215">
        <f>(Indicators!I39-Indicators!I38)/Indicators!I38</f>
        <v>4.9516831933303862E-2</v>
      </c>
      <c r="J27" s="195"/>
      <c r="K27" s="215">
        <f>Ilembe!C$62/100</f>
        <v>0.16746411547786155</v>
      </c>
      <c r="L27" s="215">
        <f>Ilembe!D$62/100</f>
        <v>9.5903778277878996E-3</v>
      </c>
      <c r="M27" s="215">
        <f>Ilembe!E$62/100</f>
        <v>0.3589600488573883</v>
      </c>
      <c r="N27" s="215">
        <f>Ilembe!F$62/100</f>
        <v>2.0987890880979219E-2</v>
      </c>
      <c r="O27" s="215">
        <f>Ilembe!G$62/100</f>
        <v>1.8044568251938765E-2</v>
      </c>
      <c r="P27" s="215">
        <f>Ilembe!H$62/100</f>
        <v>0.10795800799520512</v>
      </c>
      <c r="Q27" s="215">
        <f>Ilembe!I$62/100</f>
        <v>5.0270492825776822E-2</v>
      </c>
      <c r="R27" s="215">
        <f>Ilembe!J$62/100</f>
        <v>8.800449026334696E-2</v>
      </c>
      <c r="S27" s="215">
        <f>Ilembe!K$62/100</f>
        <v>0.17872000761971524</v>
      </c>
      <c r="T27" s="215"/>
      <c r="U27" s="215">
        <f>K27*$B27*Indicators!$B$216+K27*$C27*Indicators!$C$216+K27*$D27*Indicators!$D$216+K27*$E27*Indicators!$E$216+K27*$F27*Indicators!$F$216+K27*$G27*Indicators!$G$216+K27*$H27*Indicators!$H$216+K27*$I27*Indicators!$I$216</f>
        <v>-4.9549590044942879E-3</v>
      </c>
      <c r="V27" s="215">
        <f>L27*$B27*Indicators!$B$217+L27*$C27*Indicators!$C$217+L27*$D27*Indicators!$D$217+L27*$E27*Indicators!$E$217+L27*$F27*Indicators!$F$217+L27*$G27*Indicators!$G$217+L27*$H27*Indicators!$H$217+L27*$I27*Indicators!$I$217</f>
        <v>1.0720427893476512E-4</v>
      </c>
      <c r="W27" s="215">
        <f>M27*$B27*Indicators!$B$218+M27*$C27*Indicators!$C$218+M27*$D27*Indicators!$D$218+M27*$E27*Indicators!$E$218+M27*$F27*Indicators!$F$218+M27*$G27*Indicators!$G$218+M27*$H27*Indicators!$H$218+M27*$I27*Indicators!$I$218</f>
        <v>1.605213497146837E-4</v>
      </c>
      <c r="X27" s="215">
        <f>N27*$B27*Indicators!$B$219+N27*$C27*Indicators!$C$219+N27*$D27*Indicators!$D$219+N27*$E27*Indicators!$E$219+N27*$F27*Indicators!$F$219+N27*$G27*Indicators!$G$219+N27*$H27*Indicators!$H$219+N27*$I27*Indicators!$I$219</f>
        <v>4.1847030650884792E-5</v>
      </c>
      <c r="Y27" s="215">
        <f>O27*$B27*Indicators!$B$220+O27*$C27*Indicators!$C$220+O27*$D27*Indicators!$D$220+O27*$E27*Indicators!$E$220+O27*$F27*Indicators!$F$220+O27*$G27*Indicators!$G$220+O27*$H27*Indicators!$H$220+O27*$I27*Indicators!$I$220</f>
        <v>-2.4881349976711118E-4</v>
      </c>
      <c r="Z27" s="215">
        <f>P27*$B27*Indicators!$B$221+P27*$C27*Indicators!$C$221+P27*$D27*Indicators!$D$221+P27*$E27*Indicators!$E$221+P27*$F27*Indicators!$F$221+P27*$G27*Indicators!$G$221+P27*$H27*Indicators!$H$221+P27*$I27*Indicators!$I$221</f>
        <v>-1.0880029955017052E-3</v>
      </c>
      <c r="AA27" s="215">
        <f>Q27*$B27*Indicators!$B$222+Q27*$C27*Indicators!$C$222+Q27*$D27*Indicators!$D$222+Q27*$E27*Indicators!$E$222+Q27*$F27*Indicators!$F$222+Q27*$G27*Indicators!$G$222+Q27*$H27*Indicators!$H$222+Q27*$I27*Indicators!$I$222</f>
        <v>-1.4706220527242501E-3</v>
      </c>
      <c r="AB27" s="215">
        <f>R27*$B27*Indicators!$B$223+R27*$C27*Indicators!$C$223+R27*$D27*Indicators!$D$223+R27*$E27*Indicators!$E$223+R27*$F27*Indicators!$F$223+R27*$G27*Indicators!$G$223+R27*$H27*Indicators!$H$223+R27*$I27*Indicators!$I$223</f>
        <v>-6.9061967920227467E-4</v>
      </c>
      <c r="AC27" s="215">
        <f>S27*$B27*Indicators!$B$224+S27*$C27*Indicators!$C$224+S27*$D27*Indicators!$D$224+S27*$E27*Indicators!$E$224+S27*$F27*Indicators!$F$224+S27*$G27*Indicators!$G$224+S27*$H27*Indicators!$H$224+S27*$I27*Indicators!$I$224</f>
        <v>7.6810408780111331E-4</v>
      </c>
      <c r="AD27" s="215"/>
      <c r="AE27" s="198">
        <f t="shared" si="1"/>
        <v>-0.73753404845881809</v>
      </c>
    </row>
    <row r="28" spans="1:31" hidden="1">
      <c r="A28" s="195">
        <f>Indicators!A40</f>
        <v>36586</v>
      </c>
      <c r="B28" s="215">
        <f>(Indicators!B40-Indicators!B39)/Indicators!B39</f>
        <v>3.8556684786890401E-2</v>
      </c>
      <c r="C28" s="215">
        <f>(Indicators!C40-Indicators!C39)/-100</f>
        <v>-3.9500000000000134E-3</v>
      </c>
      <c r="D28" s="215">
        <f>(Indicators!D40-Indicators!D39)/-100</f>
        <v>-1.0593220338983045E-2</v>
      </c>
      <c r="E28" s="215">
        <f>(Indicators!E40-Indicators!E39)/-Indicators!E39</f>
        <v>0.11894563426688642</v>
      </c>
      <c r="F28" s="215">
        <f>(Indicators!F40-Indicators!F39)/Indicators!F39</f>
        <v>-4.4859813084112028E-2</v>
      </c>
      <c r="G28" s="215">
        <f>(Indicators!G40-Indicators!G39)/Indicators!G39</f>
        <v>-5.3479602331162036E-2</v>
      </c>
      <c r="H28" s="215">
        <f>(Indicators!H40-Indicators!H39)/Indicators!H39</f>
        <v>1.8001411027632952E-3</v>
      </c>
      <c r="I28" s="215">
        <f>(Indicators!I40-Indicators!I39)/Indicators!I39</f>
        <v>-2.5756755130288259E-2</v>
      </c>
      <c r="J28" s="195"/>
      <c r="K28" s="215">
        <f>Ilembe!C$62/100</f>
        <v>0.16746411547786155</v>
      </c>
      <c r="L28" s="215">
        <f>Ilembe!D$62/100</f>
        <v>9.5903778277878996E-3</v>
      </c>
      <c r="M28" s="215">
        <f>Ilembe!E$62/100</f>
        <v>0.3589600488573883</v>
      </c>
      <c r="N28" s="215">
        <f>Ilembe!F$62/100</f>
        <v>2.0987890880979219E-2</v>
      </c>
      <c r="O28" s="215">
        <f>Ilembe!G$62/100</f>
        <v>1.8044568251938765E-2</v>
      </c>
      <c r="P28" s="215">
        <f>Ilembe!H$62/100</f>
        <v>0.10795800799520512</v>
      </c>
      <c r="Q28" s="215">
        <f>Ilembe!I$62/100</f>
        <v>5.0270492825776822E-2</v>
      </c>
      <c r="R28" s="215">
        <f>Ilembe!J$62/100</f>
        <v>8.800449026334696E-2</v>
      </c>
      <c r="S28" s="215">
        <f>Ilembe!K$62/100</f>
        <v>0.17872000761971524</v>
      </c>
      <c r="T28" s="215"/>
      <c r="U28" s="215">
        <f>K28*$B28*Indicators!$B$216+K28*$C28*Indicators!$C$216+K28*$D28*Indicators!$D$216+K28*$E28*Indicators!$E$216+K28*$F28*Indicators!$F$216+K28*$G28*Indicators!$G$216+K28*$H28*Indicators!$H$216+K28*$I28*Indicators!$I$216</f>
        <v>1.9541326578397314E-3</v>
      </c>
      <c r="V28" s="215">
        <f>L28*$B28*Indicators!$B$217+L28*$C28*Indicators!$C$217+L28*$D28*Indicators!$D$217+L28*$E28*Indicators!$E$217+L28*$F28*Indicators!$F$217+L28*$G28*Indicators!$G$217+L28*$H28*Indicators!$H$217+L28*$I28*Indicators!$I$217</f>
        <v>-2.955392981124008E-5</v>
      </c>
      <c r="W28" s="215">
        <f>M28*$B28*Indicators!$B$218+M28*$C28*Indicators!$C$218+M28*$D28*Indicators!$D$218+M28*$E28*Indicators!$E$218+M28*$F28*Indicators!$F$218+M28*$G28*Indicators!$G$218+M28*$H28*Indicators!$H$218+M28*$I28*Indicators!$I$218</f>
        <v>6.855564452695184E-3</v>
      </c>
      <c r="X28" s="215">
        <f>N28*$B28*Indicators!$B$219+N28*$C28*Indicators!$C$219+N28*$D28*Indicators!$D$219+N28*$E28*Indicators!$E$219+N28*$F28*Indicators!$F$219+N28*$G28*Indicators!$G$219+N28*$H28*Indicators!$H$219+N28*$I28*Indicators!$I$219</f>
        <v>2.9843250522200145E-4</v>
      </c>
      <c r="Y28" s="215">
        <f>O28*$B28*Indicators!$B$220+O28*$C28*Indicators!$C$220+O28*$D28*Indicators!$D$220+O28*$E28*Indicators!$E$220+O28*$F28*Indicators!$F$220+O28*$G28*Indicators!$G$220+O28*$H28*Indicators!$H$220+O28*$I28*Indicators!$I$220</f>
        <v>3.3753079767312379E-4</v>
      </c>
      <c r="Z28" s="215">
        <f>P28*$B28*Indicators!$B$221+P28*$C28*Indicators!$C$221+P28*$D28*Indicators!$D$221+P28*$E28*Indicators!$E$221+P28*$F28*Indicators!$F$221+P28*$G28*Indicators!$G$221+P28*$H28*Indicators!$H$221+P28*$I28*Indicators!$I$221</f>
        <v>1.3709720345947013E-3</v>
      </c>
      <c r="AA28" s="215">
        <f>Q28*$B28*Indicators!$B$222+Q28*$C28*Indicators!$C$222+Q28*$D28*Indicators!$D$222+Q28*$E28*Indicators!$E$222+Q28*$F28*Indicators!$F$222+Q28*$G28*Indicators!$G$222+Q28*$H28*Indicators!$H$222+Q28*$I28*Indicators!$I$222</f>
        <v>1.7833150394592967E-3</v>
      </c>
      <c r="AB28" s="215">
        <f>R28*$B28*Indicators!$B$223+R28*$C28*Indicators!$C$223+R28*$D28*Indicators!$D$223+R28*$E28*Indicators!$E$223+R28*$F28*Indicators!$F$223+R28*$G28*Indicators!$G$223+R28*$H28*Indicators!$H$223+R28*$I28*Indicators!$I$223</f>
        <v>1.1053904716965288E-3</v>
      </c>
      <c r="AC28" s="215">
        <f>S28*$B28*Indicators!$B$224+S28*$C28*Indicators!$C$224+S28*$D28*Indicators!$D$224+S28*$E28*Indicators!$E$224+S28*$F28*Indicators!$F$224+S28*$G28*Indicators!$G$224+S28*$H28*Indicators!$H$224+S28*$I28*Indicators!$I$224</f>
        <v>-7.0285398760417707E-5</v>
      </c>
      <c r="AD28" s="215"/>
      <c r="AE28" s="198">
        <f t="shared" si="1"/>
        <v>1.360549863060891</v>
      </c>
    </row>
    <row r="29" spans="1:31" hidden="1">
      <c r="A29" s="195">
        <f>Indicators!A41</f>
        <v>36617</v>
      </c>
      <c r="B29" s="215">
        <f>(Indicators!B41-Indicators!B40)/Indicators!B40</f>
        <v>3.8657604078164882E-2</v>
      </c>
      <c r="C29" s="215">
        <f>(Indicators!C41-Indicators!C40)/-100</f>
        <v>-3.4499999999999887E-3</v>
      </c>
      <c r="D29" s="215">
        <f>(Indicators!D41-Indicators!D40)/-100</f>
        <v>-1.1556240369799946E-2</v>
      </c>
      <c r="E29" s="215">
        <f>(Indicators!E41-Indicators!E40)/-Indicators!E40</f>
        <v>2.6925953627524268E-2</v>
      </c>
      <c r="F29" s="215">
        <f>(Indicators!F41-Indicators!F40)/Indicators!F40</f>
        <v>0.17612524461839518</v>
      </c>
      <c r="G29" s="215">
        <f>(Indicators!G41-Indicators!G40)/Indicators!G40</f>
        <v>2.8975009054688682E-3</v>
      </c>
      <c r="H29" s="215">
        <f>(Indicators!H41-Indicators!H40)/Indicators!H40</f>
        <v>-1.3202161780428237E-3</v>
      </c>
      <c r="I29" s="215">
        <f>(Indicators!I41-Indicators!I40)/Indicators!I40</f>
        <v>-1.9766508122799433E-3</v>
      </c>
      <c r="J29" s="195"/>
      <c r="K29" s="215">
        <f>Ilembe!C$62/100</f>
        <v>0.16746411547786155</v>
      </c>
      <c r="L29" s="215">
        <f>Ilembe!D$62/100</f>
        <v>9.5903778277878996E-3</v>
      </c>
      <c r="M29" s="215">
        <f>Ilembe!E$62/100</f>
        <v>0.3589600488573883</v>
      </c>
      <c r="N29" s="215">
        <f>Ilembe!F$62/100</f>
        <v>2.0987890880979219E-2</v>
      </c>
      <c r="O29" s="215">
        <f>Ilembe!G$62/100</f>
        <v>1.8044568251938765E-2</v>
      </c>
      <c r="P29" s="215">
        <f>Ilembe!H$62/100</f>
        <v>0.10795800799520512</v>
      </c>
      <c r="Q29" s="215">
        <f>Ilembe!I$62/100</f>
        <v>5.0270492825776822E-2</v>
      </c>
      <c r="R29" s="215">
        <f>Ilembe!J$62/100</f>
        <v>8.800449026334696E-2</v>
      </c>
      <c r="S29" s="215">
        <f>Ilembe!K$62/100</f>
        <v>0.17872000761971524</v>
      </c>
      <c r="T29" s="215"/>
      <c r="U29" s="215">
        <f>K29*$B29*Indicators!$B$216+K29*$C29*Indicators!$C$216+K29*$D29*Indicators!$D$216+K29*$E29*Indicators!$E$216+K29*$F29*Indicators!$F$216+K29*$G29*Indicators!$G$216+K29*$H29*Indicators!$H$216+K29*$I29*Indicators!$I$216</f>
        <v>1.0706573828719148E-2</v>
      </c>
      <c r="V29" s="215">
        <f>L29*$B29*Indicators!$B$217+L29*$C29*Indicators!$C$217+L29*$D29*Indicators!$D$217+L29*$E29*Indicators!$E$217+L29*$F29*Indicators!$F$217+L29*$G29*Indicators!$G$217+L29*$H29*Indicators!$H$217+L29*$I29*Indicators!$I$217</f>
        <v>1.4436920132538398E-4</v>
      </c>
      <c r="W29" s="215">
        <f>M29*$B29*Indicators!$B$218+M29*$C29*Indicators!$C$218+M29*$D29*Indicators!$D$218+M29*$E29*Indicators!$E$218+M29*$F29*Indicators!$F$218+M29*$G29*Indicators!$G$218+M29*$H29*Indicators!$H$218+M29*$I29*Indicators!$I$218</f>
        <v>5.1789294850730508E-3</v>
      </c>
      <c r="X29" s="215">
        <f>N29*$B29*Indicators!$B$219+N29*$C29*Indicators!$C$219+N29*$D29*Indicators!$D$219+N29*$E29*Indicators!$E$219+N29*$F29*Indicators!$F$219+N29*$G29*Indicators!$G$219+N29*$H29*Indicators!$H$219+N29*$I29*Indicators!$I$219</f>
        <v>1.5489676507329225E-4</v>
      </c>
      <c r="Y29" s="215">
        <f>O29*$B29*Indicators!$B$220+O29*$C29*Indicators!$C$220+O29*$D29*Indicators!$D$220+O29*$E29*Indicators!$E$220+O29*$F29*Indicators!$F$220+O29*$G29*Indicators!$G$220+O29*$H29*Indicators!$H$220+O29*$I29*Indicators!$I$220</f>
        <v>9.4176983967700139E-5</v>
      </c>
      <c r="Z29" s="215">
        <f>P29*$B29*Indicators!$B$221+P29*$C29*Indicators!$C$221+P29*$D29*Indicators!$D$221+P29*$E29*Indicators!$E$221+P29*$F29*Indicators!$F$221+P29*$G29*Indicators!$G$221+P29*$H29*Indicators!$H$221+P29*$I29*Indicators!$I$221</f>
        <v>2.9251801483665726E-4</v>
      </c>
      <c r="AA29" s="215">
        <f>Q29*$B29*Indicators!$B$222+Q29*$C29*Indicators!$C$222+Q29*$D29*Indicators!$D$222+Q29*$E29*Indicators!$E$222+Q29*$F29*Indicators!$F$222+Q29*$G29*Indicators!$G$222+Q29*$H29*Indicators!$H$222+Q29*$I29*Indicators!$I$222</f>
        <v>4.8441723390599056E-4</v>
      </c>
      <c r="AB29" s="215">
        <f>R29*$B29*Indicators!$B$223+R29*$C29*Indicators!$C$223+R29*$D29*Indicators!$D$223+R29*$E29*Indicators!$E$223+R29*$F29*Indicators!$F$223+R29*$G29*Indicators!$G$223+R29*$H29*Indicators!$H$223+R29*$I29*Indicators!$I$223</f>
        <v>3.2564603735711948E-4</v>
      </c>
      <c r="AC29" s="215">
        <f>S29*$B29*Indicators!$B$224+S29*$C29*Indicators!$C$224+S29*$D29*Indicators!$D$224+S29*$E29*Indicators!$E$224+S29*$F29*Indicators!$F$224+S29*$G29*Indicators!$G$224+S29*$H29*Indicators!$H$224+S29*$I29*Indicators!$I$224</f>
        <v>-2.6430019080485394E-5</v>
      </c>
      <c r="AD29" s="215"/>
      <c r="AE29" s="198">
        <f t="shared" si="1"/>
        <v>1.7355097531177854</v>
      </c>
    </row>
    <row r="30" spans="1:31" hidden="1">
      <c r="A30" s="195">
        <f>Indicators!A42</f>
        <v>36647</v>
      </c>
      <c r="B30" s="215">
        <f>(Indicators!B42-Indicators!B41)/Indicators!B41</f>
        <v>1.6374525270230773E-2</v>
      </c>
      <c r="C30" s="215">
        <f>(Indicators!C42-Indicators!C41)/-100</f>
        <v>6.4999999999999498E-4</v>
      </c>
      <c r="D30" s="215">
        <f>(Indicators!D42-Indicators!D41)/-100</f>
        <v>-5.3391053391051817E-3</v>
      </c>
      <c r="E30" s="215">
        <f>(Indicators!E42-Indicators!E41)/-Indicators!E41</f>
        <v>-0.17794004611837044</v>
      </c>
      <c r="F30" s="215">
        <f>(Indicators!F42-Indicators!F41)/Indicators!F41</f>
        <v>0.12811980033277878</v>
      </c>
      <c r="G30" s="215">
        <f>(Indicators!G42-Indicators!G41)/Indicators!G41</f>
        <v>-1.7334777898158016E-2</v>
      </c>
      <c r="H30" s="215">
        <f>(Indicators!H42-Indicators!H41)/Indicators!H41</f>
        <v>4.1682053538456701E-3</v>
      </c>
      <c r="I30" s="215">
        <f>(Indicators!I42-Indicators!I41)/Indicators!I41</f>
        <v>1.3492603824967506E-2</v>
      </c>
      <c r="J30" s="195"/>
      <c r="K30" s="215">
        <f>Ilembe!C$62/100</f>
        <v>0.16746411547786155</v>
      </c>
      <c r="L30" s="215">
        <f>Ilembe!D$62/100</f>
        <v>9.5903778277878996E-3</v>
      </c>
      <c r="M30" s="215">
        <f>Ilembe!E$62/100</f>
        <v>0.3589600488573883</v>
      </c>
      <c r="N30" s="215">
        <f>Ilembe!F$62/100</f>
        <v>2.0987890880979219E-2</v>
      </c>
      <c r="O30" s="215">
        <f>Ilembe!G$62/100</f>
        <v>1.8044568251938765E-2</v>
      </c>
      <c r="P30" s="215">
        <f>Ilembe!H$62/100</f>
        <v>0.10795800799520512</v>
      </c>
      <c r="Q30" s="215">
        <f>Ilembe!I$62/100</f>
        <v>5.0270492825776822E-2</v>
      </c>
      <c r="R30" s="215">
        <f>Ilembe!J$62/100</f>
        <v>8.800449026334696E-2</v>
      </c>
      <c r="S30" s="215">
        <f>Ilembe!K$62/100</f>
        <v>0.17872000761971524</v>
      </c>
      <c r="T30" s="215"/>
      <c r="U30" s="215">
        <f>K30*$B30*Indicators!$B$216+K30*$C30*Indicators!$C$216+K30*$D30*Indicators!$D$216+K30*$E30*Indicators!$E$216+K30*$F30*Indicators!$F$216+K30*$G30*Indicators!$G$216+K30*$H30*Indicators!$H$216+K30*$I30*Indicators!$I$216</f>
        <v>2.1360568555347905E-3</v>
      </c>
      <c r="V30" s="215">
        <f>L30*$B30*Indicators!$B$217+L30*$C30*Indicators!$C$217+L30*$D30*Indicators!$D$217+L30*$E30*Indicators!$E$217+L30*$F30*Indicators!$F$217+L30*$G30*Indicators!$G$217+L30*$H30*Indicators!$H$217+L30*$I30*Indicators!$I$217</f>
        <v>-1.6415885619849548E-4</v>
      </c>
      <c r="W30" s="215">
        <f>M30*$B30*Indicators!$B$218+M30*$C30*Indicators!$C$218+M30*$D30*Indicators!$D$218+M30*$E30*Indicators!$E$218+M30*$F30*Indicators!$F$218+M30*$G30*Indicators!$G$218+M30*$H30*Indicators!$H$218+M30*$I30*Indicators!$I$218</f>
        <v>-3.2609850319035021E-3</v>
      </c>
      <c r="X30" s="215">
        <f>N30*$B30*Indicators!$B$219+N30*$C30*Indicators!$C$219+N30*$D30*Indicators!$D$219+N30*$E30*Indicators!$E$219+N30*$F30*Indicators!$F$219+N30*$G30*Indicators!$G$219+N30*$H30*Indicators!$H$219+N30*$I30*Indicators!$I$219</f>
        <v>-5.6713246855418452E-4</v>
      </c>
      <c r="Y30" s="215">
        <f>O30*$B30*Indicators!$B$220+O30*$C30*Indicators!$C$220+O30*$D30*Indicators!$D$220+O30*$E30*Indicators!$E$220+O30*$F30*Indicators!$F$220+O30*$G30*Indicators!$G$220+O30*$H30*Indicators!$H$220+O30*$I30*Indicators!$I$220</f>
        <v>-4.234586160882126E-4</v>
      </c>
      <c r="Z30" s="215">
        <f>P30*$B30*Indicators!$B$221+P30*$C30*Indicators!$C$221+P30*$D30*Indicators!$D$221+P30*$E30*Indicators!$E$221+P30*$F30*Indicators!$F$221+P30*$G30*Indicators!$G$221+P30*$H30*Indicators!$H$221+P30*$I30*Indicators!$I$221</f>
        <v>-1.7224507809766251E-3</v>
      </c>
      <c r="AA30" s="215">
        <f>Q30*$B30*Indicators!$B$222+Q30*$C30*Indicators!$C$222+Q30*$D30*Indicators!$D$222+Q30*$E30*Indicators!$E$222+Q30*$F30*Indicators!$F$222+Q30*$G30*Indicators!$G$222+Q30*$H30*Indicators!$H$222+Q30*$I30*Indicators!$I$222</f>
        <v>-2.511793847782742E-3</v>
      </c>
      <c r="AB30" s="215">
        <f>R30*$B30*Indicators!$B$223+R30*$C30*Indicators!$C$223+R30*$D30*Indicators!$D$223+R30*$E30*Indicators!$E$223+R30*$F30*Indicators!$F$223+R30*$G30*Indicators!$G$223+R30*$H30*Indicators!$H$223+R30*$I30*Indicators!$I$223</f>
        <v>-1.279397911144864E-3</v>
      </c>
      <c r="AC30" s="215">
        <f>S30*$B30*Indicators!$B$224+S30*$C30*Indicators!$C$224+S30*$D30*Indicators!$D$224+S30*$E30*Indicators!$E$224+S30*$F30*Indicators!$F$224+S30*$G30*Indicators!$G$224+S30*$H30*Indicators!$H$224+S30*$I30*Indicators!$I$224</f>
        <v>4.8651576116285353E-4</v>
      </c>
      <c r="AD30" s="215"/>
      <c r="AE30" s="198">
        <f t="shared" si="1"/>
        <v>-0.73068048959509824</v>
      </c>
    </row>
    <row r="31" spans="1:31" hidden="1">
      <c r="A31" s="195">
        <f>Indicators!A43</f>
        <v>36678</v>
      </c>
      <c r="B31" s="215">
        <f>(Indicators!B43-Indicators!B42)/Indicators!B42</f>
        <v>-2.5984104856210694E-2</v>
      </c>
      <c r="C31" s="215">
        <f>(Indicators!C43-Indicators!C42)/-100</f>
        <v>2.550000000000008E-3</v>
      </c>
      <c r="D31" s="215">
        <f>(Indicators!D43-Indicators!D42)/-100</f>
        <v>-7.852965747703511E-4</v>
      </c>
      <c r="E31" s="215">
        <f>(Indicators!E43-Indicators!E42)/-Indicators!E42</f>
        <v>-6.19902120717781E-2</v>
      </c>
      <c r="F31" s="215">
        <f>(Indicators!F43-Indicators!F42)/Indicators!F42</f>
        <v>0.2286135693215339</v>
      </c>
      <c r="G31" s="215">
        <f>(Indicators!G43-Indicators!G42)/Indicators!G42</f>
        <v>6.1006982726938497E-2</v>
      </c>
      <c r="H31" s="215">
        <f>(Indicators!H43-Indicators!H42)/Indicators!H42</f>
        <v>6.9716400568059561E-3</v>
      </c>
      <c r="I31" s="215">
        <f>(Indicators!I43-Indicators!I42)/Indicators!I42</f>
        <v>-1.2946564885496184E-2</v>
      </c>
      <c r="J31" s="195"/>
      <c r="K31" s="215">
        <f>Ilembe!C$62/100</f>
        <v>0.16746411547786155</v>
      </c>
      <c r="L31" s="215">
        <f>Ilembe!D$62/100</f>
        <v>9.5903778277878996E-3</v>
      </c>
      <c r="M31" s="215">
        <f>Ilembe!E$62/100</f>
        <v>0.3589600488573883</v>
      </c>
      <c r="N31" s="215">
        <f>Ilembe!F$62/100</f>
        <v>2.0987890880979219E-2</v>
      </c>
      <c r="O31" s="215">
        <f>Ilembe!G$62/100</f>
        <v>1.8044568251938765E-2</v>
      </c>
      <c r="P31" s="215">
        <f>Ilembe!H$62/100</f>
        <v>0.10795800799520512</v>
      </c>
      <c r="Q31" s="215">
        <f>Ilembe!I$62/100</f>
        <v>5.0270492825776822E-2</v>
      </c>
      <c r="R31" s="215">
        <f>Ilembe!J$62/100</f>
        <v>8.800449026334696E-2</v>
      </c>
      <c r="S31" s="215">
        <f>Ilembe!K$62/100</f>
        <v>0.17872000761971524</v>
      </c>
      <c r="T31" s="215"/>
      <c r="U31" s="215">
        <f>K31*$B31*Indicators!$B$216+K31*$C31*Indicators!$C$216+K31*$D31*Indicators!$D$216+K31*$E31*Indicators!$E$216+K31*$F31*Indicators!$F$216+K31*$G31*Indicators!$G$216+K31*$H31*Indicators!$H$216+K31*$I31*Indicators!$I$216</f>
        <v>8.8297276491888215E-3</v>
      </c>
      <c r="V31" s="215">
        <f>L31*$B31*Indicators!$B$217+L31*$C31*Indicators!$C$217+L31*$D31*Indicators!$D$217+L31*$E31*Indicators!$E$217+L31*$F31*Indicators!$F$217+L31*$G31*Indicators!$G$217+L31*$H31*Indicators!$H$217+L31*$I31*Indicators!$I$217</f>
        <v>7.4989345563411446E-5</v>
      </c>
      <c r="W31" s="215">
        <f>M31*$B31*Indicators!$B$218+M31*$C31*Indicators!$C$218+M31*$D31*Indicators!$D$218+M31*$E31*Indicators!$E$218+M31*$F31*Indicators!$F$218+M31*$G31*Indicators!$G$218+M31*$H31*Indicators!$H$218+M31*$I31*Indicators!$I$218</f>
        <v>-5.9999711645928244E-3</v>
      </c>
      <c r="X31" s="215">
        <f>N31*$B31*Indicators!$B$219+N31*$C31*Indicators!$C$219+N31*$D31*Indicators!$D$219+N31*$E31*Indicators!$E$219+N31*$F31*Indicators!$F$219+N31*$G31*Indicators!$G$219+N31*$H31*Indicators!$H$219+N31*$I31*Indicators!$I$219</f>
        <v>-4.3412059039293948E-4</v>
      </c>
      <c r="Y31" s="215">
        <f>O31*$B31*Indicators!$B$220+O31*$C31*Indicators!$C$220+O31*$D31*Indicators!$D$220+O31*$E31*Indicators!$E$220+O31*$F31*Indicators!$F$220+O31*$G31*Indicators!$G$220+O31*$H31*Indicators!$H$220+O31*$I31*Indicators!$I$220</f>
        <v>-1.7622881454328789E-4</v>
      </c>
      <c r="Z31" s="215">
        <f>P31*$B31*Indicators!$B$221+P31*$C31*Indicators!$C$221+P31*$D31*Indicators!$D$221+P31*$E31*Indicators!$E$221+P31*$F31*Indicators!$F$221+P31*$G31*Indicators!$G$221+P31*$H31*Indicators!$H$221+P31*$I31*Indicators!$I$221</f>
        <v>-6.8219539642417693E-4</v>
      </c>
      <c r="AA31" s="215">
        <f>Q31*$B31*Indicators!$B$222+Q31*$C31*Indicators!$C$222+Q31*$D31*Indicators!$D$222+Q31*$E31*Indicators!$E$222+Q31*$F31*Indicators!$F$222+Q31*$G31*Indicators!$G$222+Q31*$H31*Indicators!$H$222+Q31*$I31*Indicators!$I$222</f>
        <v>-1.0388061657118791E-3</v>
      </c>
      <c r="AB31" s="215">
        <f>R31*$B31*Indicators!$B$223+R31*$C31*Indicators!$C$223+R31*$D31*Indicators!$D$223+R31*$E31*Indicators!$E$223+R31*$F31*Indicators!$F$223+R31*$G31*Indicators!$G$223+R31*$H31*Indicators!$H$223+R31*$I31*Indicators!$I$223</f>
        <v>-5.7548754998901339E-4</v>
      </c>
      <c r="AC31" s="215">
        <f>S31*$B31*Indicators!$B$224+S31*$C31*Indicators!$C$224+S31*$D31*Indicators!$D$224+S31*$E31*Indicators!$E$224+S31*$F31*Indicators!$F$224+S31*$G31*Indicators!$G$224+S31*$H31*Indicators!$H$224+S31*$I31*Indicators!$I$224</f>
        <v>-7.4849016481056904E-5</v>
      </c>
      <c r="AD31" s="215"/>
      <c r="AE31" s="198">
        <f t="shared" si="1"/>
        <v>-7.694170338294436E-3</v>
      </c>
    </row>
    <row r="32" spans="1:31" hidden="1">
      <c r="A32" s="195">
        <f>Indicators!A44</f>
        <v>36708</v>
      </c>
      <c r="B32" s="215">
        <f>(Indicators!B44-Indicators!B43)/Indicators!B43</f>
        <v>2.6219881073583837E-2</v>
      </c>
      <c r="C32" s="215">
        <f>(Indicators!C44-Indicators!C43)/-100</f>
        <v>4.6999999999999889E-3</v>
      </c>
      <c r="D32" s="215">
        <f>(Indicators!D44-Indicators!D43)/-100</f>
        <v>-8.357961148929078E-3</v>
      </c>
      <c r="E32" s="215">
        <f>(Indicators!E44-Indicators!E43)/-Indicators!E43</f>
        <v>0.14592933947772649</v>
      </c>
      <c r="F32" s="215">
        <f>(Indicators!F44-Indicators!F43)/Indicators!F43</f>
        <v>0.1572629051620649</v>
      </c>
      <c r="G32" s="215">
        <f>(Indicators!G44-Indicators!G43)/Indicators!G43</f>
        <v>-3.6369934187738137E-2</v>
      </c>
      <c r="H32" s="215">
        <f>(Indicators!H44-Indicators!H43)/Indicators!H43</f>
        <v>1.3961358099996502E-2</v>
      </c>
      <c r="I32" s="215">
        <f>(Indicators!I44-Indicators!I43)/Indicators!I43</f>
        <v>1.9550825960527131E-2</v>
      </c>
      <c r="J32" s="195"/>
      <c r="K32" s="215">
        <f>Ilembe!C$62/100</f>
        <v>0.16746411547786155</v>
      </c>
      <c r="L32" s="215">
        <f>Ilembe!D$62/100</f>
        <v>9.5903778277878996E-3</v>
      </c>
      <c r="M32" s="215">
        <f>Ilembe!E$62/100</f>
        <v>0.3589600488573883</v>
      </c>
      <c r="N32" s="215">
        <f>Ilembe!F$62/100</f>
        <v>2.0987890880979219E-2</v>
      </c>
      <c r="O32" s="215">
        <f>Ilembe!G$62/100</f>
        <v>1.8044568251938765E-2</v>
      </c>
      <c r="P32" s="215">
        <f>Ilembe!H$62/100</f>
        <v>0.10795800799520512</v>
      </c>
      <c r="Q32" s="215">
        <f>Ilembe!I$62/100</f>
        <v>5.0270492825776822E-2</v>
      </c>
      <c r="R32" s="215">
        <f>Ilembe!J$62/100</f>
        <v>8.800449026334696E-2</v>
      </c>
      <c r="S32" s="215">
        <f>Ilembe!K$62/100</f>
        <v>0.17872000761971524</v>
      </c>
      <c r="T32" s="215"/>
      <c r="U32" s="215">
        <f>K32*$B32*Indicators!$B$216+K32*$C32*Indicators!$C$216+K32*$D32*Indicators!$D$216+K32*$E32*Indicators!$E$216+K32*$F32*Indicators!$F$216+K32*$G32*Indicators!$G$216+K32*$H32*Indicators!$H$216+K32*$I32*Indicators!$I$216</f>
        <v>1.3437846346701995E-2</v>
      </c>
      <c r="V32" s="215">
        <f>L32*$B32*Indicators!$B$217+L32*$C32*Indicators!$C$217+L32*$D32*Indicators!$D$217+L32*$E32*Indicators!$E$217+L32*$F32*Indicators!$F$217+L32*$G32*Indicators!$G$217+L32*$H32*Indicators!$H$217+L32*$I32*Indicators!$I$217</f>
        <v>1.1336871739217269E-4</v>
      </c>
      <c r="W32" s="215">
        <f>M32*$B32*Indicators!$B$218+M32*$C32*Indicators!$C$218+M32*$D32*Indicators!$D$218+M32*$E32*Indicators!$E$218+M32*$F32*Indicators!$F$218+M32*$G32*Indicators!$G$218+M32*$H32*Indicators!$H$218+M32*$I32*Indicators!$I$218</f>
        <v>1.0624605515563313E-2</v>
      </c>
      <c r="X32" s="215">
        <f>N32*$B32*Indicators!$B$219+N32*$C32*Indicators!$C$219+N32*$D32*Indicators!$D$219+N32*$E32*Indicators!$E$219+N32*$F32*Indicators!$F$219+N32*$G32*Indicators!$G$219+N32*$H32*Indicators!$H$219+N32*$I32*Indicators!$I$219</f>
        <v>8.9820841345639299E-4</v>
      </c>
      <c r="Y32" s="215">
        <f>O32*$B32*Indicators!$B$220+O32*$C32*Indicators!$C$220+O32*$D32*Indicators!$D$220+O32*$E32*Indicators!$E$220+O32*$F32*Indicators!$F$220+O32*$G32*Indicators!$G$220+O32*$H32*Indicators!$H$220+O32*$I32*Indicators!$I$220</f>
        <v>5.4587600788813897E-4</v>
      </c>
      <c r="Z32" s="215">
        <f>P32*$B32*Indicators!$B$221+P32*$C32*Indicators!$C$221+P32*$D32*Indicators!$D$221+P32*$E32*Indicators!$E$221+P32*$F32*Indicators!$F$221+P32*$G32*Indicators!$G$221+P32*$H32*Indicators!$H$221+P32*$I32*Indicators!$I$221</f>
        <v>2.2324279510546777E-3</v>
      </c>
      <c r="AA32" s="215">
        <f>Q32*$B32*Indicators!$B$222+Q32*$C32*Indicators!$C$222+Q32*$D32*Indicators!$D$222+Q32*$E32*Indicators!$E$222+Q32*$F32*Indicators!$F$222+Q32*$G32*Indicators!$G$222+Q32*$H32*Indicators!$H$222+Q32*$I32*Indicators!$I$222</f>
        <v>2.5764807950440097E-3</v>
      </c>
      <c r="AB32" s="215">
        <f>R32*$B32*Indicators!$B$223+R32*$C32*Indicators!$C$223+R32*$D32*Indicators!$D$223+R32*$E32*Indicators!$E$223+R32*$F32*Indicators!$F$223+R32*$G32*Indicators!$G$223+R32*$H32*Indicators!$H$223+R32*$I32*Indicators!$I$223</f>
        <v>2.0408307003494781E-3</v>
      </c>
      <c r="AC32" s="215">
        <f>S32*$B32*Indicators!$B$224+S32*$C32*Indicators!$C$224+S32*$D32*Indicators!$D$224+S32*$E32*Indicators!$E$224+S32*$F32*Indicators!$F$224+S32*$G32*Indicators!$G$224+S32*$H32*Indicators!$H$224+S32*$I32*Indicators!$I$224</f>
        <v>1.3871075670516873E-3</v>
      </c>
      <c r="AD32" s="215"/>
      <c r="AE32" s="198">
        <f t="shared" si="1"/>
        <v>3.3856752014501867</v>
      </c>
    </row>
    <row r="33" spans="1:31" hidden="1">
      <c r="A33" s="195">
        <f>Indicators!A45</f>
        <v>36739</v>
      </c>
      <c r="B33" s="215">
        <f>(Indicators!B45-Indicators!B44)/Indicators!B44</f>
        <v>3.8820992092019046E-4</v>
      </c>
      <c r="C33" s="215">
        <f>(Indicators!C45-Indicators!C44)/-100</f>
        <v>2.0000000000000104E-3</v>
      </c>
      <c r="D33" s="215">
        <f>(Indicators!D45-Indicators!D44)/-100</f>
        <v>-8.7008950729349169E-3</v>
      </c>
      <c r="E33" s="215">
        <f>(Indicators!E45-Indicators!E44)/-Indicators!E44</f>
        <v>-0.20431654676258978</v>
      </c>
      <c r="F33" s="215">
        <f>(Indicators!F45-Indicators!F44)/Indicators!F44</f>
        <v>9.9585062240663796E-2</v>
      </c>
      <c r="G33" s="215">
        <f>(Indicators!G45-Indicators!G44)/Indicators!G44</f>
        <v>-1.5815959741193306E-2</v>
      </c>
      <c r="H33" s="215">
        <f>(Indicators!H45-Indicators!H44)/Indicators!H44</f>
        <v>6.9947218683245049E-3</v>
      </c>
      <c r="I33" s="215">
        <f>(Indicators!I45-Indicators!I44)/Indicators!I44</f>
        <v>-5.8862795072516533E-3</v>
      </c>
      <c r="J33" s="195"/>
      <c r="K33" s="215">
        <f>Ilembe!C$62/100</f>
        <v>0.16746411547786155</v>
      </c>
      <c r="L33" s="215">
        <f>Ilembe!D$62/100</f>
        <v>9.5903778277878996E-3</v>
      </c>
      <c r="M33" s="215">
        <f>Ilembe!E$62/100</f>
        <v>0.3589600488573883</v>
      </c>
      <c r="N33" s="215">
        <f>Ilembe!F$62/100</f>
        <v>2.0987890880979219E-2</v>
      </c>
      <c r="O33" s="215">
        <f>Ilembe!G$62/100</f>
        <v>1.8044568251938765E-2</v>
      </c>
      <c r="P33" s="215">
        <f>Ilembe!H$62/100</f>
        <v>0.10795800799520512</v>
      </c>
      <c r="Q33" s="215">
        <f>Ilembe!I$62/100</f>
        <v>5.0270492825776822E-2</v>
      </c>
      <c r="R33" s="215">
        <f>Ilembe!J$62/100</f>
        <v>8.800449026334696E-2</v>
      </c>
      <c r="S33" s="215">
        <f>Ilembe!K$62/100</f>
        <v>0.17872000761971524</v>
      </c>
      <c r="T33" s="215"/>
      <c r="U33" s="215">
        <f>K33*$B33*Indicators!$B$216+K33*$C33*Indicators!$C$216+K33*$D33*Indicators!$D$216+K33*$E33*Indicators!$E$216+K33*$F33*Indicators!$F$216+K33*$G33*Indicators!$G$216+K33*$H33*Indicators!$H$216+K33*$I33*Indicators!$I$216</f>
        <v>-8.0167202568640018E-4</v>
      </c>
      <c r="V33" s="215">
        <f>L33*$B33*Indicators!$B$217+L33*$C33*Indicators!$C$217+L33*$D33*Indicators!$D$217+L33*$E33*Indicators!$E$217+L33*$F33*Indicators!$F$217+L33*$G33*Indicators!$G$217+L33*$H33*Indicators!$H$217+L33*$I33*Indicators!$I$217</f>
        <v>-2.6679310479252923E-4</v>
      </c>
      <c r="W33" s="215">
        <f>M33*$B33*Indicators!$B$218+M33*$C33*Indicators!$C$218+M33*$D33*Indicators!$D$218+M33*$E33*Indicators!$E$218+M33*$F33*Indicators!$F$218+M33*$G33*Indicators!$G$218+M33*$H33*Indicators!$H$218+M33*$I33*Indicators!$I$218</f>
        <v>-7.4694595445877858E-3</v>
      </c>
      <c r="X33" s="215">
        <f>N33*$B33*Indicators!$B$219+N33*$C33*Indicators!$C$219+N33*$D33*Indicators!$D$219+N33*$E33*Indicators!$E$219+N33*$F33*Indicators!$F$219+N33*$G33*Indicators!$G$219+N33*$H33*Indicators!$H$219+N33*$I33*Indicators!$I$219</f>
        <v>-9.1094163977525997E-4</v>
      </c>
      <c r="Y33" s="215">
        <f>O33*$B33*Indicators!$B$220+O33*$C33*Indicators!$C$220+O33*$D33*Indicators!$D$220+O33*$E33*Indicators!$E$220+O33*$F33*Indicators!$F$220+O33*$G33*Indicators!$G$220+O33*$H33*Indicators!$H$220+O33*$I33*Indicators!$I$220</f>
        <v>-5.2463946923481249E-4</v>
      </c>
      <c r="Z33" s="215">
        <f>P33*$B33*Indicators!$B$221+P33*$C33*Indicators!$C$221+P33*$D33*Indicators!$D$221+P33*$E33*Indicators!$E$221+P33*$F33*Indicators!$F$221+P33*$G33*Indicators!$G$221+P33*$H33*Indicators!$H$221+P33*$I33*Indicators!$I$221</f>
        <v>-2.1250812964472075E-3</v>
      </c>
      <c r="AA33" s="215">
        <f>Q33*$B33*Indicators!$B$222+Q33*$C33*Indicators!$C$222+Q33*$D33*Indicators!$D$222+Q33*$E33*Indicators!$E$222+Q33*$F33*Indicators!$F$222+Q33*$G33*Indicators!$G$222+Q33*$H33*Indicators!$H$222+Q33*$I33*Indicators!$I$222</f>
        <v>-3.0622731243382969E-3</v>
      </c>
      <c r="AB33" s="215">
        <f>R33*$B33*Indicators!$B$223+R33*$C33*Indicators!$C$223+R33*$D33*Indicators!$D$223+R33*$E33*Indicators!$E$223+R33*$F33*Indicators!$F$223+R33*$G33*Indicators!$G$223+R33*$H33*Indicators!$H$223+R33*$I33*Indicators!$I$223</f>
        <v>-1.6508604454012604E-3</v>
      </c>
      <c r="AC33" s="215">
        <f>S33*$B33*Indicators!$B$224+S33*$C33*Indicators!$C$224+S33*$D33*Indicators!$D$224+S33*$E33*Indicators!$E$224+S33*$F33*Indicators!$F$224+S33*$G33*Indicators!$G$224+S33*$H33*Indicators!$H$224+S33*$I33*Indicators!$I$224</f>
        <v>1.4346651435167152E-4</v>
      </c>
      <c r="AD33" s="215"/>
      <c r="AE33" s="198">
        <f t="shared" si="1"/>
        <v>-1.6668254135911882</v>
      </c>
    </row>
    <row r="34" spans="1:31" hidden="1">
      <c r="A34" s="195">
        <f>Indicators!A46</f>
        <v>36770</v>
      </c>
      <c r="B34" s="215">
        <f>(Indicators!B46-Indicators!B45)/Indicators!B45</f>
        <v>4.9743449703206495E-2</v>
      </c>
      <c r="C34" s="215">
        <f>(Indicators!C46-Indicators!C45)/-100</f>
        <v>-2.5000000000000353E-4</v>
      </c>
      <c r="D34" s="215">
        <f>(Indicators!D46-Indicators!D45)/-100</f>
        <v>-7.6282732454147962E-4</v>
      </c>
      <c r="E34" s="215">
        <f>(Indicators!E46-Indicators!E45)/-Indicators!E45</f>
        <v>8.6618876941457548E-2</v>
      </c>
      <c r="F34" s="215">
        <f>(Indicators!F46-Indicators!F45)/Indicators!F45</f>
        <v>-6.9811320754717007E-2</v>
      </c>
      <c r="G34" s="215">
        <f>(Indicators!G46-Indicators!G45)/Indicators!G45</f>
        <v>9.1307523739956164E-3</v>
      </c>
      <c r="H34" s="215">
        <f>(Indicators!H46-Indicators!H45)/Indicators!H45</f>
        <v>1.5606450336367234E-2</v>
      </c>
      <c r="I34" s="215">
        <f>(Indicators!I46-Indicators!I45)/Indicators!I45</f>
        <v>-4.9444512269564153E-3</v>
      </c>
      <c r="J34" s="195"/>
      <c r="K34" s="215">
        <f>Ilembe!C$62/100</f>
        <v>0.16746411547786155</v>
      </c>
      <c r="L34" s="215">
        <f>Ilembe!D$62/100</f>
        <v>9.5903778277878996E-3</v>
      </c>
      <c r="M34" s="215">
        <f>Ilembe!E$62/100</f>
        <v>0.3589600488573883</v>
      </c>
      <c r="N34" s="215">
        <f>Ilembe!F$62/100</f>
        <v>2.0987890880979219E-2</v>
      </c>
      <c r="O34" s="215">
        <f>Ilembe!G$62/100</f>
        <v>1.8044568251938765E-2</v>
      </c>
      <c r="P34" s="215">
        <f>Ilembe!H$62/100</f>
        <v>0.10795800799520512</v>
      </c>
      <c r="Q34" s="215">
        <f>Ilembe!I$62/100</f>
        <v>5.0270492825776822E-2</v>
      </c>
      <c r="R34" s="215">
        <f>Ilembe!J$62/100</f>
        <v>8.800449026334696E-2</v>
      </c>
      <c r="S34" s="215">
        <f>Ilembe!K$62/100</f>
        <v>0.17872000761971524</v>
      </c>
      <c r="T34" s="215"/>
      <c r="U34" s="215">
        <f>K34*$B34*Indicators!$B$216+K34*$C34*Indicators!$C$216+K34*$D34*Indicators!$D$216+K34*$E34*Indicators!$E$216+K34*$F34*Indicators!$F$216+K34*$G34*Indicators!$G$216+K34*$H34*Indicators!$H$216+K34*$I34*Indicators!$I$216</f>
        <v>8.0926202571873947E-4</v>
      </c>
      <c r="V34" s="215">
        <f>L34*$B34*Indicators!$B$217+L34*$C34*Indicators!$C$217+L34*$D34*Indicators!$D$217+L34*$E34*Indicators!$E$217+L34*$F34*Indicators!$F$217+L34*$G34*Indicators!$G$217+L34*$H34*Indicators!$H$217+L34*$I34*Indicators!$I$217</f>
        <v>2.5173143378603795E-4</v>
      </c>
      <c r="W34" s="215">
        <f>M34*$B34*Indicators!$B$218+M34*$C34*Indicators!$C$218+M34*$D34*Indicators!$D$218+M34*$E34*Indicators!$E$218+M34*$F34*Indicators!$F$218+M34*$G34*Indicators!$G$218+M34*$H34*Indicators!$H$218+M34*$I34*Indicators!$I$218</f>
        <v>9.5324384250128867E-3</v>
      </c>
      <c r="X34" s="215">
        <f>N34*$B34*Indicators!$B$219+N34*$C34*Indicators!$C$219+N34*$D34*Indicators!$D$219+N34*$E34*Indicators!$E$219+N34*$F34*Indicators!$F$219+N34*$G34*Indicators!$G$219+N34*$H34*Indicators!$H$219+N34*$I34*Indicators!$I$219</f>
        <v>4.4779550773012288E-4</v>
      </c>
      <c r="Y34" s="215">
        <f>O34*$B34*Indicators!$B$220+O34*$C34*Indicators!$C$220+O34*$D34*Indicators!$D$220+O34*$E34*Indicators!$E$220+O34*$F34*Indicators!$F$220+O34*$G34*Indicators!$G$220+O34*$H34*Indicators!$H$220+O34*$I34*Indicators!$I$220</f>
        <v>4.0150258436385448E-4</v>
      </c>
      <c r="Z34" s="215">
        <f>P34*$B34*Indicators!$B$221+P34*$C34*Indicators!$C$221+P34*$D34*Indicators!$D$221+P34*$E34*Indicators!$E$221+P34*$F34*Indicators!$F$221+P34*$G34*Indicators!$G$221+P34*$H34*Indicators!$H$221+P34*$I34*Indicators!$I$221</f>
        <v>1.8674338481825753E-3</v>
      </c>
      <c r="AA34" s="215">
        <f>Q34*$B34*Indicators!$B$222+Q34*$C34*Indicators!$C$222+Q34*$D34*Indicators!$D$222+Q34*$E34*Indicators!$E$222+Q34*$F34*Indicators!$F$222+Q34*$G34*Indicators!$G$222+Q34*$H34*Indicators!$H$222+Q34*$I34*Indicators!$I$222</f>
        <v>1.6820793574471302E-3</v>
      </c>
      <c r="AB34" s="215">
        <f>R34*$B34*Indicators!$B$223+R34*$C34*Indicators!$C$223+R34*$D34*Indicators!$D$223+R34*$E34*Indicators!$E$223+R34*$F34*Indicators!$F$223+R34*$G34*Indicators!$G$223+R34*$H34*Indicators!$H$223+R34*$I34*Indicators!$I$223</f>
        <v>1.5759107053738594E-3</v>
      </c>
      <c r="AC34" s="215">
        <f>S34*$B34*Indicators!$B$224+S34*$C34*Indicators!$C$224+S34*$D34*Indicators!$D$224+S34*$E34*Indicators!$E$224+S34*$F34*Indicators!$F$224+S34*$G34*Indicators!$G$224+S34*$H34*Indicators!$H$224+S34*$I34*Indicators!$I$224</f>
        <v>1.6386823281429872E-3</v>
      </c>
      <c r="AD34" s="215"/>
      <c r="AE34" s="198">
        <f t="shared" si="1"/>
        <v>1.8206836215758193</v>
      </c>
    </row>
    <row r="35" spans="1:31" hidden="1">
      <c r="A35" s="195">
        <f>Indicators!A47</f>
        <v>36800</v>
      </c>
      <c r="B35" s="215">
        <f>(Indicators!B47-Indicators!B46)/Indicators!B46</f>
        <v>3.370848051699115E-2</v>
      </c>
      <c r="C35" s="215">
        <f>(Indicators!C47-Indicators!C46)/-100</f>
        <v>-3.1499999999999948E-3</v>
      </c>
      <c r="D35" s="215">
        <f>(Indicators!D47-Indicators!D46)/-100</f>
        <v>-9.03671288741128E-4</v>
      </c>
      <c r="E35" s="215">
        <f>(Indicators!E47-Indicators!E46)/-Indicators!E46</f>
        <v>-5.2975801177240177E-2</v>
      </c>
      <c r="F35" s="215">
        <f>(Indicators!F47-Indicators!F46)/Indicators!F46</f>
        <v>5.57809330628804E-2</v>
      </c>
      <c r="G35" s="215">
        <f>(Indicators!G47-Indicators!G46)/Indicators!G46</f>
        <v>-4.3069127759681629E-2</v>
      </c>
      <c r="H35" s="215">
        <f>(Indicators!H47-Indicators!H46)/Indicators!H46</f>
        <v>5.6348687476466741E-3</v>
      </c>
      <c r="I35" s="215">
        <f>(Indicators!I47-Indicators!I46)/Indicators!I46</f>
        <v>7.6682412121955711E-3</v>
      </c>
      <c r="J35" s="195"/>
      <c r="K35" s="215">
        <f>Ilembe!C$62/100</f>
        <v>0.16746411547786155</v>
      </c>
      <c r="L35" s="215">
        <f>Ilembe!D$62/100</f>
        <v>9.5903778277878996E-3</v>
      </c>
      <c r="M35" s="215">
        <f>Ilembe!E$62/100</f>
        <v>0.3589600488573883</v>
      </c>
      <c r="N35" s="215">
        <f>Ilembe!F$62/100</f>
        <v>2.0987890880979219E-2</v>
      </c>
      <c r="O35" s="215">
        <f>Ilembe!G$62/100</f>
        <v>1.8044568251938765E-2</v>
      </c>
      <c r="P35" s="215">
        <f>Ilembe!H$62/100</f>
        <v>0.10795800799520512</v>
      </c>
      <c r="Q35" s="215">
        <f>Ilembe!I$62/100</f>
        <v>5.0270492825776822E-2</v>
      </c>
      <c r="R35" s="215">
        <f>Ilembe!J$62/100</f>
        <v>8.800449026334696E-2</v>
      </c>
      <c r="S35" s="215">
        <f>Ilembe!K$62/100</f>
        <v>0.17872000761971524</v>
      </c>
      <c r="T35" s="215"/>
      <c r="U35" s="215">
        <f>K35*$B35*Indicators!$B$216+K35*$C35*Indicators!$C$216+K35*$D35*Indicators!$D$216+K35*$E35*Indicators!$E$216+K35*$F35*Indicators!$F$216+K35*$G35*Indicators!$G$216+K35*$H35*Indicators!$H$216+K35*$I35*Indicators!$I$216</f>
        <v>2.5599992205358937E-3</v>
      </c>
      <c r="V35" s="215">
        <f>L35*$B35*Indicators!$B$217+L35*$C35*Indicators!$C$217+L35*$D35*Indicators!$D$217+L35*$E35*Indicators!$E$217+L35*$F35*Indicators!$F$217+L35*$G35*Indicators!$G$217+L35*$H35*Indicators!$H$217+L35*$I35*Indicators!$I$217</f>
        <v>-1.0433409272591082E-4</v>
      </c>
      <c r="W35" s="215">
        <f>M35*$B35*Indicators!$B$218+M35*$C35*Indicators!$C$218+M35*$D35*Indicators!$D$218+M35*$E35*Indicators!$E$218+M35*$F35*Indicators!$F$218+M35*$G35*Indicators!$G$218+M35*$H35*Indicators!$H$218+M35*$I35*Indicators!$I$218</f>
        <v>2.8438034156204528E-3</v>
      </c>
      <c r="X35" s="215">
        <f>N35*$B35*Indicators!$B$219+N35*$C35*Indicators!$C$219+N35*$D35*Indicators!$D$219+N35*$E35*Indicators!$E$219+N35*$F35*Indicators!$F$219+N35*$G35*Indicators!$G$219+N35*$H35*Indicators!$H$219+N35*$I35*Indicators!$I$219</f>
        <v>-6.358047039070482E-5</v>
      </c>
      <c r="Y35" s="215">
        <f>O35*$B35*Indicators!$B$220+O35*$C35*Indicators!$C$220+O35*$D35*Indicators!$D$220+O35*$E35*Indicators!$E$220+O35*$F35*Indicators!$F$220+O35*$G35*Indicators!$G$220+O35*$H35*Indicators!$H$220+O35*$I35*Indicators!$I$220</f>
        <v>-6.3823936884982777E-5</v>
      </c>
      <c r="Z35" s="215">
        <f>P35*$B35*Indicators!$B$221+P35*$C35*Indicators!$C$221+P35*$D35*Indicators!$D$221+P35*$E35*Indicators!$E$221+P35*$F35*Indicators!$F$221+P35*$G35*Indicators!$G$221+P35*$H35*Indicators!$H$221+P35*$I35*Indicators!$I$221</f>
        <v>-1.9445926871864552E-4</v>
      </c>
      <c r="AA35" s="215">
        <f>Q35*$B35*Indicators!$B$222+Q35*$C35*Indicators!$C$222+Q35*$D35*Indicators!$D$222+Q35*$E35*Indicators!$E$222+Q35*$F35*Indicators!$F$222+Q35*$G35*Indicators!$G$222+Q35*$H35*Indicators!$H$222+Q35*$I35*Indicators!$I$222</f>
        <v>-5.7049275541538316E-4</v>
      </c>
      <c r="AB35" s="215">
        <f>R35*$B35*Indicators!$B$223+R35*$C35*Indicators!$C$223+R35*$D35*Indicators!$D$223+R35*$E35*Indicators!$E$223+R35*$F35*Indicators!$F$223+R35*$G35*Indicators!$G$223+R35*$H35*Indicators!$H$223+R35*$I35*Indicators!$I$223</f>
        <v>-9.202862846699922E-5</v>
      </c>
      <c r="AC35" s="215">
        <f>S35*$B35*Indicators!$B$224+S35*$C35*Indicators!$C$224+S35*$D35*Indicators!$D$224+S35*$E35*Indicators!$E$224+S35*$F35*Indicators!$F$224+S35*$G35*Indicators!$G$224+S35*$H35*Indicators!$H$224+S35*$I35*Indicators!$I$224</f>
        <v>7.4374089521024892E-4</v>
      </c>
      <c r="AD35" s="215"/>
      <c r="AE35" s="198">
        <f t="shared" si="1"/>
        <v>0.50588243787639697</v>
      </c>
    </row>
    <row r="36" spans="1:31" hidden="1">
      <c r="A36" s="195">
        <f>Indicators!A48</f>
        <v>36831</v>
      </c>
      <c r="B36" s="215">
        <f>(Indicators!B48-Indicators!B47)/Indicators!B47</f>
        <v>3.1390728476821207E-2</v>
      </c>
      <c r="C36" s="215">
        <f>(Indicators!C48-Indicators!C47)/-100</f>
        <v>5.5499999999999968E-3</v>
      </c>
      <c r="D36" s="215">
        <f>(Indicators!D48-Indicators!D47)/-100</f>
        <v>1.4723414074046203E-4</v>
      </c>
      <c r="E36" s="215">
        <f>(Indicators!E48-Indicators!E47)/-Indicators!E47</f>
        <v>-1.024844720496889E-2</v>
      </c>
      <c r="F36" s="215">
        <f>(Indicators!F48-Indicators!F47)/Indicators!F47</f>
        <v>-8.6455331412103778E-2</v>
      </c>
      <c r="G36" s="215">
        <f>(Indicators!G48-Indicators!G47)/Indicators!G47</f>
        <v>9.077155824508451E-3</v>
      </c>
      <c r="H36" s="215">
        <f>(Indicators!H48-Indicators!H47)/Indicators!H47</f>
        <v>1.4369620007935518E-2</v>
      </c>
      <c r="I36" s="215">
        <f>(Indicators!I48-Indicators!I47)/Indicators!I47</f>
        <v>2.49604285888226E-3</v>
      </c>
      <c r="J36" s="195"/>
      <c r="K36" s="215">
        <f>Ilembe!C$62/100</f>
        <v>0.16746411547786155</v>
      </c>
      <c r="L36" s="215">
        <f>Ilembe!D$62/100</f>
        <v>9.5903778277878996E-3</v>
      </c>
      <c r="M36" s="215">
        <f>Ilembe!E$62/100</f>
        <v>0.3589600488573883</v>
      </c>
      <c r="N36" s="215">
        <f>Ilembe!F$62/100</f>
        <v>2.0987890880979219E-2</v>
      </c>
      <c r="O36" s="215">
        <f>Ilembe!G$62/100</f>
        <v>1.8044568251938765E-2</v>
      </c>
      <c r="P36" s="215">
        <f>Ilembe!H$62/100</f>
        <v>0.10795800799520512</v>
      </c>
      <c r="Q36" s="215">
        <f>Ilembe!I$62/100</f>
        <v>5.0270492825776822E-2</v>
      </c>
      <c r="R36" s="215">
        <f>Ilembe!J$62/100</f>
        <v>8.800449026334696E-2</v>
      </c>
      <c r="S36" s="215">
        <f>Ilembe!K$62/100</f>
        <v>0.17872000761971524</v>
      </c>
      <c r="T36" s="215"/>
      <c r="U36" s="215">
        <f>K36*$B36*Indicators!$B$216+K36*$C36*Indicators!$C$216+K36*$D36*Indicators!$D$216+K36*$E36*Indicators!$E$216+K36*$F36*Indicators!$F$216+K36*$G36*Indicators!$G$216+K36*$H36*Indicators!$H$216+K36*$I36*Indicators!$I$216</f>
        <v>-3.2155927950706007E-3</v>
      </c>
      <c r="V36" s="215">
        <f>L36*$B36*Indicators!$B$217+L36*$C36*Indicators!$C$217+L36*$D36*Indicators!$D$217+L36*$E36*Indicators!$E$217+L36*$F36*Indicators!$F$217+L36*$G36*Indicators!$G$217+L36*$H36*Indicators!$H$217+L36*$I36*Indicators!$I$217</f>
        <v>1.2009497623198927E-4</v>
      </c>
      <c r="W36" s="215">
        <f>M36*$B36*Indicators!$B$218+M36*$C36*Indicators!$C$218+M36*$D36*Indicators!$D$218+M36*$E36*Indicators!$E$218+M36*$F36*Indicators!$F$218+M36*$G36*Indicators!$G$218+M36*$H36*Indicators!$H$218+M36*$I36*Indicators!$I$218</f>
        <v>4.6720238850326131E-3</v>
      </c>
      <c r="X36" s="215">
        <f>N36*$B36*Indicators!$B$219+N36*$C36*Indicators!$C$219+N36*$D36*Indicators!$D$219+N36*$E36*Indicators!$E$219+N36*$F36*Indicators!$F$219+N36*$G36*Indicators!$G$219+N36*$H36*Indicators!$H$219+N36*$I36*Indicators!$I$219</f>
        <v>8.5194645741589633E-5</v>
      </c>
      <c r="Y36" s="215">
        <f>O36*$B36*Indicators!$B$220+O36*$C36*Indicators!$C$220+O36*$D36*Indicators!$D$220+O36*$E36*Indicators!$E$220+O36*$F36*Indicators!$F$220+O36*$G36*Indicators!$G$220+O36*$H36*Indicators!$H$220+O36*$I36*Indicators!$I$220</f>
        <v>1.3925385476010717E-4</v>
      </c>
      <c r="Z36" s="215">
        <f>P36*$B36*Indicators!$B$221+P36*$C36*Indicators!$C$221+P36*$D36*Indicators!$D$221+P36*$E36*Indicators!$E$221+P36*$F36*Indicators!$F$221+P36*$G36*Indicators!$G$221+P36*$H36*Indicators!$H$221+P36*$I36*Indicators!$I$221</f>
        <v>8.2896419642387246E-4</v>
      </c>
      <c r="AA36" s="215">
        <f>Q36*$B36*Indicators!$B$222+Q36*$C36*Indicators!$C$222+Q36*$D36*Indicators!$D$222+Q36*$E36*Indicators!$E$222+Q36*$F36*Indicators!$F$222+Q36*$G36*Indicators!$G$222+Q36*$H36*Indicators!$H$222+Q36*$I36*Indicators!$I$222</f>
        <v>2.1680609824600462E-4</v>
      </c>
      <c r="AB36" s="215">
        <f>R36*$B36*Indicators!$B$223+R36*$C36*Indicators!$C$223+R36*$D36*Indicators!$D$223+R36*$E36*Indicators!$E$223+R36*$F36*Indicators!$F$223+R36*$G36*Indicators!$G$223+R36*$H36*Indicators!$H$223+R36*$I36*Indicators!$I$223</f>
        <v>7.486664917169181E-4</v>
      </c>
      <c r="AC36" s="215">
        <f>S36*$B36*Indicators!$B$224+S36*$C36*Indicators!$C$224+S36*$D36*Indicators!$D$224+S36*$E36*Indicators!$E$224+S36*$F36*Indicators!$F$224+S36*$G36*Indicators!$G$224+S36*$H36*Indicators!$H$224+S36*$I36*Indicators!$I$224</f>
        <v>1.706187694540013E-3</v>
      </c>
      <c r="AD36" s="215"/>
      <c r="AE36" s="198">
        <f t="shared" si="1"/>
        <v>0.53015990476225061</v>
      </c>
    </row>
    <row r="37" spans="1:31" hidden="1">
      <c r="A37" s="195">
        <f>Indicators!A49</f>
        <v>36861</v>
      </c>
      <c r="B37" s="215">
        <f>(Indicators!B49-Indicators!B48)/Indicators!B48</f>
        <v>-2.825221523051236E-2</v>
      </c>
      <c r="C37" s="215">
        <f>(Indicators!C49-Indicators!C48)/-100</f>
        <v>5.3500000000000015E-3</v>
      </c>
      <c r="D37" s="215">
        <f>(Indicators!D49-Indicators!D48)/-100</f>
        <v>2.1969854299423554E-4</v>
      </c>
      <c r="E37" s="215">
        <f>(Indicators!E49-Indicators!E48)/-Indicators!E48</f>
        <v>0.3243160159852444</v>
      </c>
      <c r="F37" s="215">
        <f>(Indicators!F49-Indicators!F48)/Indicators!F48</f>
        <v>2.2082018927444887E-2</v>
      </c>
      <c r="G37" s="215">
        <f>(Indicators!G49-Indicators!G48)/Indicators!G48</f>
        <v>1.7616191904047934E-2</v>
      </c>
      <c r="H37" s="215">
        <f>(Indicators!H49-Indicators!H48)/Indicators!H48</f>
        <v>-1.2138663571705345E-3</v>
      </c>
      <c r="I37" s="215">
        <f>(Indicators!I49-Indicators!I48)/Indicators!I48</f>
        <v>-4.6760187040748163E-3</v>
      </c>
      <c r="J37" s="195"/>
      <c r="K37" s="215">
        <f>Ilembe!C$62/100</f>
        <v>0.16746411547786155</v>
      </c>
      <c r="L37" s="215">
        <f>Ilembe!D$62/100</f>
        <v>9.5903778277878996E-3</v>
      </c>
      <c r="M37" s="215">
        <f>Ilembe!E$62/100</f>
        <v>0.3589600488573883</v>
      </c>
      <c r="N37" s="215">
        <f>Ilembe!F$62/100</f>
        <v>2.0987890880979219E-2</v>
      </c>
      <c r="O37" s="215">
        <f>Ilembe!G$62/100</f>
        <v>1.8044568251938765E-2</v>
      </c>
      <c r="P37" s="215">
        <f>Ilembe!H$62/100</f>
        <v>0.10795800799520512</v>
      </c>
      <c r="Q37" s="215">
        <f>Ilembe!I$62/100</f>
        <v>5.0270492825776822E-2</v>
      </c>
      <c r="R37" s="215">
        <f>Ilembe!J$62/100</f>
        <v>8.800449026334696E-2</v>
      </c>
      <c r="S37" s="215">
        <f>Ilembe!K$62/100</f>
        <v>0.17872000761971524</v>
      </c>
      <c r="T37" s="215"/>
      <c r="U37" s="215">
        <f>K37*$B37*Indicators!$B$216+K37*$C37*Indicators!$C$216+K37*$D37*Indicators!$D$216+K37*$E37*Indicators!$E$216+K37*$F37*Indicators!$F$216+K37*$G37*Indicators!$G$216+K37*$H37*Indicators!$H$216+K37*$I37*Indicators!$I$216</f>
        <v>9.4045171418171217E-3</v>
      </c>
      <c r="V37" s="215">
        <f>L37*$B37*Indicators!$B$217+L37*$C37*Indicators!$C$217+L37*$D37*Indicators!$D$217+L37*$E37*Indicators!$E$217+L37*$F37*Indicators!$F$217+L37*$G37*Indicators!$G$217+L37*$H37*Indicators!$H$217+L37*$I37*Indicators!$I$217</f>
        <v>2.8835590460863926E-4</v>
      </c>
      <c r="W37" s="215">
        <f>M37*$B37*Indicators!$B$218+M37*$C37*Indicators!$C$218+M37*$D37*Indicators!$D$218+M37*$E37*Indicators!$E$218+M37*$F37*Indicators!$F$218+M37*$G37*Indicators!$G$218+M37*$H37*Indicators!$H$218+M37*$I37*Indicators!$I$218</f>
        <v>8.1009101675953103E-3</v>
      </c>
      <c r="X37" s="215">
        <f>N37*$B37*Indicators!$B$219+N37*$C37*Indicators!$C$219+N37*$D37*Indicators!$D$219+N37*$E37*Indicators!$E$219+N37*$F37*Indicators!$F$219+N37*$G37*Indicators!$G$219+N37*$H37*Indicators!$H$219+N37*$I37*Indicators!$I$219</f>
        <v>1.256273666488958E-3</v>
      </c>
      <c r="Y37" s="215">
        <f>O37*$B37*Indicators!$B$220+O37*$C37*Indicators!$C$220+O37*$D37*Indicators!$D$220+O37*$E37*Indicators!$E$220+O37*$F37*Indicators!$F$220+O37*$G37*Indicators!$G$220+O37*$H37*Indicators!$H$220+O37*$I37*Indicators!$I$220</f>
        <v>8.4540949359473939E-4</v>
      </c>
      <c r="Z37" s="215">
        <f>P37*$B37*Indicators!$B$221+P37*$C37*Indicators!$C$221+P37*$D37*Indicators!$D$221+P37*$E37*Indicators!$E$221+P37*$F37*Indicators!$F$221+P37*$G37*Indicators!$G$221+P37*$H37*Indicators!$H$221+P37*$I37*Indicators!$I$221</f>
        <v>3.3703791818071294E-3</v>
      </c>
      <c r="AA37" s="215">
        <f>Q37*$B37*Indicators!$B$222+Q37*$C37*Indicators!$C$222+Q37*$D37*Indicators!$D$222+Q37*$E37*Indicators!$E$222+Q37*$F37*Indicators!$F$222+Q37*$G37*Indicators!$G$222+Q37*$H37*Indicators!$H$222+Q37*$I37*Indicators!$I$222</f>
        <v>4.768215462410413E-3</v>
      </c>
      <c r="AB37" s="215">
        <f>R37*$B37*Indicators!$B$223+R37*$C37*Indicators!$C$223+R37*$D37*Indicators!$D$223+R37*$E37*Indicators!$E$223+R37*$F37*Indicators!$F$223+R37*$G37*Indicators!$G$223+R37*$H37*Indicators!$H$223+R37*$I37*Indicators!$I$223</f>
        <v>2.7195930018029447E-3</v>
      </c>
      <c r="AC37" s="215">
        <f>S37*$B37*Indicators!$B$224+S37*$C37*Indicators!$C$224+S37*$D37*Indicators!$D$224+S37*$E37*Indicators!$E$224+S37*$F37*Indicators!$F$224+S37*$G37*Indicators!$G$224+S37*$H37*Indicators!$H$224+S37*$I37*Indicators!$I$224</f>
        <v>-2.6928505910554882E-4</v>
      </c>
      <c r="AD37" s="215"/>
      <c r="AE37" s="198">
        <f t="shared" si="1"/>
        <v>3.0484368961019706</v>
      </c>
    </row>
    <row r="38" spans="1:31" hidden="1">
      <c r="A38" s="195">
        <f>Indicators!A50</f>
        <v>36892</v>
      </c>
      <c r="B38" s="215">
        <f>(Indicators!B50-Indicators!B49)/Indicators!B49</f>
        <v>2.880930355490947E-2</v>
      </c>
      <c r="C38" s="215">
        <f>(Indicators!C50-Indicators!C49)/-100</f>
        <v>3.2499999999999929E-3</v>
      </c>
      <c r="D38" s="215">
        <f>(Indicators!D50-Indicators!D49)/-100</f>
        <v>-1.2700608207241615E-3</v>
      </c>
      <c r="E38" s="215">
        <f>(Indicators!E50-Indicators!E49)/-Indicators!E49</f>
        <v>-0.22065514103730655</v>
      </c>
      <c r="F38" s="215">
        <f>(Indicators!F50-Indicators!F49)/Indicators!F49</f>
        <v>3.4979423868312744E-2</v>
      </c>
      <c r="G38" s="215">
        <f>(Indicators!G50-Indicators!G49)/Indicators!G49</f>
        <v>-1.9889502762430854E-2</v>
      </c>
      <c r="H38" s="215">
        <f>(Indicators!H50-Indicators!H49)/Indicators!H49</f>
        <v>4.3042582922703538E-3</v>
      </c>
      <c r="I38" s="215">
        <f>(Indicators!I50-Indicators!I49)/Indicators!I49</f>
        <v>4.2708968883465529E-4</v>
      </c>
      <c r="J38" s="195"/>
      <c r="K38" s="215">
        <f>Ilembe!C$63/100</f>
        <v>0.16291980251045743</v>
      </c>
      <c r="L38" s="215">
        <f>Ilembe!D$63/100</f>
        <v>9.4808881428607595E-3</v>
      </c>
      <c r="M38" s="215">
        <f>Ilembe!E$63/100</f>
        <v>0.3546878627842508</v>
      </c>
      <c r="N38" s="215">
        <f>Ilembe!F$63/100</f>
        <v>2.021696750187409E-2</v>
      </c>
      <c r="O38" s="215">
        <f>Ilembe!G$63/100</f>
        <v>2.3235837222731551E-2</v>
      </c>
      <c r="P38" s="215">
        <f>Ilembe!H$63/100</f>
        <v>0.11195898027583633</v>
      </c>
      <c r="Q38" s="215">
        <f>Ilembe!I$63/100</f>
        <v>5.0813287675212176E-2</v>
      </c>
      <c r="R38" s="215">
        <f>Ilembe!J$63/100</f>
        <v>8.8810722350131599E-2</v>
      </c>
      <c r="S38" s="215">
        <f>Ilembe!K$63/100</f>
        <v>0.17787565153664539</v>
      </c>
      <c r="T38" s="215"/>
      <c r="U38" s="215">
        <f>K38*$B38*Indicators!$B$216+K38*$C38*Indicators!$C$216+K38*$D38*Indicators!$D$216+K38*$E38*Indicators!$E$216+K38*$F38*Indicators!$F$216+K38*$G38*Indicators!$G$216+K38*$H38*Indicators!$H$216+K38*$I38*Indicators!$I$216</f>
        <v>-3.3446777490038376E-3</v>
      </c>
      <c r="V38" s="215">
        <f>L38*$B38*Indicators!$B$217+L38*$C38*Indicators!$C$217+L38*$D38*Indicators!$D$217+L38*$E38*Indicators!$E$217+L38*$F38*Indicators!$F$217+L38*$G38*Indicators!$G$217+L38*$H38*Indicators!$H$217+L38*$I38*Indicators!$I$217</f>
        <v>-2.0187755813857029E-4</v>
      </c>
      <c r="W38" s="215">
        <f>M38*$B38*Indicators!$B$218+M38*$C38*Indicators!$C$218+M38*$D38*Indicators!$D$218+M38*$E38*Indicators!$E$218+M38*$F38*Indicators!$F$218+M38*$G38*Indicators!$G$218+M38*$H38*Indicators!$H$218+M38*$I38*Indicators!$I$218</f>
        <v>-3.8589745553702262E-3</v>
      </c>
      <c r="X38" s="215">
        <f>N38*$B38*Indicators!$B$219+N38*$C38*Indicators!$C$219+N38*$D38*Indicators!$D$219+N38*$E38*Indicators!$E$219+N38*$F38*Indicators!$F$219+N38*$G38*Indicators!$G$219+N38*$H38*Indicators!$H$219+N38*$I38*Indicators!$I$219</f>
        <v>-8.1893133523902757E-4</v>
      </c>
      <c r="Y38" s="215">
        <f>O38*$B38*Indicators!$B$220+O38*$C38*Indicators!$C$220+O38*$D38*Indicators!$D$220+O38*$E38*Indicators!$E$220+O38*$F38*Indicators!$F$220+O38*$G38*Indicators!$G$220+O38*$H38*Indicators!$H$220+O38*$I38*Indicators!$I$220</f>
        <v>-6.5192126065461429E-4</v>
      </c>
      <c r="Z38" s="215">
        <f>P38*$B38*Indicators!$B$221+P38*$C38*Indicators!$C$221+P38*$D38*Indicators!$D$221+P38*$E38*Indicators!$E$221+P38*$F38*Indicators!$F$221+P38*$G38*Indicators!$G$221+P38*$H38*Indicators!$H$221+P38*$I38*Indicators!$I$221</f>
        <v>-1.9284969439692496E-3</v>
      </c>
      <c r="AA38" s="215">
        <f>Q38*$B38*Indicators!$B$222+Q38*$C38*Indicators!$C$222+Q38*$D38*Indicators!$D$222+Q38*$E38*Indicators!$E$222+Q38*$F38*Indicators!$F$222+Q38*$G38*Indicators!$G$222+Q38*$H38*Indicators!$H$222+Q38*$I38*Indicators!$I$222</f>
        <v>-3.144786478144201E-3</v>
      </c>
      <c r="AB38" s="215">
        <f>R38*$B38*Indicators!$B$223+R38*$C38*Indicators!$C$223+R38*$D38*Indicators!$D$223+R38*$E38*Indicators!$E$223+R38*$F38*Indicators!$F$223+R38*$G38*Indicators!$G$223+R38*$H38*Indicators!$H$223+R38*$I38*Indicators!$I$223</f>
        <v>-1.4974782522620938E-3</v>
      </c>
      <c r="AC38" s="215">
        <f>S38*$B38*Indicators!$B$224+S38*$C38*Indicators!$C$224+S38*$D38*Indicators!$D$224+S38*$E38*Indicators!$E$224+S38*$F38*Indicators!$F$224+S38*$G38*Indicators!$G$224+S38*$H38*Indicators!$H$224+S38*$I38*Indicators!$I$224</f>
        <v>9.0308360571127188E-4</v>
      </c>
      <c r="AD38" s="215"/>
      <c r="AE38" s="198">
        <f t="shared" si="1"/>
        <v>-1.4544060527070548</v>
      </c>
    </row>
    <row r="39" spans="1:31" hidden="1">
      <c r="A39" s="195">
        <f>Indicators!A51</f>
        <v>36923</v>
      </c>
      <c r="B39" s="215">
        <f>(Indicators!B51-Indicators!B50)/Indicators!B50</f>
        <v>-9.633911368015436E-3</v>
      </c>
      <c r="C39" s="215">
        <f>(Indicators!C51-Indicators!C50)/-100</f>
        <v>7.249999999999996E-3</v>
      </c>
      <c r="D39" s="215">
        <f>(Indicators!D51-Indicators!D50)/-100</f>
        <v>-6.4323212122378596E-3</v>
      </c>
      <c r="E39" s="215">
        <f>(Indicators!E51-Indicators!E50)/-Indicators!E50</f>
        <v>5.3671263510995076E-2</v>
      </c>
      <c r="F39" s="215">
        <f>(Indicators!F51-Indicators!F50)/Indicators!F50</f>
        <v>-6.9582504970179024E-2</v>
      </c>
      <c r="G39" s="215">
        <f>(Indicators!G51-Indicators!G50)/Indicators!G50</f>
        <v>7.8917700112738284E-3</v>
      </c>
      <c r="H39" s="215">
        <f>(Indicators!H51-Indicators!H50)/Indicators!H50</f>
        <v>9.040296876172832E-3</v>
      </c>
      <c r="I39" s="215">
        <f>(Indicators!I51-Indicators!I50)/Indicators!I50</f>
        <v>-1.2319326706104776E-2</v>
      </c>
      <c r="J39" s="195"/>
      <c r="K39" s="215">
        <f>Ilembe!C$63/100</f>
        <v>0.16291980251045743</v>
      </c>
      <c r="L39" s="215">
        <f>Ilembe!D$63/100</f>
        <v>9.4808881428607595E-3</v>
      </c>
      <c r="M39" s="215">
        <f>Ilembe!E$63/100</f>
        <v>0.3546878627842508</v>
      </c>
      <c r="N39" s="215">
        <f>Ilembe!F$63/100</f>
        <v>2.021696750187409E-2</v>
      </c>
      <c r="O39" s="215">
        <f>Ilembe!G$63/100</f>
        <v>2.3235837222731551E-2</v>
      </c>
      <c r="P39" s="215">
        <f>Ilembe!H$63/100</f>
        <v>0.11195898027583633</v>
      </c>
      <c r="Q39" s="215">
        <f>Ilembe!I$63/100</f>
        <v>5.0813287675212176E-2</v>
      </c>
      <c r="R39" s="215">
        <f>Ilembe!J$63/100</f>
        <v>8.8810722350131599E-2</v>
      </c>
      <c r="S39" s="215">
        <f>Ilembe!K$63/100</f>
        <v>0.17787565153664539</v>
      </c>
      <c r="T39" s="215"/>
      <c r="U39" s="215">
        <f>K39*$B39*Indicators!$B$216+K39*$C39*Indicators!$C$216+K39*$D39*Indicators!$D$216+K39*$E39*Indicators!$E$216+K39*$F39*Indicators!$F$216+K39*$G39*Indicators!$G$216+K39*$H39*Indicators!$H$216+K39*$I39*Indicators!$I$216</f>
        <v>-2.1758838090951776E-3</v>
      </c>
      <c r="V39" s="215">
        <f>L39*$B39*Indicators!$B$217+L39*$C39*Indicators!$C$217+L39*$D39*Indicators!$D$217+L39*$E39*Indicators!$E$217+L39*$F39*Indicators!$F$217+L39*$G39*Indicators!$G$217+L39*$H39*Indicators!$H$217+L39*$I39*Indicators!$I$217</f>
        <v>3.005247755709889E-5</v>
      </c>
      <c r="W39" s="215">
        <f>M39*$B39*Indicators!$B$218+M39*$C39*Indicators!$C$218+M39*$D39*Indicators!$D$218+M39*$E39*Indicators!$E$218+M39*$F39*Indicators!$F$218+M39*$G39*Indicators!$G$218+M39*$H39*Indicators!$H$218+M39*$I39*Indicators!$I$218</f>
        <v>5.5466288667379605E-4</v>
      </c>
      <c r="X39" s="215">
        <f>N39*$B39*Indicators!$B$219+N39*$C39*Indicators!$C$219+N39*$D39*Indicators!$D$219+N39*$E39*Indicators!$E$219+N39*$F39*Indicators!$F$219+N39*$G39*Indicators!$G$219+N39*$H39*Indicators!$H$219+N39*$I39*Indicators!$I$219</f>
        <v>9.211076499105234E-5</v>
      </c>
      <c r="Y39" s="215">
        <f>O39*$B39*Indicators!$B$220+O39*$C39*Indicators!$C$220+O39*$D39*Indicators!$D$220+O39*$E39*Indicators!$E$220+O39*$F39*Indicators!$F$220+O39*$G39*Indicators!$G$220+O39*$H39*Indicators!$H$220+O39*$I39*Indicators!$I$220</f>
        <v>2.4897638732582304E-4</v>
      </c>
      <c r="Z39" s="215">
        <f>P39*$B39*Indicators!$B$221+P39*$C39*Indicators!$C$221+P39*$D39*Indicators!$D$221+P39*$E39*Indicators!$E$221+P39*$F39*Indicators!$F$221+P39*$G39*Indicators!$G$221+P39*$H39*Indicators!$H$221+P39*$I39*Indicators!$I$221</f>
        <v>8.8613799661355444E-4</v>
      </c>
      <c r="AA39" s="215">
        <f>Q39*$B39*Indicators!$B$222+Q39*$C39*Indicators!$C$222+Q39*$D39*Indicators!$D$222+Q39*$E39*Indicators!$E$222+Q39*$F39*Indicators!$F$222+Q39*$G39*Indicators!$G$222+Q39*$H39*Indicators!$H$222+Q39*$I39*Indicators!$I$222</f>
        <v>8.3948035511565886E-4</v>
      </c>
      <c r="AB39" s="215">
        <f>R39*$B39*Indicators!$B$223+R39*$C39*Indicators!$C$223+R39*$D39*Indicators!$D$223+R39*$E39*Indicators!$E$223+R39*$F39*Indicators!$F$223+R39*$G39*Indicators!$G$223+R39*$H39*Indicators!$H$223+R39*$I39*Indicators!$I$223</f>
        <v>7.4548837762722342E-4</v>
      </c>
      <c r="AC39" s="215">
        <f>S39*$B39*Indicators!$B$224+S39*$C39*Indicators!$C$224+S39*$D39*Indicators!$D$224+S39*$E39*Indicators!$E$224+S39*$F39*Indicators!$F$224+S39*$G39*Indicators!$G$224+S39*$H39*Indicators!$H$224+S39*$I39*Indicators!$I$224</f>
        <v>4.2401417019019821E-4</v>
      </c>
      <c r="AD39" s="215"/>
      <c r="AE39" s="198">
        <f t="shared" si="1"/>
        <v>0.16450396069992279</v>
      </c>
    </row>
    <row r="40" spans="1:31" hidden="1">
      <c r="A40" s="195">
        <f>Indicators!A52</f>
        <v>36951</v>
      </c>
      <c r="B40" s="215">
        <f>(Indicators!B52-Indicators!B51)/Indicators!B51</f>
        <v>4.1504539559014189E-2</v>
      </c>
      <c r="C40" s="215">
        <f>(Indicators!C52-Indicators!C51)/-100</f>
        <v>-5.899999999999999E-3</v>
      </c>
      <c r="D40" s="215">
        <f>(Indicators!D52-Indicators!D51)/-100</f>
        <v>3.8692597495163118E-3</v>
      </c>
      <c r="E40" s="215">
        <f>(Indicators!E52-Indicators!E51)/-Indicators!E51</f>
        <v>5.4745962977550237E-2</v>
      </c>
      <c r="F40" s="215">
        <f>(Indicators!F52-Indicators!F51)/Indicators!F51</f>
        <v>-6.8376068376068258E-2</v>
      </c>
      <c r="G40" s="215">
        <f>(Indicators!G52-Indicators!G51)/Indicators!G51</f>
        <v>-4.1387024608500994E-2</v>
      </c>
      <c r="H40" s="215">
        <f>(Indicators!H52-Indicators!H51)/Indicators!H51</f>
        <v>8.955673408217955E-3</v>
      </c>
      <c r="I40" s="215">
        <f>(Indicators!I52-Indicators!I51)/Indicators!I51</f>
        <v>1.7906761346094474E-3</v>
      </c>
      <c r="J40" s="195"/>
      <c r="K40" s="215">
        <f>Ilembe!C$63/100</f>
        <v>0.16291980251045743</v>
      </c>
      <c r="L40" s="215">
        <f>Ilembe!D$63/100</f>
        <v>9.4808881428607595E-3</v>
      </c>
      <c r="M40" s="215">
        <f>Ilembe!E$63/100</f>
        <v>0.3546878627842508</v>
      </c>
      <c r="N40" s="215">
        <f>Ilembe!F$63/100</f>
        <v>2.021696750187409E-2</v>
      </c>
      <c r="O40" s="215">
        <f>Ilembe!G$63/100</f>
        <v>2.3235837222731551E-2</v>
      </c>
      <c r="P40" s="215">
        <f>Ilembe!H$63/100</f>
        <v>0.11195898027583633</v>
      </c>
      <c r="Q40" s="215">
        <f>Ilembe!I$63/100</f>
        <v>5.0813287675212176E-2</v>
      </c>
      <c r="R40" s="215">
        <f>Ilembe!J$63/100</f>
        <v>8.8810722350131599E-2</v>
      </c>
      <c r="S40" s="215">
        <f>Ilembe!K$63/100</f>
        <v>0.17787565153664539</v>
      </c>
      <c r="T40" s="215"/>
      <c r="U40" s="215">
        <f>K40*$B40*Indicators!$B$216+K40*$C40*Indicators!$C$216+K40*$D40*Indicators!$D$216+K40*$E40*Indicators!$E$216+K40*$F40*Indicators!$F$216+K40*$G40*Indicators!$G$216+K40*$H40*Indicators!$H$216+K40*$I40*Indicators!$I$216</f>
        <v>-3.6865728750988254E-4</v>
      </c>
      <c r="V40" s="215">
        <f>L40*$B40*Indicators!$B$217+L40*$C40*Indicators!$C$217+L40*$D40*Indicators!$D$217+L40*$E40*Indicators!$E$217+L40*$F40*Indicators!$F$217+L40*$G40*Indicators!$G$217+L40*$H40*Indicators!$H$217+L40*$I40*Indicators!$I$217</f>
        <v>1.6395143895175961E-5</v>
      </c>
      <c r="W40" s="215">
        <f>M40*$B40*Indicators!$B$218+M40*$C40*Indicators!$C$218+M40*$D40*Indicators!$D$218+M40*$E40*Indicators!$E$218+M40*$F40*Indicators!$F$218+M40*$G40*Indicators!$G$218+M40*$H40*Indicators!$H$218+M40*$I40*Indicators!$I$218</f>
        <v>7.18893799145857E-3</v>
      </c>
      <c r="X40" s="215">
        <f>N40*$B40*Indicators!$B$219+N40*$C40*Indicators!$C$219+N40*$D40*Indicators!$D$219+N40*$E40*Indicators!$E$219+N40*$F40*Indicators!$F$219+N40*$G40*Indicators!$G$219+N40*$H40*Indicators!$H$219+N40*$I40*Indicators!$I$219</f>
        <v>3.3942296957225633E-4</v>
      </c>
      <c r="Y40" s="215">
        <f>O40*$B40*Indicators!$B$220+O40*$C40*Indicators!$C$220+O40*$D40*Indicators!$D$220+O40*$E40*Indicators!$E$220+O40*$F40*Indicators!$F$220+O40*$G40*Indicators!$G$220+O40*$H40*Indicators!$H$220+O40*$I40*Indicators!$I$220</f>
        <v>3.1962079607807245E-4</v>
      </c>
      <c r="Z40" s="215">
        <f>P40*$B40*Indicators!$B$221+P40*$C40*Indicators!$C$221+P40*$D40*Indicators!$D$221+P40*$E40*Indicators!$E$221+P40*$F40*Indicators!$F$221+P40*$G40*Indicators!$G$221+P40*$H40*Indicators!$H$221+P40*$I40*Indicators!$I$221</f>
        <v>1.1837222080459666E-3</v>
      </c>
      <c r="AA40" s="215">
        <f>Q40*$B40*Indicators!$B$222+Q40*$C40*Indicators!$C$222+Q40*$D40*Indicators!$D$222+Q40*$E40*Indicators!$E$222+Q40*$F40*Indicators!$F$222+Q40*$G40*Indicators!$G$222+Q40*$H40*Indicators!$H$222+Q40*$I40*Indicators!$I$222</f>
        <v>1.1052586780113628E-3</v>
      </c>
      <c r="AB40" s="215">
        <f>R40*$B40*Indicators!$B$223+R40*$C40*Indicators!$C$223+R40*$D40*Indicators!$D$223+R40*$E40*Indicators!$E$223+R40*$F40*Indicators!$F$223+R40*$G40*Indicators!$G$223+R40*$H40*Indicators!$H$223+R40*$I40*Indicators!$I$223</f>
        <v>9.5233620876720851E-4</v>
      </c>
      <c r="AC40" s="215">
        <f>S40*$B40*Indicators!$B$224+S40*$C40*Indicators!$C$224+S40*$D40*Indicators!$D$224+S40*$E40*Indicators!$E$224+S40*$F40*Indicators!$F$224+S40*$G40*Indicators!$G$224+S40*$H40*Indicators!$H$224+S40*$I40*Indicators!$I$224</f>
        <v>1.0024256578751781E-3</v>
      </c>
      <c r="AD40" s="215"/>
      <c r="AE40" s="198">
        <f t="shared" si="1"/>
        <v>1.1739462366193907</v>
      </c>
    </row>
    <row r="41" spans="1:31" hidden="1">
      <c r="A41" s="195">
        <f>Indicators!A53</f>
        <v>36982</v>
      </c>
      <c r="B41" s="215">
        <f>(Indicators!B53-Indicators!B52)/Indicators!B52</f>
        <v>-3.7359900373598212E-3</v>
      </c>
      <c r="C41" s="215">
        <f>(Indicators!C53-Indicators!C52)/-100</f>
        <v>1.4499999999999958E-3</v>
      </c>
      <c r="D41" s="215">
        <f>(Indicators!D53-Indicators!D52)/-100</f>
        <v>9.0586616718329165E-3</v>
      </c>
      <c r="E41" s="215">
        <f>(Indicators!E53-Indicators!E52)/-Indicators!E52</f>
        <v>-0.12666666666666662</v>
      </c>
      <c r="F41" s="215">
        <f>(Indicators!F53-Indicators!F52)/Indicators!F52</f>
        <v>-7.6834862385321084E-2</v>
      </c>
      <c r="G41" s="215">
        <f>(Indicators!G53-Indicators!G52)/Indicators!G52</f>
        <v>2.8004667444574048E-2</v>
      </c>
      <c r="H41" s="215">
        <f>(Indicators!H53-Indicators!H52)/Indicators!H52</f>
        <v>2.7836970301836918E-3</v>
      </c>
      <c r="I41" s="215">
        <f>(Indicators!I53-Indicators!I52)/Indicators!I52</f>
        <v>-3.0202169625246546E-3</v>
      </c>
      <c r="J41" s="195"/>
      <c r="K41" s="215">
        <f>Ilembe!C$63/100</f>
        <v>0.16291980251045743</v>
      </c>
      <c r="L41" s="215">
        <f>Ilembe!D$63/100</f>
        <v>9.4808881428607595E-3</v>
      </c>
      <c r="M41" s="215">
        <f>Ilembe!E$63/100</f>
        <v>0.3546878627842508</v>
      </c>
      <c r="N41" s="215">
        <f>Ilembe!F$63/100</f>
        <v>2.021696750187409E-2</v>
      </c>
      <c r="O41" s="215">
        <f>Ilembe!G$63/100</f>
        <v>2.3235837222731551E-2</v>
      </c>
      <c r="P41" s="215">
        <f>Ilembe!H$63/100</f>
        <v>0.11195898027583633</v>
      </c>
      <c r="Q41" s="215">
        <f>Ilembe!I$63/100</f>
        <v>5.0813287675212176E-2</v>
      </c>
      <c r="R41" s="215">
        <f>Ilembe!J$63/100</f>
        <v>8.8810722350131599E-2</v>
      </c>
      <c r="S41" s="215">
        <f>Ilembe!K$63/100</f>
        <v>0.17787565153664539</v>
      </c>
      <c r="T41" s="215"/>
      <c r="U41" s="215">
        <f>K41*$B41*Indicators!$B$216+K41*$C41*Indicators!$C$216+K41*$D41*Indicators!$D$216+K41*$E41*Indicators!$E$216+K41*$F41*Indicators!$F$216+K41*$G41*Indicators!$G$216+K41*$H41*Indicators!$H$216+K41*$I41*Indicators!$I$216</f>
        <v>-7.2819131227444536E-3</v>
      </c>
      <c r="V41" s="215">
        <f>L41*$B41*Indicators!$B$217+L41*$C41*Indicators!$C$217+L41*$D41*Indicators!$D$217+L41*$E41*Indicators!$E$217+L41*$F41*Indicators!$F$217+L41*$G41*Indicators!$G$217+L41*$H41*Indicators!$H$217+L41*$I41*Indicators!$I$217</f>
        <v>-3.0240620933449852E-5</v>
      </c>
      <c r="W41" s="215">
        <f>M41*$B41*Indicators!$B$218+M41*$C41*Indicators!$C$218+M41*$D41*Indicators!$D$218+M41*$E41*Indicators!$E$218+M41*$F41*Indicators!$F$218+M41*$G41*Indicators!$G$218+M41*$H41*Indicators!$H$218+M41*$I41*Indicators!$I$218</f>
        <v>-4.8085046984857674E-3</v>
      </c>
      <c r="X41" s="215">
        <f>N41*$B41*Indicators!$B$219+N41*$C41*Indicators!$C$219+N41*$D41*Indicators!$D$219+N41*$E41*Indicators!$E$219+N41*$F41*Indicators!$F$219+N41*$G41*Indicators!$G$219+N41*$H41*Indicators!$H$219+N41*$I41*Indicators!$I$219</f>
        <v>-5.3399557490658078E-4</v>
      </c>
      <c r="Y41" s="215">
        <f>O41*$B41*Indicators!$B$220+O41*$C41*Indicators!$C$220+O41*$D41*Indicators!$D$220+O41*$E41*Indicators!$E$220+O41*$F41*Indicators!$F$220+O41*$G41*Indicators!$G$220+O41*$H41*Indicators!$H$220+O41*$I41*Indicators!$I$220</f>
        <v>-4.0311004903584725E-4</v>
      </c>
      <c r="Z41" s="215">
        <f>P41*$B41*Indicators!$B$221+P41*$C41*Indicators!$C$221+P41*$D41*Indicators!$D$221+P41*$E41*Indicators!$E$221+P41*$F41*Indicators!$F$221+P41*$G41*Indicators!$G$221+P41*$H41*Indicators!$H$221+P41*$I41*Indicators!$I$221</f>
        <v>-1.1224009895817854E-3</v>
      </c>
      <c r="AA41" s="215">
        <f>Q41*$B41*Indicators!$B$222+Q41*$C41*Indicators!$C$222+Q41*$D41*Indicators!$D$222+Q41*$E41*Indicators!$E$222+Q41*$F41*Indicators!$F$222+Q41*$G41*Indicators!$G$222+Q41*$H41*Indicators!$H$222+Q41*$I41*Indicators!$I$222</f>
        <v>-1.8761797894726938E-3</v>
      </c>
      <c r="AB41" s="215">
        <f>R41*$B41*Indicators!$B$223+R41*$C41*Indicators!$C$223+R41*$D41*Indicators!$D$223+R41*$E41*Indicators!$E$223+R41*$F41*Indicators!$F$223+R41*$G41*Indicators!$G$223+R41*$H41*Indicators!$H$223+R41*$I41*Indicators!$I$223</f>
        <v>-9.7183808286173488E-4</v>
      </c>
      <c r="AC41" s="215">
        <f>S41*$B41*Indicators!$B$224+S41*$C41*Indicators!$C$224+S41*$D41*Indicators!$D$224+S41*$E41*Indicators!$E$224+S41*$F41*Indicators!$F$224+S41*$G41*Indicators!$G$224+S41*$H41*Indicators!$H$224+S41*$I41*Indicators!$I$224</f>
        <v>4.6776522021514102E-4</v>
      </c>
      <c r="AD41" s="215"/>
      <c r="AE41" s="198">
        <f t="shared" si="1"/>
        <v>-1.6560417707807171</v>
      </c>
    </row>
    <row r="42" spans="1:31" hidden="1">
      <c r="A42" s="195">
        <f>Indicators!A54</f>
        <v>37012</v>
      </c>
      <c r="B42" s="215">
        <f>(Indicators!B54-Indicators!B53)/Indicators!B53</f>
        <v>3.1249999999993783E-4</v>
      </c>
      <c r="C42" s="215">
        <f>(Indicators!C54-Indicators!C53)/-100</f>
        <v>2.400000000000002E-3</v>
      </c>
      <c r="D42" s="215">
        <f>(Indicators!D54-Indicators!D53)/-100</f>
        <v>2.6067202469852723E-4</v>
      </c>
      <c r="E42" s="215">
        <f>(Indicators!E54-Indicators!E53)/-Indicators!E53</f>
        <v>-7.3964497041420121E-2</v>
      </c>
      <c r="F42" s="215">
        <f>(Indicators!F54-Indicators!F53)/Indicators!F53</f>
        <v>0.11304347826086958</v>
      </c>
      <c r="G42" s="215">
        <f>(Indicators!G54-Indicators!G53)/Indicators!G53</f>
        <v>7.9455164585696784E-3</v>
      </c>
      <c r="H42" s="215">
        <f>(Indicators!H54-Indicators!H53)/Indicators!H53</f>
        <v>9.2406790724531649E-3</v>
      </c>
      <c r="I42" s="215">
        <f>(Indicators!I54-Indicators!I53)/Indicators!I53</f>
        <v>4.389489953632148E-3</v>
      </c>
      <c r="J42" s="195"/>
      <c r="K42" s="215">
        <f>Ilembe!C$63/100</f>
        <v>0.16291980251045743</v>
      </c>
      <c r="L42" s="215">
        <f>Ilembe!D$63/100</f>
        <v>9.4808881428607595E-3</v>
      </c>
      <c r="M42" s="215">
        <f>Ilembe!E$63/100</f>
        <v>0.3546878627842508</v>
      </c>
      <c r="N42" s="215">
        <f>Ilembe!F$63/100</f>
        <v>2.021696750187409E-2</v>
      </c>
      <c r="O42" s="215">
        <f>Ilembe!G$63/100</f>
        <v>2.3235837222731551E-2</v>
      </c>
      <c r="P42" s="215">
        <f>Ilembe!H$63/100</f>
        <v>0.11195898027583633</v>
      </c>
      <c r="Q42" s="215">
        <f>Ilembe!I$63/100</f>
        <v>5.0813287675212176E-2</v>
      </c>
      <c r="R42" s="215">
        <f>Ilembe!J$63/100</f>
        <v>8.8810722350131599E-2</v>
      </c>
      <c r="S42" s="215">
        <f>Ilembe!K$63/100</f>
        <v>0.17787565153664539</v>
      </c>
      <c r="T42" s="215"/>
      <c r="U42" s="215">
        <f>K42*$B42*Indicators!$B$216+K42*$C42*Indicators!$C$216+K42*$D42*Indicators!$D$216+K42*$E42*Indicators!$E$216+K42*$F42*Indicators!$F$216+K42*$G42*Indicators!$G$216+K42*$H42*Indicators!$H$216+K42*$I42*Indicators!$I$216</f>
        <v>3.7357249532379813E-3</v>
      </c>
      <c r="V42" s="215">
        <f>L42*$B42*Indicators!$B$217+L42*$C42*Indicators!$C$217+L42*$D42*Indicators!$D$217+L42*$E42*Indicators!$E$217+L42*$F42*Indicators!$F$217+L42*$G42*Indicators!$G$217+L42*$H42*Indicators!$H$217+L42*$I42*Indicators!$I$217</f>
        <v>-3.0780605272570156E-5</v>
      </c>
      <c r="W42" s="215">
        <f>M42*$B42*Indicators!$B$218+M42*$C42*Indicators!$C$218+M42*$D42*Indicators!$D$218+M42*$E42*Indicators!$E$218+M42*$F42*Indicators!$F$218+M42*$G42*Indicators!$G$218+M42*$H42*Indicators!$H$218+M42*$I42*Indicators!$I$218</f>
        <v>-1.7706284852967739E-3</v>
      </c>
      <c r="X42" s="215">
        <f>N42*$B42*Indicators!$B$219+N42*$C42*Indicators!$C$219+N42*$D42*Indicators!$D$219+N42*$E42*Indicators!$E$219+N42*$F42*Indicators!$F$219+N42*$G42*Indicators!$G$219+N42*$H42*Indicators!$H$219+N42*$I42*Indicators!$I$219</f>
        <v>-2.3269331164701805E-4</v>
      </c>
      <c r="Y42" s="215">
        <f>O42*$B42*Indicators!$B$220+O42*$C42*Indicators!$C$220+O42*$D42*Indicators!$D$220+O42*$E42*Indicators!$E$220+O42*$F42*Indicators!$F$220+O42*$G42*Indicators!$G$220+O42*$H42*Indicators!$H$220+O42*$I42*Indicators!$I$220</f>
        <v>-1.7021828791115095E-4</v>
      </c>
      <c r="Z42" s="215">
        <f>P42*$B42*Indicators!$B$221+P42*$C42*Indicators!$C$221+P42*$D42*Indicators!$D$221+P42*$E42*Indicators!$E$221+P42*$F42*Indicators!$F$221+P42*$G42*Indicators!$G$221+P42*$H42*Indicators!$H$221+P42*$I42*Indicators!$I$221</f>
        <v>-4.6607353865556292E-4</v>
      </c>
      <c r="AA42" s="215">
        <f>Q42*$B42*Indicators!$B$222+Q42*$C42*Indicators!$C$222+Q42*$D42*Indicators!$D$222+Q42*$E42*Indicators!$E$222+Q42*$F42*Indicators!$F$222+Q42*$G42*Indicators!$G$222+Q42*$H42*Indicators!$H$222+Q42*$I42*Indicators!$I$222</f>
        <v>-9.8399662781276619E-4</v>
      </c>
      <c r="AB42" s="215">
        <f>R42*$B42*Indicators!$B$223+R42*$C42*Indicators!$C$223+R42*$D42*Indicators!$D$223+R42*$E42*Indicators!$E$223+R42*$F42*Indicators!$F$223+R42*$G42*Indicators!$G$223+R42*$H42*Indicators!$H$223+R42*$I42*Indicators!$I$223</f>
        <v>-3.114995484170942E-4</v>
      </c>
      <c r="AC42" s="215">
        <f>S42*$B42*Indicators!$B$224+S42*$C42*Indicators!$C$224+S42*$D42*Indicators!$D$224+S42*$E42*Indicators!$E$224+S42*$F42*Indicators!$F$224+S42*$G42*Indicators!$G$224+S42*$H42*Indicators!$H$224+S42*$I42*Indicators!$I$224</f>
        <v>6.9639431511431585E-4</v>
      </c>
      <c r="AD42" s="215"/>
      <c r="AE42" s="198">
        <f t="shared" si="1"/>
        <v>4.6622886333936103E-2</v>
      </c>
    </row>
    <row r="43" spans="1:31" hidden="1">
      <c r="A43" s="195">
        <f>Indicators!A55</f>
        <v>37043</v>
      </c>
      <c r="B43" s="215">
        <f>(Indicators!B55-Indicators!B54)/Indicators!B54</f>
        <v>7.4976569821931273E-3</v>
      </c>
      <c r="C43" s="215">
        <f>(Indicators!C55-Indicators!C54)/-100</f>
        <v>9.6499999999999989E-3</v>
      </c>
      <c r="D43" s="215">
        <f>(Indicators!D55-Indicators!D54)/-100</f>
        <v>1.3880950436842543E-3</v>
      </c>
      <c r="E43" s="215">
        <f>(Indicators!E55-Indicators!E54)/-Indicators!E54</f>
        <v>0.11294765840220378</v>
      </c>
      <c r="F43" s="215">
        <f>(Indicators!F55-Indicators!F54)/Indicators!F54</f>
        <v>-2.4553571428571497E-2</v>
      </c>
      <c r="G43" s="215">
        <f>(Indicators!G55-Indicators!G54)/Indicators!G54</f>
        <v>1.2762762762762891E-2</v>
      </c>
      <c r="H43" s="215">
        <f>(Indicators!H55-Indicators!H54)/Indicators!H54</f>
        <v>5.2807766935088381E-3</v>
      </c>
      <c r="I43" s="215">
        <f>(Indicators!I55-Indicators!I54)/Indicators!I54</f>
        <v>-5.9707004801181828E-3</v>
      </c>
      <c r="J43" s="195"/>
      <c r="K43" s="215">
        <f>Ilembe!C$63/100</f>
        <v>0.16291980251045743</v>
      </c>
      <c r="L43" s="215">
        <f>Ilembe!D$63/100</f>
        <v>9.4808881428607595E-3</v>
      </c>
      <c r="M43" s="215">
        <f>Ilembe!E$63/100</f>
        <v>0.3546878627842508</v>
      </c>
      <c r="N43" s="215">
        <f>Ilembe!F$63/100</f>
        <v>2.021696750187409E-2</v>
      </c>
      <c r="O43" s="215">
        <f>Ilembe!G$63/100</f>
        <v>2.3235837222731551E-2</v>
      </c>
      <c r="P43" s="215">
        <f>Ilembe!H$63/100</f>
        <v>0.11195898027583633</v>
      </c>
      <c r="Q43" s="215">
        <f>Ilembe!I$63/100</f>
        <v>5.0813287675212176E-2</v>
      </c>
      <c r="R43" s="215">
        <f>Ilembe!J$63/100</f>
        <v>8.8810722350131599E-2</v>
      </c>
      <c r="S43" s="215">
        <f>Ilembe!K$63/100</f>
        <v>0.17787565153664539</v>
      </c>
      <c r="T43" s="215"/>
      <c r="U43" s="215">
        <f>K43*$B43*Indicators!$B$216+K43*$C43*Indicators!$C$216+K43*$D43*Indicators!$D$216+K43*$E43*Indicators!$E$216+K43*$F43*Indicators!$F$216+K43*$G43*Indicators!$G$216+K43*$H43*Indicators!$H$216+K43*$I43*Indicators!$I$216</f>
        <v>2.3492038907961515E-3</v>
      </c>
      <c r="V43" s="215">
        <f>L43*$B43*Indicators!$B$217+L43*$C43*Indicators!$C$217+L43*$D43*Indicators!$D$217+L43*$E43*Indicators!$E$217+L43*$F43*Indicators!$F$217+L43*$G43*Indicators!$G$217+L43*$H43*Indicators!$H$217+L43*$I43*Indicators!$I$217</f>
        <v>1.6548916746719205E-4</v>
      </c>
      <c r="W43" s="215">
        <f>M43*$B43*Indicators!$B$218+M43*$C43*Indicators!$C$218+M43*$D43*Indicators!$D$218+M43*$E43*Indicators!$E$218+M43*$F43*Indicators!$F$218+M43*$G43*Indicators!$G$218+M43*$H43*Indicators!$H$218+M43*$I43*Indicators!$I$218</f>
        <v>5.4098014721279961E-3</v>
      </c>
      <c r="X43" s="215">
        <f>N43*$B43*Indicators!$B$219+N43*$C43*Indicators!$C$219+N43*$D43*Indicators!$D$219+N43*$E43*Indicators!$E$219+N43*$F43*Indicators!$F$219+N43*$G43*Indicators!$G$219+N43*$H43*Indicators!$H$219+N43*$I43*Indicators!$I$219</f>
        <v>4.3332905735472935E-4</v>
      </c>
      <c r="Y43" s="215">
        <f>O43*$B43*Indicators!$B$220+O43*$C43*Indicators!$C$220+O43*$D43*Indicators!$D$220+O43*$E43*Indicators!$E$220+O43*$F43*Indicators!$F$220+O43*$G43*Indicators!$G$220+O43*$H43*Indicators!$H$220+O43*$I43*Indicators!$I$220</f>
        <v>5.1145381740054063E-4</v>
      </c>
      <c r="Z43" s="215">
        <f>P43*$B43*Indicators!$B$221+P43*$C43*Indicators!$C$221+P43*$D43*Indicators!$D$221+P43*$E43*Indicators!$E$221+P43*$F43*Indicators!$F$221+P43*$G43*Indicators!$G$221+P43*$H43*Indicators!$H$221+P43*$I43*Indicators!$I$221</f>
        <v>1.9055244593662742E-3</v>
      </c>
      <c r="AA43" s="215">
        <f>Q43*$B43*Indicators!$B$222+Q43*$C43*Indicators!$C$222+Q43*$D43*Indicators!$D$222+Q43*$E43*Indicators!$E$222+Q43*$F43*Indicators!$F$222+Q43*$G43*Indicators!$G$222+Q43*$H43*Indicators!$H$222+Q43*$I43*Indicators!$I$222</f>
        <v>1.8883212631364296E-3</v>
      </c>
      <c r="AB43" s="215">
        <f>R43*$B43*Indicators!$B$223+R43*$C43*Indicators!$C$223+R43*$D43*Indicators!$D$223+R43*$E43*Indicators!$E$223+R43*$F43*Indicators!$F$223+R43*$G43*Indicators!$G$223+R43*$H43*Indicators!$H$223+R43*$I43*Indicators!$I$223</f>
        <v>1.4961533000746629E-3</v>
      </c>
      <c r="AC43" s="215">
        <f>S43*$B43*Indicators!$B$224+S43*$C43*Indicators!$C$224+S43*$D43*Indicators!$D$224+S43*$E43*Indicators!$E$224+S43*$F43*Indicators!$F$224+S43*$G43*Indicators!$G$224+S43*$H43*Indicators!$H$224+S43*$I43*Indicators!$I$224</f>
        <v>1.0122161037852985E-3</v>
      </c>
      <c r="AD43" s="215"/>
      <c r="AE43" s="198">
        <f t="shared" si="1"/>
        <v>1.5171492531509274</v>
      </c>
    </row>
    <row r="44" spans="1:31" hidden="1">
      <c r="A44" s="195">
        <f>Indicators!A56</f>
        <v>37073</v>
      </c>
      <c r="B44" s="215">
        <f>(Indicators!B56-Indicators!B55)/Indicators!B55</f>
        <v>2.0155038759689877E-2</v>
      </c>
      <c r="C44" s="215">
        <f>(Indicators!C56-Indicators!C55)/-100</f>
        <v>2.4500000000000099E-3</v>
      </c>
      <c r="D44" s="215">
        <f>(Indicators!D56-Indicators!D55)/-100</f>
        <v>1.0483697983697979E-2</v>
      </c>
      <c r="E44" s="215">
        <f>(Indicators!E56-Indicators!E55)/-Indicators!E55</f>
        <v>4.8136645962732996E-2</v>
      </c>
      <c r="F44" s="215">
        <f>(Indicators!F56-Indicators!F55)/Indicators!F55</f>
        <v>-2.288329519450813E-2</v>
      </c>
      <c r="G44" s="215">
        <f>(Indicators!G56-Indicators!G55)/Indicators!G55</f>
        <v>-9.2661230541141587E-3</v>
      </c>
      <c r="H44" s="215">
        <f>(Indicators!H56-Indicators!H55)/Indicators!H55</f>
        <v>9.0849959700796089E-3</v>
      </c>
      <c r="I44" s="215">
        <f>(Indicators!I56-Indicators!I55)/Indicators!I55</f>
        <v>3.523437983776085E-2</v>
      </c>
      <c r="J44" s="195"/>
      <c r="K44" s="215">
        <f>Ilembe!C$63/100</f>
        <v>0.16291980251045743</v>
      </c>
      <c r="L44" s="215">
        <f>Ilembe!D$63/100</f>
        <v>9.4808881428607595E-3</v>
      </c>
      <c r="M44" s="215">
        <f>Ilembe!E$63/100</f>
        <v>0.3546878627842508</v>
      </c>
      <c r="N44" s="215">
        <f>Ilembe!F$63/100</f>
        <v>2.021696750187409E-2</v>
      </c>
      <c r="O44" s="215">
        <f>Ilembe!G$63/100</f>
        <v>2.3235837222731551E-2</v>
      </c>
      <c r="P44" s="215">
        <f>Ilembe!H$63/100</f>
        <v>0.11195898027583633</v>
      </c>
      <c r="Q44" s="215">
        <f>Ilembe!I$63/100</f>
        <v>5.0813287675212176E-2</v>
      </c>
      <c r="R44" s="215">
        <f>Ilembe!J$63/100</f>
        <v>8.8810722350131599E-2</v>
      </c>
      <c r="S44" s="215">
        <f>Ilembe!K$63/100</f>
        <v>0.17787565153664539</v>
      </c>
      <c r="T44" s="215"/>
      <c r="U44" s="215">
        <f>K44*$B44*Indicators!$B$216+K44*$C44*Indicators!$C$216+K44*$D44*Indicators!$D$216+K44*$E44*Indicators!$E$216+K44*$F44*Indicators!$F$216+K44*$G44*Indicators!$G$216+K44*$H44*Indicators!$H$216+K44*$I44*Indicators!$I$216</f>
        <v>1.6040568750147668E-3</v>
      </c>
      <c r="V44" s="215">
        <f>L44*$B44*Indicators!$B$217+L44*$C44*Indicators!$C$217+L44*$D44*Indicators!$D$217+L44*$E44*Indicators!$E$217+L44*$F44*Indicators!$F$217+L44*$G44*Indicators!$G$217+L44*$H44*Indicators!$H$217+L44*$I44*Indicators!$I$217</f>
        <v>1.3463432832056893E-4</v>
      </c>
      <c r="W44" s="215">
        <f>M44*$B44*Indicators!$B$218+M44*$C44*Indicators!$C$218+M44*$D44*Indicators!$D$218+M44*$E44*Indicators!$E$218+M44*$F44*Indicators!$F$218+M44*$G44*Indicators!$G$218+M44*$H44*Indicators!$H$218+M44*$I44*Indicators!$I$218</f>
        <v>7.390804306515078E-3</v>
      </c>
      <c r="X44" s="215">
        <f>N44*$B44*Indicators!$B$219+N44*$C44*Indicators!$C$219+N44*$D44*Indicators!$D$219+N44*$E44*Indicators!$E$219+N44*$F44*Indicators!$F$219+N44*$G44*Indicators!$G$219+N44*$H44*Indicators!$H$219+N44*$I44*Indicators!$I$219</f>
        <v>6.2299004825922346E-4</v>
      </c>
      <c r="Y44" s="215">
        <f>O44*$B44*Indicators!$B$220+O44*$C44*Indicators!$C$220+O44*$D44*Indicators!$D$220+O44*$E44*Indicators!$E$220+O44*$F44*Indicators!$F$220+O44*$G44*Indicators!$G$220+O44*$H44*Indicators!$H$220+O44*$I44*Indicators!$I$220</f>
        <v>3.6030856281909232E-4</v>
      </c>
      <c r="Z44" s="215">
        <f>P44*$B44*Indicators!$B$221+P44*$C44*Indicators!$C$221+P44*$D44*Indicators!$D$221+P44*$E44*Indicators!$E$221+P44*$F44*Indicators!$F$221+P44*$G44*Indicators!$G$221+P44*$H44*Indicators!$H$221+P44*$I44*Indicators!$I$221</f>
        <v>1.3496271121806499E-3</v>
      </c>
      <c r="AA44" s="215">
        <f>Q44*$B44*Indicators!$B$222+Q44*$C44*Indicators!$C$222+Q44*$D44*Indicators!$D$222+Q44*$E44*Indicators!$E$222+Q44*$F44*Indicators!$F$222+Q44*$G44*Indicators!$G$222+Q44*$H44*Indicators!$H$222+Q44*$I44*Indicators!$I$222</f>
        <v>1.1857435477093414E-3</v>
      </c>
      <c r="AB44" s="215">
        <f>R44*$B44*Indicators!$B$223+R44*$C44*Indicators!$C$223+R44*$D44*Indicators!$D$223+R44*$E44*Indicators!$E$223+R44*$F44*Indicators!$F$223+R44*$G44*Indicators!$G$223+R44*$H44*Indicators!$H$223+R44*$I44*Indicators!$I$223</f>
        <v>1.1742781112118678E-3</v>
      </c>
      <c r="AC44" s="215">
        <f>S44*$B44*Indicators!$B$224+S44*$C44*Indicators!$C$224+S44*$D44*Indicators!$D$224+S44*$E44*Indicators!$E$224+S44*$F44*Indicators!$F$224+S44*$G44*Indicators!$G$224+S44*$H44*Indicators!$H$224+S44*$I44*Indicators!$I$224</f>
        <v>1.6821631449003107E-3</v>
      </c>
      <c r="AD44" s="215"/>
      <c r="AE44" s="198">
        <f t="shared" si="1"/>
        <v>1.5504606036930897</v>
      </c>
    </row>
    <row r="45" spans="1:31" hidden="1">
      <c r="A45" s="195">
        <f>Indicators!A57</f>
        <v>37104</v>
      </c>
      <c r="B45" s="215">
        <f>(Indicators!B57-Indicators!B56)/Indicators!B56</f>
        <v>1.7021276595744751E-2</v>
      </c>
      <c r="C45" s="215">
        <f>(Indicators!C57-Indicators!C56)/-100</f>
        <v>-2.2499999999999964E-3</v>
      </c>
      <c r="D45" s="215">
        <f>(Indicators!D57-Indicators!D56)/-100</f>
        <v>6.1366773323294592E-3</v>
      </c>
      <c r="E45" s="215">
        <f>(Indicators!E57-Indicators!E56)/-Indicators!E56</f>
        <v>-7.7895595432300166E-2</v>
      </c>
      <c r="F45" s="215">
        <f>(Indicators!F57-Indicators!F56)/Indicators!F56</f>
        <v>-7.494145199063218E-2</v>
      </c>
      <c r="G45" s="215">
        <f>(Indicators!G57-Indicators!G56)/Indicators!G56</f>
        <v>3.1799476243920689E-2</v>
      </c>
      <c r="H45" s="215">
        <f>(Indicators!H57-Indicators!H56)/Indicators!H56</f>
        <v>1.9528540500395861E-2</v>
      </c>
      <c r="I45" s="215">
        <f>(Indicators!I57-Indicators!I56)/Indicators!I56</f>
        <v>-1.3279100370857758E-2</v>
      </c>
      <c r="J45" s="195"/>
      <c r="K45" s="215">
        <f>Ilembe!C$63/100</f>
        <v>0.16291980251045743</v>
      </c>
      <c r="L45" s="215">
        <f>Ilembe!D$63/100</f>
        <v>9.4808881428607595E-3</v>
      </c>
      <c r="M45" s="215">
        <f>Ilembe!E$63/100</f>
        <v>0.3546878627842508</v>
      </c>
      <c r="N45" s="215">
        <f>Ilembe!F$63/100</f>
        <v>2.021696750187409E-2</v>
      </c>
      <c r="O45" s="215">
        <f>Ilembe!G$63/100</f>
        <v>2.3235837222731551E-2</v>
      </c>
      <c r="P45" s="215">
        <f>Ilembe!H$63/100</f>
        <v>0.11195898027583633</v>
      </c>
      <c r="Q45" s="215">
        <f>Ilembe!I$63/100</f>
        <v>5.0813287675212176E-2</v>
      </c>
      <c r="R45" s="215">
        <f>Ilembe!J$63/100</f>
        <v>8.8810722350131599E-2</v>
      </c>
      <c r="S45" s="215">
        <f>Ilembe!K$63/100</f>
        <v>0.17787565153664539</v>
      </c>
      <c r="T45" s="215"/>
      <c r="U45" s="215">
        <f>K45*$B45*Indicators!$B$216+K45*$C45*Indicators!$C$216+K45*$D45*Indicators!$D$216+K45*$E45*Indicators!$E$216+K45*$F45*Indicators!$F$216+K45*$G45*Indicators!$G$216+K45*$H45*Indicators!$H$216+K45*$I45*Indicators!$I$216</f>
        <v>-5.107221636525233E-3</v>
      </c>
      <c r="V45" s="215">
        <f>L45*$B45*Indicators!$B$217+L45*$C45*Indicators!$C$217+L45*$D45*Indicators!$D$217+L45*$E45*Indicators!$E$217+L45*$F45*Indicators!$F$217+L45*$G45*Indicators!$G$217+L45*$H45*Indicators!$H$217+L45*$I45*Indicators!$I$217</f>
        <v>6.997648098165096E-5</v>
      </c>
      <c r="W45" s="215">
        <f>M45*$B45*Indicators!$B$218+M45*$C45*Indicators!$C$218+M45*$D45*Indicators!$D$218+M45*$E45*Indicators!$E$218+M45*$F45*Indicators!$F$218+M45*$G45*Indicators!$G$218+M45*$H45*Indicators!$H$218+M45*$I45*Indicators!$I$218</f>
        <v>-9.4994095683961376E-4</v>
      </c>
      <c r="X45" s="215">
        <f>N45*$B45*Indicators!$B$219+N45*$C45*Indicators!$C$219+N45*$D45*Indicators!$D$219+N45*$E45*Indicators!$E$219+N45*$F45*Indicators!$F$219+N45*$G45*Indicators!$G$219+N45*$H45*Indicators!$H$219+N45*$I45*Indicators!$I$219</f>
        <v>-3.7137262669555615E-4</v>
      </c>
      <c r="Y45" s="215">
        <f>O45*$B45*Indicators!$B$220+O45*$C45*Indicators!$C$220+O45*$D45*Indicators!$D$220+O45*$E45*Indicators!$E$220+O45*$F45*Indicators!$F$220+O45*$G45*Indicators!$G$220+O45*$H45*Indicators!$H$220+O45*$I45*Indicators!$I$220</f>
        <v>-1.1266910596648318E-4</v>
      </c>
      <c r="Z45" s="215">
        <f>P45*$B45*Indicators!$B$221+P45*$C45*Indicators!$C$221+P45*$D45*Indicators!$D$221+P45*$E45*Indicators!$E$221+P45*$F45*Indicators!$F$221+P45*$G45*Indicators!$G$221+P45*$H45*Indicators!$H$221+P45*$I45*Indicators!$I$221</f>
        <v>-8.5700265703096972E-5</v>
      </c>
      <c r="AA45" s="215">
        <f>Q45*$B45*Indicators!$B$222+Q45*$C45*Indicators!$C$222+Q45*$D45*Indicators!$D$222+Q45*$E45*Indicators!$E$222+Q45*$F45*Indicators!$F$222+Q45*$G45*Indicators!$G$222+Q45*$H45*Indicators!$H$222+Q45*$I45*Indicators!$I$222</f>
        <v>-9.6164579721872627E-4</v>
      </c>
      <c r="AB45" s="215">
        <f>R45*$B45*Indicators!$B$223+R45*$C45*Indicators!$C$223+R45*$D45*Indicators!$D$223+R45*$E45*Indicators!$E$223+R45*$F45*Indicators!$F$223+R45*$G45*Indicators!$G$223+R45*$H45*Indicators!$H$223+R45*$I45*Indicators!$I$223</f>
        <v>-9.4730580343615513E-5</v>
      </c>
      <c r="AC45" s="215">
        <f>S45*$B45*Indicators!$B$224+S45*$C45*Indicators!$C$224+S45*$D45*Indicators!$D$224+S45*$E45*Indicators!$E$224+S45*$F45*Indicators!$F$224+S45*$G45*Indicators!$G$224+S45*$H45*Indicators!$H$224+S45*$I45*Indicators!$I$224</f>
        <v>1.3049972146178626E-3</v>
      </c>
      <c r="AD45" s="215"/>
      <c r="AE45" s="198">
        <f t="shared" si="1"/>
        <v>-0.63083072736928103</v>
      </c>
    </row>
    <row r="46" spans="1:31" hidden="1">
      <c r="A46" s="195">
        <f>Indicators!A58</f>
        <v>37135</v>
      </c>
      <c r="B46" s="215">
        <f>(Indicators!B58-Indicators!B57)/Indicators!B57</f>
        <v>7.4297668858338231E-2</v>
      </c>
      <c r="C46" s="215">
        <f>(Indicators!C58-Indicators!C57)/-100</f>
        <v>1.1999999999999921E-3</v>
      </c>
      <c r="D46" s="215">
        <f>(Indicators!D58-Indicators!D57)/-100</f>
        <v>2.1949001364161267E-3</v>
      </c>
      <c r="E46" s="215">
        <f>(Indicators!E58-Indicators!E57)/-Indicators!E57</f>
        <v>0.18690881573968979</v>
      </c>
      <c r="F46" s="215">
        <f>(Indicators!F58-Indicators!F57)/Indicators!F57</f>
        <v>-9.3670886075949394E-2</v>
      </c>
      <c r="G46" s="215">
        <f>(Indicators!G58-Indicators!G57)/Indicators!G57</f>
        <v>6.4539521392313309E-2</v>
      </c>
      <c r="H46" s="215">
        <f>(Indicators!H58-Indicators!H57)/Indicators!H57</f>
        <v>1.7652910281982691E-2</v>
      </c>
      <c r="I46" s="215">
        <f>(Indicators!I58-Indicators!I57)/Indicators!I57</f>
        <v>-3.5160038797284192E-3</v>
      </c>
      <c r="J46" s="195"/>
      <c r="K46" s="215">
        <f>Ilembe!C$63/100</f>
        <v>0.16291980251045743</v>
      </c>
      <c r="L46" s="215">
        <f>Ilembe!D$63/100</f>
        <v>9.4808881428607595E-3</v>
      </c>
      <c r="M46" s="215">
        <f>Ilembe!E$63/100</f>
        <v>0.3546878627842508</v>
      </c>
      <c r="N46" s="215">
        <f>Ilembe!F$63/100</f>
        <v>2.021696750187409E-2</v>
      </c>
      <c r="O46" s="215">
        <f>Ilembe!G$63/100</f>
        <v>2.3235837222731551E-2</v>
      </c>
      <c r="P46" s="215">
        <f>Ilembe!H$63/100</f>
        <v>0.11195898027583633</v>
      </c>
      <c r="Q46" s="215">
        <f>Ilembe!I$63/100</f>
        <v>5.0813287675212176E-2</v>
      </c>
      <c r="R46" s="215">
        <f>Ilembe!J$63/100</f>
        <v>8.8810722350131599E-2</v>
      </c>
      <c r="S46" s="215">
        <f>Ilembe!K$63/100</f>
        <v>0.17787565153664539</v>
      </c>
      <c r="T46" s="215"/>
      <c r="U46" s="215">
        <f>K46*$B46*Indicators!$B$216+K46*$C46*Indicators!$C$216+K46*$D46*Indicators!$D$216+K46*$E46*Indicators!$E$216+K46*$F46*Indicators!$F$216+K46*$G46*Indicators!$G$216+K46*$H46*Indicators!$H$216+K46*$I46*Indicators!$I$216</f>
        <v>3.2985594226667783E-3</v>
      </c>
      <c r="V46" s="215">
        <f>L46*$B46*Indicators!$B$217+L46*$C46*Indicators!$C$217+L46*$D46*Indicators!$D$217+L46*$E46*Indicators!$E$217+L46*$F46*Indicators!$F$217+L46*$G46*Indicators!$G$217+L46*$H46*Indicators!$H$217+L46*$I46*Indicators!$I$217</f>
        <v>6.2661834915762416E-4</v>
      </c>
      <c r="W46" s="215">
        <f>M46*$B46*Indicators!$B$218+M46*$C46*Indicators!$C$218+M46*$D46*Indicators!$D$218+M46*$E46*Indicators!$E$218+M46*$F46*Indicators!$F$218+M46*$G46*Indicators!$G$218+M46*$H46*Indicators!$H$218+M46*$I46*Indicators!$I$218</f>
        <v>1.635355815169437E-2</v>
      </c>
      <c r="X46" s="215">
        <f>N46*$B46*Indicators!$B$219+N46*$C46*Indicators!$C$219+N46*$D46*Indicators!$D$219+N46*$E46*Indicators!$E$219+N46*$F46*Indicators!$F$219+N46*$G46*Indicators!$G$219+N46*$H46*Indicators!$H$219+N46*$I46*Indicators!$I$219</f>
        <v>9.0953233895048845E-4</v>
      </c>
      <c r="Y46" s="215">
        <f>O46*$B46*Indicators!$B$220+O46*$C46*Indicators!$C$220+O46*$D46*Indicators!$D$220+O46*$E46*Indicators!$E$220+O46*$F46*Indicators!$F$220+O46*$G46*Indicators!$G$220+O46*$H46*Indicators!$H$220+O46*$I46*Indicators!$I$220</f>
        <v>9.5651839254909138E-4</v>
      </c>
      <c r="Z46" s="215">
        <f>P46*$B46*Indicators!$B$221+P46*$C46*Indicators!$C$221+P46*$D46*Indicators!$D$221+P46*$E46*Indicators!$E$221+P46*$F46*Indicators!$F$221+P46*$G46*Indicators!$G$221+P46*$H46*Indicators!$H$221+P46*$I46*Indicators!$I$221</f>
        <v>3.5147121521529583E-3</v>
      </c>
      <c r="AA46" s="215">
        <f>Q46*$B46*Indicators!$B$222+Q46*$C46*Indicators!$C$222+Q46*$D46*Indicators!$D$222+Q46*$E46*Indicators!$E$222+Q46*$F46*Indicators!$F$222+Q46*$G46*Indicators!$G$222+Q46*$H46*Indicators!$H$222+Q46*$I46*Indicators!$I$222</f>
        <v>3.4116490173727618E-3</v>
      </c>
      <c r="AB46" s="215">
        <f>R46*$B46*Indicators!$B$223+R46*$C46*Indicators!$C$223+R46*$D46*Indicators!$D$223+R46*$E46*Indicators!$E$223+R46*$F46*Indicators!$F$223+R46*$G46*Indicators!$G$223+R46*$H46*Indicators!$H$223+R46*$I46*Indicators!$I$223</f>
        <v>2.8313045999164032E-3</v>
      </c>
      <c r="AC46" s="215">
        <f>S46*$B46*Indicators!$B$224+S46*$C46*Indicators!$C$224+S46*$D46*Indicators!$D$224+S46*$E46*Indicators!$E$224+S46*$F46*Indicators!$F$224+S46*$G46*Indicators!$G$224+S46*$H46*Indicators!$H$224+S46*$I46*Indicators!$I$224</f>
        <v>2.3851025589251345E-3</v>
      </c>
      <c r="AD46" s="215"/>
      <c r="AE46" s="198">
        <f t="shared" si="1"/>
        <v>3.4287554983385609</v>
      </c>
    </row>
    <row r="47" spans="1:31" hidden="1">
      <c r="A47" s="195">
        <f>Indicators!A59</f>
        <v>37165</v>
      </c>
      <c r="B47" s="215">
        <f>(Indicators!B59-Indicators!B58)/Indicators!B58</f>
        <v>4.879541534524022E-2</v>
      </c>
      <c r="C47" s="215">
        <f>(Indicators!C59-Indicators!C58)/-100</f>
        <v>2.2000000000000062E-3</v>
      </c>
      <c r="D47" s="215">
        <f>(Indicators!D59-Indicators!D58)/-100</f>
        <v>4.051709179246972E-3</v>
      </c>
      <c r="E47" s="215">
        <f>(Indicators!E59-Indicators!E58)/-Indicators!E58</f>
        <v>5.0721265704979056E-2</v>
      </c>
      <c r="F47" s="215">
        <f>(Indicators!F59-Indicators!F58)/Indicators!F58</f>
        <v>-7.8212290502793366E-2</v>
      </c>
      <c r="G47" s="215">
        <f>(Indicators!G59-Indicators!G58)/Indicators!G58</f>
        <v>-4.3596730245231641E-2</v>
      </c>
      <c r="H47" s="215">
        <f>(Indicators!H59-Indicators!H58)/Indicators!H58</f>
        <v>8.1305754205411827E-3</v>
      </c>
      <c r="I47" s="215">
        <f>(Indicators!I59-Indicators!I58)/Indicators!I58</f>
        <v>5.2926146733179216E-3</v>
      </c>
      <c r="J47" s="195"/>
      <c r="K47" s="215">
        <f>Ilembe!C$63/100</f>
        <v>0.16291980251045743</v>
      </c>
      <c r="L47" s="215">
        <f>Ilembe!D$63/100</f>
        <v>9.4808881428607595E-3</v>
      </c>
      <c r="M47" s="215">
        <f>Ilembe!E$63/100</f>
        <v>0.3546878627842508</v>
      </c>
      <c r="N47" s="215">
        <f>Ilembe!F$63/100</f>
        <v>2.021696750187409E-2</v>
      </c>
      <c r="O47" s="215">
        <f>Ilembe!G$63/100</f>
        <v>2.3235837222731551E-2</v>
      </c>
      <c r="P47" s="215">
        <f>Ilembe!H$63/100</f>
        <v>0.11195898027583633</v>
      </c>
      <c r="Q47" s="215">
        <f>Ilembe!I$63/100</f>
        <v>5.0813287675212176E-2</v>
      </c>
      <c r="R47" s="215">
        <f>Ilembe!J$63/100</f>
        <v>8.8810722350131599E-2</v>
      </c>
      <c r="S47" s="215">
        <f>Ilembe!K$63/100</f>
        <v>0.17787565153664539</v>
      </c>
      <c r="T47" s="215"/>
      <c r="U47" s="215">
        <f>K47*$B47*Indicators!$B$216+K47*$C47*Indicators!$C$216+K47*$D47*Indicators!$D$216+K47*$E47*Indicators!$E$216+K47*$F47*Indicators!$F$216+K47*$G47*Indicators!$G$216+K47*$H47*Indicators!$H$216+K47*$I47*Indicators!$I$216</f>
        <v>-5.5766417720786918E-4</v>
      </c>
      <c r="V47" s="215">
        <f>L47*$B47*Indicators!$B$217+L47*$C47*Indicators!$C$217+L47*$D47*Indicators!$D$217+L47*$E47*Indicators!$E$217+L47*$F47*Indicators!$F$217+L47*$G47*Indicators!$G$217+L47*$H47*Indicators!$H$217+L47*$I47*Indicators!$I$217</f>
        <v>3.1576875493510612E-5</v>
      </c>
      <c r="W47" s="215">
        <f>M47*$B47*Indicators!$B$218+M47*$C47*Indicators!$C$218+M47*$D47*Indicators!$D$218+M47*$E47*Indicators!$E$218+M47*$F47*Indicators!$F$218+M47*$G47*Indicators!$G$218+M47*$H47*Indicators!$H$218+M47*$I47*Indicators!$I$218</f>
        <v>8.7482654293380199E-3</v>
      </c>
      <c r="X47" s="215">
        <f>N47*$B47*Indicators!$B$219+N47*$C47*Indicators!$C$219+N47*$D47*Indicators!$D$219+N47*$E47*Indicators!$E$219+N47*$F47*Indicators!$F$219+N47*$G47*Indicators!$G$219+N47*$H47*Indicators!$H$219+N47*$I47*Indicators!$I$219</f>
        <v>3.7999296610528058E-4</v>
      </c>
      <c r="Y47" s="215">
        <f>O47*$B47*Indicators!$B$220+O47*$C47*Indicators!$C$220+O47*$D47*Indicators!$D$220+O47*$E47*Indicators!$E$220+O47*$F47*Indicators!$F$220+O47*$G47*Indicators!$G$220+O47*$H47*Indicators!$H$220+O47*$I47*Indicators!$I$220</f>
        <v>3.777381666800591E-4</v>
      </c>
      <c r="Z47" s="215">
        <f>P47*$B47*Indicators!$B$221+P47*$C47*Indicators!$C$221+P47*$D47*Indicators!$D$221+P47*$E47*Indicators!$E$221+P47*$F47*Indicators!$F$221+P47*$G47*Indicators!$G$221+P47*$H47*Indicators!$H$221+P47*$I47*Indicators!$I$221</f>
        <v>1.5186848067956535E-3</v>
      </c>
      <c r="AA47" s="215">
        <f>Q47*$B47*Indicators!$B$222+Q47*$C47*Indicators!$C$222+Q47*$D47*Indicators!$D$222+Q47*$E47*Indicators!$E$222+Q47*$F47*Indicators!$F$222+Q47*$G47*Indicators!$G$222+Q47*$H47*Indicators!$H$222+Q47*$I47*Indicators!$I$222</f>
        <v>1.1736075091162673E-3</v>
      </c>
      <c r="AB47" s="215">
        <f>R47*$B47*Indicators!$B$223+R47*$C47*Indicators!$C$223+R47*$D47*Indicators!$D$223+R47*$E47*Indicators!$E$223+R47*$F47*Indicators!$F$223+R47*$G47*Indicators!$G$223+R47*$H47*Indicators!$H$223+R47*$I47*Indicators!$I$223</f>
        <v>1.2283093405805823E-3</v>
      </c>
      <c r="AC47" s="215">
        <f>S47*$B47*Indicators!$B$224+S47*$C47*Indicators!$C$224+S47*$D47*Indicators!$D$224+S47*$E47*Indicators!$E$224+S47*$F47*Indicators!$F$224+S47*$G47*Indicators!$G$224+S47*$H47*Indicators!$H$224+S47*$I47*Indicators!$I$224</f>
        <v>1.6299967476123337E-3</v>
      </c>
      <c r="AD47" s="215"/>
      <c r="AE47" s="198">
        <f t="shared" si="1"/>
        <v>1.4530507664513836</v>
      </c>
    </row>
    <row r="48" spans="1:31" hidden="1">
      <c r="A48" s="195">
        <f>Indicators!A60</f>
        <v>37196</v>
      </c>
      <c r="B48" s="215">
        <f>(Indicators!B60-Indicators!B59)/Indicators!B59</f>
        <v>9.0758620689655109E-2</v>
      </c>
      <c r="C48" s="215">
        <f>(Indicators!C60-Indicators!C59)/-100</f>
        <v>2.0500000000000006E-3</v>
      </c>
      <c r="D48" s="215">
        <f>(Indicators!D60-Indicators!D59)/-100</f>
        <v>-2.8567591420129369E-3</v>
      </c>
      <c r="E48" s="215">
        <f>(Indicators!E60-Indicators!E59)/-Indicators!E59</f>
        <v>9.1176470588235276E-2</v>
      </c>
      <c r="F48" s="215">
        <f>(Indicators!F60-Indicators!F59)/Indicators!F59</f>
        <v>0.10303030303030312</v>
      </c>
      <c r="G48" s="215">
        <f>(Indicators!G60-Indicators!G59)/Indicators!G59</f>
        <v>-2.2435897435897474E-2</v>
      </c>
      <c r="H48" s="215">
        <f>(Indicators!H60-Indicators!H59)/Indicators!H59</f>
        <v>4.8011548225900449E-3</v>
      </c>
      <c r="I48" s="215">
        <f>(Indicators!I60-Indicators!I59)/Indicators!I59</f>
        <v>-1.7246596066565808E-2</v>
      </c>
      <c r="J48" s="195"/>
      <c r="K48" s="215">
        <f>Ilembe!C$63/100</f>
        <v>0.16291980251045743</v>
      </c>
      <c r="L48" s="215">
        <f>Ilembe!D$63/100</f>
        <v>9.4808881428607595E-3</v>
      </c>
      <c r="M48" s="215">
        <f>Ilembe!E$63/100</f>
        <v>0.3546878627842508</v>
      </c>
      <c r="N48" s="215">
        <f>Ilembe!F$63/100</f>
        <v>2.021696750187409E-2</v>
      </c>
      <c r="O48" s="215">
        <f>Ilembe!G$63/100</f>
        <v>2.3235837222731551E-2</v>
      </c>
      <c r="P48" s="215">
        <f>Ilembe!H$63/100</f>
        <v>0.11195898027583633</v>
      </c>
      <c r="Q48" s="215">
        <f>Ilembe!I$63/100</f>
        <v>5.0813287675212176E-2</v>
      </c>
      <c r="R48" s="215">
        <f>Ilembe!J$63/100</f>
        <v>8.8810722350131599E-2</v>
      </c>
      <c r="S48" s="215">
        <f>Ilembe!K$63/100</f>
        <v>0.17787565153664539</v>
      </c>
      <c r="T48" s="215"/>
      <c r="U48" s="215">
        <f>K48*$B48*Indicators!$B$216+K48*$C48*Indicators!$C$216+K48*$D48*Indicators!$D$216+K48*$E48*Indicators!$E$216+K48*$F48*Indicators!$F$216+K48*$G48*Indicators!$G$216+K48*$H48*Indicators!$H$216+K48*$I48*Indicators!$I$216</f>
        <v>1.0381798022668243E-2</v>
      </c>
      <c r="V48" s="215">
        <f>L48*$B48*Indicators!$B$217+L48*$C48*Indicators!$C$217+L48*$D48*Indicators!$D$217+L48*$E48*Indicators!$E$217+L48*$F48*Indicators!$F$217+L48*$G48*Indicators!$G$217+L48*$H48*Indicators!$H$217+L48*$I48*Indicators!$I$217</f>
        <v>2.2679758789825502E-4</v>
      </c>
      <c r="W48" s="215">
        <f>M48*$B48*Indicators!$B$218+M48*$C48*Indicators!$C$218+M48*$D48*Indicators!$D$218+M48*$E48*Indicators!$E$218+M48*$F48*Indicators!$F$218+M48*$G48*Indicators!$G$218+M48*$H48*Indicators!$H$218+M48*$I48*Indicators!$I$218</f>
        <v>1.354238077797074E-2</v>
      </c>
      <c r="X48" s="215">
        <f>N48*$B48*Indicators!$B$219+N48*$C48*Indicators!$C$219+N48*$D48*Indicators!$D$219+N48*$E48*Indicators!$E$219+N48*$F48*Indicators!$F$219+N48*$G48*Indicators!$G$219+N48*$H48*Indicators!$H$219+N48*$I48*Indicators!$I$219</f>
        <v>3.8670278889967968E-4</v>
      </c>
      <c r="Y48" s="215">
        <f>O48*$B48*Indicators!$B$220+O48*$C48*Indicators!$C$220+O48*$D48*Indicators!$D$220+O48*$E48*Indicators!$E$220+O48*$F48*Indicators!$F$220+O48*$G48*Indicators!$G$220+O48*$H48*Indicators!$H$220+O48*$I48*Indicators!$I$220</f>
        <v>5.497523195505049E-4</v>
      </c>
      <c r="Z48" s="215">
        <f>P48*$B48*Indicators!$B$221+P48*$C48*Indicators!$C$221+P48*$D48*Indicators!$D$221+P48*$E48*Indicators!$E$221+P48*$F48*Indicators!$F$221+P48*$G48*Indicators!$G$221+P48*$H48*Indicators!$H$221+P48*$I48*Indicators!$I$221</f>
        <v>2.1876724293685046E-3</v>
      </c>
      <c r="AA48" s="215">
        <f>Q48*$B48*Indicators!$B$222+Q48*$C48*Indicators!$C$222+Q48*$D48*Indicators!$D$222+Q48*$E48*Indicators!$E$222+Q48*$F48*Indicators!$F$222+Q48*$G48*Indicators!$G$222+Q48*$H48*Indicators!$H$222+Q48*$I48*Indicators!$I$222</f>
        <v>1.8185414420105355E-3</v>
      </c>
      <c r="AB48" s="215">
        <f>R48*$B48*Indicators!$B$223+R48*$C48*Indicators!$C$223+R48*$D48*Indicators!$D$223+R48*$E48*Indicators!$E$223+R48*$F48*Indicators!$F$223+R48*$G48*Indicators!$G$223+R48*$H48*Indicators!$H$223+R48*$I48*Indicators!$I$223</f>
        <v>1.705463372345705E-3</v>
      </c>
      <c r="AC48" s="215">
        <f>S48*$B48*Indicators!$B$224+S48*$C48*Indicators!$C$224+S48*$D48*Indicators!$D$224+S48*$E48*Indicators!$E$224+S48*$F48*Indicators!$F$224+S48*$G48*Indicators!$G$224+S48*$H48*Indicators!$H$224+S48*$I48*Indicators!$I$224</f>
        <v>1.7431861670702126E-3</v>
      </c>
      <c r="AD48" s="215"/>
      <c r="AE48" s="198">
        <f t="shared" si="1"/>
        <v>3.2542294907782376</v>
      </c>
    </row>
    <row r="49" spans="1:31" hidden="1">
      <c r="A49" s="195">
        <f>Indicators!A61</f>
        <v>37226</v>
      </c>
      <c r="B49" s="215">
        <f>(Indicators!B61-Indicators!B60)/Indicators!B60</f>
        <v>0.16483794404886964</v>
      </c>
      <c r="C49" s="215">
        <f>(Indicators!C61-Indicators!C60)/-100</f>
        <v>-1.245000000000001E-2</v>
      </c>
      <c r="D49" s="215">
        <f>(Indicators!D61-Indicators!D60)/-100</f>
        <v>-2.8008209631999572E-3</v>
      </c>
      <c r="E49" s="215">
        <f>(Indicators!E61-Indicators!E60)/-Indicators!E60</f>
        <v>-4.3689320388349641E-2</v>
      </c>
      <c r="F49" s="215">
        <f>(Indicators!F61-Indicators!F60)/Indicators!F60</f>
        <v>1.7857142857142842E-2</v>
      </c>
      <c r="G49" s="215">
        <f>(Indicators!G61-Indicators!G60)/Indicators!G60</f>
        <v>7.6502732240437991E-3</v>
      </c>
      <c r="H49" s="215">
        <f>(Indicators!H61-Indicators!H60)/Indicators!H60</f>
        <v>2.5456030265910017E-2</v>
      </c>
      <c r="I49" s="215">
        <f>(Indicators!I61-Indicators!I60)/Indicators!I60</f>
        <v>-6.527093596059113E-3</v>
      </c>
      <c r="J49" s="195"/>
      <c r="K49" s="215">
        <f>Ilembe!C$63/100</f>
        <v>0.16291980251045743</v>
      </c>
      <c r="L49" s="215">
        <f>Ilembe!D$63/100</f>
        <v>9.4808881428607595E-3</v>
      </c>
      <c r="M49" s="215">
        <f>Ilembe!E$63/100</f>
        <v>0.3546878627842508</v>
      </c>
      <c r="N49" s="215">
        <f>Ilembe!F$63/100</f>
        <v>2.021696750187409E-2</v>
      </c>
      <c r="O49" s="215">
        <f>Ilembe!G$63/100</f>
        <v>2.3235837222731551E-2</v>
      </c>
      <c r="P49" s="215">
        <f>Ilembe!H$63/100</f>
        <v>0.11195898027583633</v>
      </c>
      <c r="Q49" s="215">
        <f>Ilembe!I$63/100</f>
        <v>5.0813287675212176E-2</v>
      </c>
      <c r="R49" s="215">
        <f>Ilembe!J$63/100</f>
        <v>8.8810722350131599E-2</v>
      </c>
      <c r="S49" s="215">
        <f>Ilembe!K$63/100</f>
        <v>0.17787565153664539</v>
      </c>
      <c r="T49" s="215"/>
      <c r="U49" s="215">
        <f>K49*$B49*Indicators!$B$216+K49*$C49*Indicators!$C$216+K49*$D49*Indicators!$D$216+K49*$E49*Indicators!$E$216+K49*$F49*Indicators!$F$216+K49*$G49*Indicators!$G$216+K49*$H49*Indicators!$H$216+K49*$I49*Indicators!$I$216</f>
        <v>5.137829392383878E-3</v>
      </c>
      <c r="V49" s="215">
        <f>L49*$B49*Indicators!$B$217+L49*$C49*Indicators!$C$217+L49*$D49*Indicators!$D$217+L49*$E49*Indicators!$E$217+L49*$F49*Indicators!$F$217+L49*$G49*Indicators!$G$217+L49*$H49*Indicators!$H$217+L49*$I49*Indicators!$I$217</f>
        <v>4.4405770182733608E-4</v>
      </c>
      <c r="W49" s="215">
        <f>M49*$B49*Indicators!$B$218+M49*$C49*Indicators!$C$218+M49*$D49*Indicators!$D$218+M49*$E49*Indicators!$E$218+M49*$F49*Indicators!$F$218+M49*$G49*Indicators!$G$218+M49*$H49*Indicators!$H$218+M49*$I49*Indicators!$I$218</f>
        <v>1.8420533843687373E-2</v>
      </c>
      <c r="X49" s="215">
        <f>N49*$B49*Indicators!$B$219+N49*$C49*Indicators!$C$219+N49*$D49*Indicators!$D$219+N49*$E49*Indicators!$E$219+N49*$F49*Indicators!$F$219+N49*$G49*Indicators!$G$219+N49*$H49*Indicators!$H$219+N49*$I49*Indicators!$I$219</f>
        <v>1.2666830821228591E-4</v>
      </c>
      <c r="Y49" s="215">
        <f>O49*$B49*Indicators!$B$220+O49*$C49*Indicators!$C$220+O49*$D49*Indicators!$D$220+O49*$E49*Indicators!$E$220+O49*$F49*Indicators!$F$220+O49*$G49*Indicators!$G$220+O49*$H49*Indicators!$H$220+O49*$I49*Indicators!$I$220</f>
        <v>3.0731180750351826E-4</v>
      </c>
      <c r="Z49" s="215">
        <f>P49*$B49*Indicators!$B$221+P49*$C49*Indicators!$C$221+P49*$D49*Indicators!$D$221+P49*$E49*Indicators!$E$221+P49*$F49*Indicators!$F$221+P49*$G49*Indicators!$G$221+P49*$H49*Indicators!$H$221+P49*$I49*Indicators!$I$221</f>
        <v>1.5182987659488481E-3</v>
      </c>
      <c r="AA49" s="215">
        <f>Q49*$B49*Indicators!$B$222+Q49*$C49*Indicators!$C$222+Q49*$D49*Indicators!$D$222+Q49*$E49*Indicators!$E$222+Q49*$F49*Indicators!$F$222+Q49*$G49*Indicators!$G$222+Q49*$H49*Indicators!$H$222+Q49*$I49*Indicators!$I$222</f>
        <v>2.5637401639815483E-4</v>
      </c>
      <c r="AB49" s="215">
        <f>R49*$B49*Indicators!$B$223+R49*$C49*Indicators!$C$223+R49*$D49*Indicators!$D$223+R49*$E49*Indicators!$E$223+R49*$F49*Indicators!$F$223+R49*$G49*Indicators!$G$223+R49*$H49*Indicators!$H$223+R49*$I49*Indicators!$I$223</f>
        <v>1.3133093979383237E-3</v>
      </c>
      <c r="AC49" s="215">
        <f>S49*$B49*Indicators!$B$224+S49*$C49*Indicators!$C$224+S49*$D49*Indicators!$D$224+S49*$E49*Indicators!$E$224+S49*$F49*Indicators!$F$224+S49*$G49*Indicators!$G$224+S49*$H49*Indicators!$H$224+S49*$I49*Indicators!$I$224</f>
        <v>3.3576847866847175E-3</v>
      </c>
      <c r="AD49" s="215"/>
      <c r="AE49" s="198">
        <f t="shared" si="1"/>
        <v>3.0882068020584437</v>
      </c>
    </row>
    <row r="50" spans="1:31" hidden="1">
      <c r="A50" s="195">
        <f>Indicators!A62</f>
        <v>37257</v>
      </c>
      <c r="B50" s="215">
        <f>(Indicators!B62-Indicators!B61)/Indicators!B61</f>
        <v>-4.9269311064718151E-2</v>
      </c>
      <c r="C50" s="215">
        <f>(Indicators!C62-Indicators!C61)/-100</f>
        <v>-5.899999999999999E-3</v>
      </c>
      <c r="D50" s="215">
        <f>(Indicators!D62-Indicators!D61)/-100</f>
        <v>-4.2426805770947951E-3</v>
      </c>
      <c r="E50" s="215">
        <f>(Indicators!E62-Indicators!E61)/-Indicators!E61</f>
        <v>7.7519379844962332E-3</v>
      </c>
      <c r="F50" s="215">
        <f>(Indicators!F62-Indicators!F61)/Indicators!F61</f>
        <v>-1.3495276653171462E-2</v>
      </c>
      <c r="G50" s="215">
        <f>(Indicators!G62-Indicators!G61)/Indicators!G61</f>
        <v>2.2053506869124967E-2</v>
      </c>
      <c r="H50" s="215">
        <f>(Indicators!H62-Indicators!H61)/Indicators!H61</f>
        <v>4.0533797938854749E-3</v>
      </c>
      <c r="I50" s="215">
        <f>(Indicators!I62-Indicators!I61)/Indicators!I61</f>
        <v>2.4234535762985E-2</v>
      </c>
      <c r="J50" s="195"/>
      <c r="K50" s="215">
        <f>Ilembe!C$64/100</f>
        <v>0.16719815516796058</v>
      </c>
      <c r="L50" s="215">
        <f>Ilembe!D$64/100</f>
        <v>8.8298431350000879E-3</v>
      </c>
      <c r="M50" s="215">
        <f>Ilembe!E$64/100</f>
        <v>0.35364076222846319</v>
      </c>
      <c r="N50" s="215">
        <f>Ilembe!F$64/100</f>
        <v>2.1741947773716339E-2</v>
      </c>
      <c r="O50" s="215">
        <f>Ilembe!G$64/100</f>
        <v>1.7927534744426047E-2</v>
      </c>
      <c r="P50" s="215">
        <f>Ilembe!H$64/100</f>
        <v>0.11220008688454426</v>
      </c>
      <c r="Q50" s="215">
        <f>Ilembe!I$64/100</f>
        <v>5.4769365734555236E-2</v>
      </c>
      <c r="R50" s="215">
        <f>Ilembe!J$64/100</f>
        <v>9.0486318960846024E-2</v>
      </c>
      <c r="S50" s="215">
        <f>Ilembe!K$64/100</f>
        <v>0.17320598537048812</v>
      </c>
      <c r="T50" s="215"/>
      <c r="U50" s="215">
        <f>K50*$B50*Indicators!$B$216+K50*$C50*Indicators!$C$216+K50*$D50*Indicators!$D$216+K50*$E50*Indicators!$E$216+K50*$F50*Indicators!$F$216+K50*$G50*Indicators!$G$216+K50*$H50*Indicators!$H$216+K50*$I50*Indicators!$I$216</f>
        <v>-1.84631053092843E-3</v>
      </c>
      <c r="V50" s="215">
        <f>L50*$B50*Indicators!$B$217+L50*$C50*Indicators!$C$217+L50*$D50*Indicators!$D$217+L50*$E50*Indicators!$E$217+L50*$F50*Indicators!$F$217+L50*$G50*Indicators!$G$217+L50*$H50*Indicators!$H$217+L50*$I50*Indicators!$I$217</f>
        <v>-2.9782144420109803E-6</v>
      </c>
      <c r="W50" s="215">
        <f>M50*$B50*Indicators!$B$218+M50*$C50*Indicators!$C$218+M50*$D50*Indicators!$D$218+M50*$E50*Indicators!$E$218+M50*$F50*Indicators!$F$218+M50*$G50*Indicators!$G$218+M50*$H50*Indicators!$H$218+M50*$I50*Indicators!$I$218</f>
        <v>-4.4590400932331279E-3</v>
      </c>
      <c r="X50" s="215">
        <f>N50*$B50*Indicators!$B$219+N50*$C50*Indicators!$C$219+N50*$D50*Indicators!$D$219+N50*$E50*Indicators!$E$219+N50*$F50*Indicators!$F$219+N50*$G50*Indicators!$G$219+N50*$H50*Indicators!$H$219+N50*$I50*Indicators!$I$219</f>
        <v>1.8782712840766807E-4</v>
      </c>
      <c r="Y50" s="215">
        <f>O50*$B50*Indicators!$B$220+O50*$C50*Indicators!$C$220+O50*$D50*Indicators!$D$220+O50*$E50*Indicators!$E$220+O50*$F50*Indicators!$F$220+O50*$G50*Indicators!$G$220+O50*$H50*Indicators!$H$220+O50*$I50*Indicators!$I$220</f>
        <v>-6.3296168583315695E-5</v>
      </c>
      <c r="Z50" s="215">
        <f>P50*$B50*Indicators!$B$221+P50*$C50*Indicators!$C$221+P50*$D50*Indicators!$D$221+P50*$E50*Indicators!$E$221+P50*$F50*Indicators!$F$221+P50*$G50*Indicators!$G$221+P50*$H50*Indicators!$H$221+P50*$I50*Indicators!$I$221</f>
        <v>-6.7902690071065688E-4</v>
      </c>
      <c r="AA50" s="215">
        <f>Q50*$B50*Indicators!$B$222+Q50*$C50*Indicators!$C$222+Q50*$D50*Indicators!$D$222+Q50*$E50*Indicators!$E$222+Q50*$F50*Indicators!$F$222+Q50*$G50*Indicators!$G$222+Q50*$H50*Indicators!$H$222+Q50*$I50*Indicators!$I$222</f>
        <v>-5.3207794381444895E-5</v>
      </c>
      <c r="AB50" s="215">
        <f>R50*$B50*Indicators!$B$223+R50*$C50*Indicators!$C$223+R50*$D50*Indicators!$D$223+R50*$E50*Indicators!$E$223+R50*$F50*Indicators!$F$223+R50*$G50*Indicators!$G$223+R50*$H50*Indicators!$H$223+R50*$I50*Indicators!$I$223</f>
        <v>-3.8124280802872049E-4</v>
      </c>
      <c r="AC50" s="215">
        <f>S50*$B50*Indicators!$B$224+S50*$C50*Indicators!$C$224+S50*$D50*Indicators!$D$224+S50*$E50*Indicators!$E$224+S50*$F50*Indicators!$F$224+S50*$G50*Indicators!$G$224+S50*$H50*Indicators!$H$224+S50*$I50*Indicators!$I$224</f>
        <v>-9.3751662620716978E-4</v>
      </c>
      <c r="AD50" s="215"/>
      <c r="AE50" s="198">
        <f t="shared" si="1"/>
        <v>-0.8234792008107209</v>
      </c>
    </row>
    <row r="51" spans="1:31" hidden="1">
      <c r="A51" s="195">
        <f>Indicators!A63</f>
        <v>37288</v>
      </c>
      <c r="B51" s="215">
        <f>(Indicators!B63-Indicators!B62)/Indicators!B62</f>
        <v>1.7566974088712845E-3</v>
      </c>
      <c r="C51" s="215">
        <f>(Indicators!C63-Indicators!C62)/-100</f>
        <v>-3.4999999999999966E-3</v>
      </c>
      <c r="D51" s="215">
        <f>(Indicators!D63-Indicators!D62)/-100</f>
        <v>-8.5011632878568832E-3</v>
      </c>
      <c r="E51" s="215">
        <f>(Indicators!E63-Indicators!E62)/-Indicators!E62</f>
        <v>-8.5937500000000111E-2</v>
      </c>
      <c r="F51" s="215">
        <f>(Indicators!F63-Indicators!F62)/Indicators!F62</f>
        <v>-0.22298221614227087</v>
      </c>
      <c r="G51" s="215">
        <f>(Indicators!G63-Indicators!G62)/Indicators!G62</f>
        <v>4.9522461973823845E-2</v>
      </c>
      <c r="H51" s="215">
        <f>(Indicators!H63-Indicators!H62)/Indicators!H62</f>
        <v>8.5143165156697414E-4</v>
      </c>
      <c r="I51" s="215">
        <f>(Indicators!I63-Indicators!I62)/Indicators!I62</f>
        <v>2.420574886535552E-3</v>
      </c>
      <c r="J51" s="195"/>
      <c r="K51" s="215">
        <f>Ilembe!C$64/100</f>
        <v>0.16719815516796058</v>
      </c>
      <c r="L51" s="215">
        <f>Ilembe!D$64/100</f>
        <v>8.8298431350000879E-3</v>
      </c>
      <c r="M51" s="215">
        <f>Ilembe!E$64/100</f>
        <v>0.35364076222846319</v>
      </c>
      <c r="N51" s="215">
        <f>Ilembe!F$64/100</f>
        <v>2.1741947773716339E-2</v>
      </c>
      <c r="O51" s="215">
        <f>Ilembe!G$64/100</f>
        <v>1.7927534744426047E-2</v>
      </c>
      <c r="P51" s="215">
        <f>Ilembe!H$64/100</f>
        <v>0.11220008688454426</v>
      </c>
      <c r="Q51" s="215">
        <f>Ilembe!I$64/100</f>
        <v>5.4769365734555236E-2</v>
      </c>
      <c r="R51" s="215">
        <f>Ilembe!J$64/100</f>
        <v>9.0486318960846024E-2</v>
      </c>
      <c r="S51" s="215">
        <f>Ilembe!K$64/100</f>
        <v>0.17320598537048812</v>
      </c>
      <c r="T51" s="215"/>
      <c r="U51" s="215">
        <f>K51*$B51*Indicators!$B$216+K51*$C51*Indicators!$C$216+K51*$D51*Indicators!$D$216+K51*$E51*Indicators!$E$216+K51*$F51*Indicators!$F$216+K51*$G51*Indicators!$G$216+K51*$H51*Indicators!$H$216+K51*$I51*Indicators!$I$216</f>
        <v>-1.365155704989896E-2</v>
      </c>
      <c r="V51" s="215">
        <f>L51*$B51*Indicators!$B$217+L51*$C51*Indicators!$C$217+L51*$D51*Indicators!$D$217+L51*$E51*Indicators!$E$217+L51*$F51*Indicators!$F$217+L51*$G51*Indicators!$G$217+L51*$H51*Indicators!$H$217+L51*$I51*Indicators!$I$217</f>
        <v>1.0795683198946572E-4</v>
      </c>
      <c r="W51" s="215">
        <f>M51*$B51*Indicators!$B$218+M51*$C51*Indicators!$C$218+M51*$D51*Indicators!$D$218+M51*$E51*Indicators!$E$218+M51*$F51*Indicators!$F$218+M51*$G51*Indicators!$G$218+M51*$H51*Indicators!$H$218+M51*$I51*Indicators!$I$218</f>
        <v>-3.0182199100651386E-3</v>
      </c>
      <c r="X51" s="215">
        <f>N51*$B51*Indicators!$B$219+N51*$C51*Indicators!$C$219+N51*$D51*Indicators!$D$219+N51*$E51*Indicators!$E$219+N51*$F51*Indicators!$F$219+N51*$G51*Indicators!$G$219+N51*$H51*Indicators!$H$219+N51*$I51*Indicators!$I$219</f>
        <v>-3.5475157366754271E-4</v>
      </c>
      <c r="Y51" s="215">
        <f>O51*$B51*Indicators!$B$220+O51*$C51*Indicators!$C$220+O51*$D51*Indicators!$D$220+O51*$E51*Indicators!$E$220+O51*$F51*Indicators!$F$220+O51*$G51*Indicators!$G$220+O51*$H51*Indicators!$H$220+O51*$I51*Indicators!$I$220</f>
        <v>-2.5526323551054183E-4</v>
      </c>
      <c r="Z51" s="215">
        <f>P51*$B51*Indicators!$B$221+P51*$C51*Indicators!$C$221+P51*$D51*Indicators!$D$221+P51*$E51*Indicators!$E$221+P51*$F51*Indicators!$F$221+P51*$G51*Indicators!$G$221+P51*$H51*Indicators!$H$221+P51*$I51*Indicators!$I$221</f>
        <v>-1.2488380184900306E-3</v>
      </c>
      <c r="AA51" s="215">
        <f>Q51*$B51*Indicators!$B$222+Q51*$C51*Indicators!$C$222+Q51*$D51*Indicators!$D$222+Q51*$E51*Indicators!$E$222+Q51*$F51*Indicators!$F$222+Q51*$G51*Indicators!$G$222+Q51*$H51*Indicators!$H$222+Q51*$I51*Indicators!$I$222</f>
        <v>-1.4647164687698476E-3</v>
      </c>
      <c r="AB51" s="215">
        <f>R51*$B51*Indicators!$B$223+R51*$C51*Indicators!$C$223+R51*$D51*Indicators!$D$223+R51*$E51*Indicators!$E$223+R51*$F51*Indicators!$F$223+R51*$G51*Indicators!$G$223+R51*$H51*Indicators!$H$223+R51*$I51*Indicators!$I$223</f>
        <v>-9.1542641300975292E-4</v>
      </c>
      <c r="AC51" s="215">
        <f>S51*$B51*Indicators!$B$224+S51*$C51*Indicators!$C$224+S51*$D51*Indicators!$D$224+S51*$E51*Indicators!$E$224+S51*$F51*Indicators!$F$224+S51*$G51*Indicators!$G$224+S51*$H51*Indicators!$H$224+S51*$I51*Indicators!$I$224</f>
        <v>-4.1103593394759198E-4</v>
      </c>
      <c r="AD51" s="215"/>
      <c r="AE51" s="198">
        <f t="shared" si="1"/>
        <v>-2.1211851771369941</v>
      </c>
    </row>
    <row r="52" spans="1:31" hidden="1">
      <c r="A52" s="195">
        <f>Indicators!A64</f>
        <v>37316</v>
      </c>
      <c r="B52" s="215">
        <f>(Indicators!B64-Indicators!B63)/Indicators!B63</f>
        <v>7.1021481806226479E-3</v>
      </c>
      <c r="C52" s="215">
        <f>(Indicators!C64-Indicators!C63)/-100</f>
        <v>-6.6999999999999994E-3</v>
      </c>
      <c r="D52" s="215">
        <f>(Indicators!D64-Indicators!D63)/-100</f>
        <v>-3.4253983618217098E-3</v>
      </c>
      <c r="E52" s="215">
        <f>(Indicators!E64-Indicators!E63)/-Indicators!E63</f>
        <v>-0.2196642685851318</v>
      </c>
      <c r="F52" s="215">
        <f>(Indicators!F64-Indicators!F63)/Indicators!F63</f>
        <v>4.2253521126760604E-2</v>
      </c>
      <c r="G52" s="215">
        <f>(Indicators!G64-Indicators!G63)/Indicators!G63</f>
        <v>2.2918773171553799E-2</v>
      </c>
      <c r="H52" s="215">
        <f>(Indicators!H64-Indicators!H63)/Indicators!H63</f>
        <v>8.4763443520957972E-3</v>
      </c>
      <c r="I52" s="215">
        <f>(Indicators!I64-Indicators!I63)/Indicators!I63</f>
        <v>-6.2782976154542713E-3</v>
      </c>
      <c r="J52" s="195"/>
      <c r="K52" s="215">
        <f>Ilembe!C$64/100</f>
        <v>0.16719815516796058</v>
      </c>
      <c r="L52" s="215">
        <f>Ilembe!D$64/100</f>
        <v>8.8298431350000879E-3</v>
      </c>
      <c r="M52" s="215">
        <f>Ilembe!E$64/100</f>
        <v>0.35364076222846319</v>
      </c>
      <c r="N52" s="215">
        <f>Ilembe!F$64/100</f>
        <v>2.1741947773716339E-2</v>
      </c>
      <c r="O52" s="215">
        <f>Ilembe!G$64/100</f>
        <v>1.7927534744426047E-2</v>
      </c>
      <c r="P52" s="215">
        <f>Ilembe!H$64/100</f>
        <v>0.11220008688454426</v>
      </c>
      <c r="Q52" s="215">
        <f>Ilembe!I$64/100</f>
        <v>5.4769365734555236E-2</v>
      </c>
      <c r="R52" s="215">
        <f>Ilembe!J$64/100</f>
        <v>9.0486318960846024E-2</v>
      </c>
      <c r="S52" s="215">
        <f>Ilembe!K$64/100</f>
        <v>0.17320598537048812</v>
      </c>
      <c r="T52" s="215"/>
      <c r="U52" s="215">
        <f>K52*$B52*Indicators!$B$216+K52*$C52*Indicators!$C$216+K52*$D52*Indicators!$D$216+K52*$E52*Indicators!$E$216+K52*$F52*Indicators!$F$216+K52*$G52*Indicators!$G$216+K52*$H52*Indicators!$H$216+K52*$I52*Indicators!$I$216</f>
        <v>-3.9696752763999201E-3</v>
      </c>
      <c r="V52" s="215">
        <f>L52*$B52*Indicators!$B$217+L52*$C52*Indicators!$C$217+L52*$D52*Indicators!$D$217+L52*$E52*Indicators!$E$217+L52*$F52*Indicators!$F$217+L52*$G52*Indicators!$G$217+L52*$H52*Indicators!$H$217+L52*$I52*Indicators!$I$217</f>
        <v>-1.0528645492947074E-4</v>
      </c>
      <c r="W52" s="215">
        <f>M52*$B52*Indicators!$B$218+M52*$C52*Indicators!$C$218+M52*$D52*Indicators!$D$218+M52*$E52*Indicators!$E$218+M52*$F52*Indicators!$F$218+M52*$G52*Indicators!$G$218+M52*$H52*Indicators!$H$218+M52*$I52*Indicators!$I$218</f>
        <v>-7.5679017029145253E-3</v>
      </c>
      <c r="X52" s="215">
        <f>N52*$B52*Indicators!$B$219+N52*$C52*Indicators!$C$219+N52*$D52*Indicators!$D$219+N52*$E52*Indicators!$E$219+N52*$F52*Indicators!$F$219+N52*$G52*Indicators!$G$219+N52*$H52*Indicators!$H$219+N52*$I52*Indicators!$I$219</f>
        <v>-1.0005736375120148E-3</v>
      </c>
      <c r="Y52" s="215">
        <f>O52*$B52*Indicators!$B$220+O52*$C52*Indicators!$C$220+O52*$D52*Indicators!$D$220+O52*$E52*Indicators!$E$220+O52*$F52*Indicators!$F$220+O52*$G52*Indicators!$G$220+O52*$H52*Indicators!$H$220+O52*$I52*Indicators!$I$220</f>
        <v>-5.8018839246778769E-4</v>
      </c>
      <c r="Z52" s="215">
        <f>P52*$B52*Indicators!$B$221+P52*$C52*Indicators!$C$221+P52*$D52*Indicators!$D$221+P52*$E52*Indicators!$E$221+P52*$F52*Indicators!$F$221+P52*$G52*Indicators!$G$221+P52*$H52*Indicators!$H$221+P52*$I52*Indicators!$I$221</f>
        <v>-2.487162397089143E-3</v>
      </c>
      <c r="AA52" s="215">
        <f>Q52*$B52*Indicators!$B$222+Q52*$C52*Indicators!$C$222+Q52*$D52*Indicators!$D$222+Q52*$E52*Indicators!$E$222+Q52*$F52*Indicators!$F$222+Q52*$G52*Indicators!$G$222+Q52*$H52*Indicators!$H$222+Q52*$I52*Indicators!$I$222</f>
        <v>-3.6040524610627903E-3</v>
      </c>
      <c r="AB52" s="215">
        <f>R52*$B52*Indicators!$B$223+R52*$C52*Indicators!$C$223+R52*$D52*Indicators!$D$223+R52*$E52*Indicators!$E$223+R52*$F52*Indicators!$F$223+R52*$G52*Indicators!$G$223+R52*$H52*Indicators!$H$223+R52*$I52*Indicators!$I$223</f>
        <v>-1.9648890118568207E-3</v>
      </c>
      <c r="AC52" s="215">
        <f>S52*$B52*Indicators!$B$224+S52*$C52*Indicators!$C$224+S52*$D52*Indicators!$D$224+S52*$E52*Indicators!$E$224+S52*$F52*Indicators!$F$224+S52*$G52*Indicators!$G$224+S52*$H52*Indicators!$H$224+S52*$I52*Indicators!$I$224</f>
        <v>-1.5740341509155043E-5</v>
      </c>
      <c r="AD52" s="215"/>
      <c r="AE52" s="198">
        <f t="shared" si="1"/>
        <v>-2.129546967574163</v>
      </c>
    </row>
    <row r="53" spans="1:31" hidden="1">
      <c r="A53" s="195">
        <f>Indicators!A65</f>
        <v>37347</v>
      </c>
      <c r="B53" s="215">
        <f>(Indicators!B65-Indicators!B64)/Indicators!B64</f>
        <v>-7.2784259098032406E-2</v>
      </c>
      <c r="C53" s="215">
        <f>(Indicators!C65-Indicators!C64)/-100</f>
        <v>1.3699999999999992E-2</v>
      </c>
      <c r="D53" s="215">
        <f>(Indicators!D65-Indicators!D64)/-100</f>
        <v>-1.2051173310715263E-2</v>
      </c>
      <c r="E53" s="215">
        <f>(Indicators!E65-Indicators!E64)/-Indicators!E64</f>
        <v>-5.5839559575304828E-2</v>
      </c>
      <c r="F53" s="215">
        <f>(Indicators!F65-Indicators!F64)/Indicators!F64</f>
        <v>-0.12500000000000003</v>
      </c>
      <c r="G53" s="215">
        <f>(Indicators!G65-Indicators!G64)/Indicators!G64</f>
        <v>2.5041186161449829E-2</v>
      </c>
      <c r="H53" s="215">
        <f>(Indicators!H65-Indicators!H64)/Indicators!H64</f>
        <v>1.5636276160692808E-3</v>
      </c>
      <c r="I53" s="215">
        <f>(Indicators!I65-Indicators!I64)/Indicators!I64</f>
        <v>3.7482534475426765E-2</v>
      </c>
      <c r="J53" s="195"/>
      <c r="K53" s="215">
        <f>Ilembe!C$64/100</f>
        <v>0.16719815516796058</v>
      </c>
      <c r="L53" s="215">
        <f>Ilembe!D$64/100</f>
        <v>8.8298431350000879E-3</v>
      </c>
      <c r="M53" s="215">
        <f>Ilembe!E$64/100</f>
        <v>0.35364076222846319</v>
      </c>
      <c r="N53" s="215">
        <f>Ilembe!F$64/100</f>
        <v>2.1741947773716339E-2</v>
      </c>
      <c r="O53" s="215">
        <f>Ilembe!G$64/100</f>
        <v>1.7927534744426047E-2</v>
      </c>
      <c r="P53" s="215">
        <f>Ilembe!H$64/100</f>
        <v>0.11220008688454426</v>
      </c>
      <c r="Q53" s="215">
        <f>Ilembe!I$64/100</f>
        <v>5.4769365734555236E-2</v>
      </c>
      <c r="R53" s="215">
        <f>Ilembe!J$64/100</f>
        <v>9.0486318960846024E-2</v>
      </c>
      <c r="S53" s="215">
        <f>Ilembe!K$64/100</f>
        <v>0.17320598537048812</v>
      </c>
      <c r="T53" s="215"/>
      <c r="U53" s="215">
        <f>K53*$B53*Indicators!$B$216+K53*$C53*Indicators!$C$216+K53*$D53*Indicators!$D$216+K53*$E53*Indicators!$E$216+K53*$F53*Indicators!$F$216+K53*$G53*Indicators!$G$216+K53*$H53*Indicators!$H$216+K53*$I53*Indicators!$I$216</f>
        <v>-9.6351565271505339E-3</v>
      </c>
      <c r="V53" s="215">
        <f>L53*$B53*Indicators!$B$217+L53*$C53*Indicators!$C$217+L53*$D53*Indicators!$D$217+L53*$E53*Indicators!$E$217+L53*$F53*Indicators!$F$217+L53*$G53*Indicators!$G$217+L53*$H53*Indicators!$H$217+L53*$I53*Indicators!$I$217</f>
        <v>-8.7470654105567061E-5</v>
      </c>
      <c r="W53" s="215">
        <f>M53*$B53*Indicators!$B$218+M53*$C53*Indicators!$C$218+M53*$D53*Indicators!$D$218+M53*$E53*Indicators!$E$218+M53*$F53*Indicators!$F$218+M53*$G53*Indicators!$G$218+M53*$H53*Indicators!$H$218+M53*$I53*Indicators!$I$218</f>
        <v>-7.5212797026867045E-3</v>
      </c>
      <c r="X53" s="215">
        <f>N53*$B53*Indicators!$B$219+N53*$C53*Indicators!$C$219+N53*$D53*Indicators!$D$219+N53*$E53*Indicators!$E$219+N53*$F53*Indicators!$F$219+N53*$G53*Indicators!$G$219+N53*$H53*Indicators!$H$219+N53*$I53*Indicators!$I$219</f>
        <v>1.16044060760284E-5</v>
      </c>
      <c r="Y53" s="215">
        <f>O53*$B53*Indicators!$B$220+O53*$C53*Indicators!$C$220+O53*$D53*Indicators!$D$220+O53*$E53*Indicators!$E$220+O53*$F53*Indicators!$F$220+O53*$G53*Indicators!$G$220+O53*$H53*Indicators!$H$220+O53*$I53*Indicators!$I$220</f>
        <v>-1.8655862658679506E-4</v>
      </c>
      <c r="Z53" s="215">
        <f>P53*$B53*Indicators!$B$221+P53*$C53*Indicators!$C$221+P53*$D53*Indicators!$D$221+P53*$E53*Indicators!$E$221+P53*$F53*Indicators!$F$221+P53*$G53*Indicators!$G$221+P53*$H53*Indicators!$H$221+P53*$I53*Indicators!$I$221</f>
        <v>-1.1317296963557202E-3</v>
      </c>
      <c r="AA53" s="215">
        <f>Q53*$B53*Indicators!$B$222+Q53*$C53*Indicators!$C$222+Q53*$D53*Indicators!$D$222+Q53*$E53*Indicators!$E$222+Q53*$F53*Indicators!$F$222+Q53*$G53*Indicators!$G$222+Q53*$H53*Indicators!$H$222+Q53*$I53*Indicators!$I$222</f>
        <v>-1.0096421561329074E-3</v>
      </c>
      <c r="AB53" s="215">
        <f>R53*$B53*Indicators!$B$223+R53*$C53*Indicators!$C$223+R53*$D53*Indicators!$D$223+R53*$E53*Indicators!$E$223+R53*$F53*Indicators!$F$223+R53*$G53*Indicators!$G$223+R53*$H53*Indicators!$H$223+R53*$I53*Indicators!$I$223</f>
        <v>-6.2700541936977863E-4</v>
      </c>
      <c r="AC53" s="215">
        <f>S53*$B53*Indicators!$B$224+S53*$C53*Indicators!$C$224+S53*$D53*Indicators!$D$224+S53*$E53*Indicators!$E$224+S53*$F53*Indicators!$F$224+S53*$G53*Indicators!$G$224+S53*$H53*Indicators!$H$224+S53*$I53*Indicators!$I$224</f>
        <v>-4.4175243693454953E-4</v>
      </c>
      <c r="AD53" s="215"/>
      <c r="AE53" s="198">
        <f t="shared" si="1"/>
        <v>-2.0628990813246531</v>
      </c>
    </row>
    <row r="54" spans="1:31" hidden="1">
      <c r="A54" s="195">
        <f>Indicators!A66</f>
        <v>37377</v>
      </c>
      <c r="B54" s="215">
        <f>(Indicators!B66-Indicators!B65)/Indicators!B65</f>
        <v>-8.8262910798122013E-2</v>
      </c>
      <c r="C54" s="215">
        <f>(Indicators!C66-Indicators!C65)/-100</f>
        <v>2.0000000000000104E-3</v>
      </c>
      <c r="D54" s="215">
        <f>(Indicators!D66-Indicators!D65)/-100</f>
        <v>-3.5039770139108574E-3</v>
      </c>
      <c r="E54" s="215">
        <f>(Indicators!E66-Indicators!E65)/-Indicators!E65</f>
        <v>0.11769087523277467</v>
      </c>
      <c r="F54" s="215">
        <f>(Indicators!F66-Indicators!F65)/Indicators!F65</f>
        <v>8.3011583011583137E-2</v>
      </c>
      <c r="G54" s="215">
        <f>(Indicators!G66-Indicators!G65)/Indicators!G65</f>
        <v>5.014464802314357E-2</v>
      </c>
      <c r="H54" s="215">
        <f>(Indicators!H66-Indicators!H65)/Indicators!H65</f>
        <v>5.8668588126976505E-3</v>
      </c>
      <c r="I54" s="215">
        <f>(Indicators!I66-Indicators!I65)/Indicators!I65</f>
        <v>4.1573954795643521E-3</v>
      </c>
      <c r="J54" s="195"/>
      <c r="K54" s="215">
        <f>Ilembe!C$64/100</f>
        <v>0.16719815516796058</v>
      </c>
      <c r="L54" s="215">
        <f>Ilembe!D$64/100</f>
        <v>8.8298431350000879E-3</v>
      </c>
      <c r="M54" s="215">
        <f>Ilembe!E$64/100</f>
        <v>0.35364076222846319</v>
      </c>
      <c r="N54" s="215">
        <f>Ilembe!F$64/100</f>
        <v>2.1741947773716339E-2</v>
      </c>
      <c r="O54" s="215">
        <f>Ilembe!G$64/100</f>
        <v>1.7927534744426047E-2</v>
      </c>
      <c r="P54" s="215">
        <f>Ilembe!H$64/100</f>
        <v>0.11220008688454426</v>
      </c>
      <c r="Q54" s="215">
        <f>Ilembe!I$64/100</f>
        <v>5.4769365734555236E-2</v>
      </c>
      <c r="R54" s="215">
        <f>Ilembe!J$64/100</f>
        <v>9.0486318960846024E-2</v>
      </c>
      <c r="S54" s="215">
        <f>Ilembe!K$64/100</f>
        <v>0.17320598537048812</v>
      </c>
      <c r="T54" s="215"/>
      <c r="U54" s="215">
        <f>K54*$B54*Indicators!$B$216+K54*$C54*Indicators!$C$216+K54*$D54*Indicators!$D$216+K54*$E54*Indicators!$E$216+K54*$F54*Indicators!$F$216+K54*$G54*Indicators!$G$216+K54*$H54*Indicators!$H$216+K54*$I54*Indicators!$I$216</f>
        <v>4.7153926291064819E-3</v>
      </c>
      <c r="V54" s="215">
        <f>L54*$B54*Indicators!$B$217+L54*$C54*Indicators!$C$217+L54*$D54*Indicators!$D$217+L54*$E54*Indicators!$E$217+L54*$F54*Indicators!$F$217+L54*$G54*Indicators!$G$217+L54*$H54*Indicators!$H$217+L54*$I54*Indicators!$I$217</f>
        <v>5.4564480005452251E-5</v>
      </c>
      <c r="W54" s="215">
        <f>M54*$B54*Indicators!$B$218+M54*$C54*Indicators!$C$218+M54*$D54*Indicators!$D$218+M54*$E54*Indicators!$E$218+M54*$F54*Indicators!$F$218+M54*$G54*Indicators!$G$218+M54*$H54*Indicators!$H$218+M54*$I54*Indicators!$I$218</f>
        <v>-6.1816281921509694E-3</v>
      </c>
      <c r="X54" s="215">
        <f>N54*$B54*Indicators!$B$219+N54*$C54*Indicators!$C$219+N54*$D54*Indicators!$D$219+N54*$E54*Indicators!$E$219+N54*$F54*Indicators!$F$219+N54*$G54*Indicators!$G$219+N54*$H54*Indicators!$H$219+N54*$I54*Indicators!$I$219</f>
        <v>3.7618067485925951E-4</v>
      </c>
      <c r="Y54" s="215">
        <f>O54*$B54*Indicators!$B$220+O54*$C54*Indicators!$C$220+O54*$D54*Indicators!$D$220+O54*$E54*Indicators!$E$220+O54*$F54*Indicators!$F$220+O54*$G54*Indicators!$G$220+O54*$H54*Indicators!$H$220+O54*$I54*Indicators!$I$220</f>
        <v>1.9800728926536515E-4</v>
      </c>
      <c r="Z54" s="215">
        <f>P54*$B54*Indicators!$B$221+P54*$C54*Indicators!$C$221+P54*$D54*Indicators!$D$221+P54*$E54*Indicators!$E$221+P54*$F54*Indicators!$F$221+P54*$G54*Indicators!$G$221+P54*$H54*Indicators!$H$221+P54*$I54*Indicators!$I$221</f>
        <v>4.946582895100709E-4</v>
      </c>
      <c r="AA54" s="215">
        <f>Q54*$B54*Indicators!$B$222+Q54*$C54*Indicators!$C$222+Q54*$D54*Indicators!$D$222+Q54*$E54*Indicators!$E$222+Q54*$F54*Indicators!$F$222+Q54*$G54*Indicators!$G$222+Q54*$H54*Indicators!$H$222+Q54*$I54*Indicators!$I$222</f>
        <v>1.5400973175345046E-3</v>
      </c>
      <c r="AB54" s="215">
        <f>R54*$B54*Indicators!$B$223+R54*$C54*Indicators!$C$223+R54*$D54*Indicators!$D$223+R54*$E54*Indicators!$E$223+R54*$F54*Indicators!$F$223+R54*$G54*Indicators!$G$223+R54*$H54*Indicators!$H$223+R54*$I54*Indicators!$I$223</f>
        <v>4.7598755073932766E-4</v>
      </c>
      <c r="AC54" s="215">
        <f>S54*$B54*Indicators!$B$224+S54*$C54*Indicators!$C$224+S54*$D54*Indicators!$D$224+S54*$E54*Indicators!$E$224+S54*$F54*Indicators!$F$224+S54*$G54*Indicators!$G$224+S54*$H54*Indicators!$H$224+S54*$I54*Indicators!$I$224</f>
        <v>-1.1880474046327874E-3</v>
      </c>
      <c r="AD54" s="215"/>
      <c r="AE54" s="198">
        <f t="shared" si="1"/>
        <v>4.852126342367049E-2</v>
      </c>
    </row>
    <row r="55" spans="1:31" hidden="1">
      <c r="A55" s="195">
        <f>Indicators!A67</f>
        <v>37408</v>
      </c>
      <c r="B55" s="215">
        <f>(Indicators!B67-Indicators!B66)/Indicators!B66</f>
        <v>6.9001029866117392E-2</v>
      </c>
      <c r="C55" s="215">
        <f>(Indicators!C67-Indicators!C66)/-100</f>
        <v>-1.2000000000000099E-3</v>
      </c>
      <c r="D55" s="215">
        <f>(Indicators!D67-Indicators!D66)/-100</f>
        <v>-2.4596136954425953E-3</v>
      </c>
      <c r="E55" s="215">
        <f>(Indicators!E67-Indicators!E66)/-Indicators!E66</f>
        <v>-6.3317855635289147E-2</v>
      </c>
      <c r="F55" s="215">
        <f>(Indicators!F67-Indicators!F66)/Indicators!F66</f>
        <v>-6.4171122994652455E-2</v>
      </c>
      <c r="G55" s="215">
        <f>(Indicators!G67-Indicators!G66)/Indicators!G66</f>
        <v>-2.2038567493112914E-2</v>
      </c>
      <c r="H55" s="215">
        <f>(Indicators!H67-Indicators!H66)/Indicators!H66</f>
        <v>9.2360738567533011E-3</v>
      </c>
      <c r="I55" s="215">
        <f>(Indicators!I67-Indicators!I66)/Indicators!I66</f>
        <v>9.2716776488424978E-3</v>
      </c>
      <c r="J55" s="195"/>
      <c r="K55" s="215">
        <f>Ilembe!C$64/100</f>
        <v>0.16719815516796058</v>
      </c>
      <c r="L55" s="215">
        <f>Ilembe!D$64/100</f>
        <v>8.8298431350000879E-3</v>
      </c>
      <c r="M55" s="215">
        <f>Ilembe!E$64/100</f>
        <v>0.35364076222846319</v>
      </c>
      <c r="N55" s="215">
        <f>Ilembe!F$64/100</f>
        <v>2.1741947773716339E-2</v>
      </c>
      <c r="O55" s="215">
        <f>Ilembe!G$64/100</f>
        <v>1.7927534744426047E-2</v>
      </c>
      <c r="P55" s="215">
        <f>Ilembe!H$64/100</f>
        <v>0.11220008688454426</v>
      </c>
      <c r="Q55" s="215">
        <f>Ilembe!I$64/100</f>
        <v>5.4769365734555236E-2</v>
      </c>
      <c r="R55" s="215">
        <f>Ilembe!J$64/100</f>
        <v>9.0486318960846024E-2</v>
      </c>
      <c r="S55" s="215">
        <f>Ilembe!K$64/100</f>
        <v>0.17320598537048812</v>
      </c>
      <c r="T55" s="215"/>
      <c r="U55" s="215">
        <f>K55*$B55*Indicators!$B$216+K55*$C55*Indicators!$C$216+K55*$D55*Indicators!$D$216+K55*$E55*Indicators!$E$216+K55*$F55*Indicators!$F$216+K55*$G55*Indicators!$G$216+K55*$H55*Indicators!$H$216+K55*$I55*Indicators!$I$216</f>
        <v>-2.4733297844028437E-3</v>
      </c>
      <c r="V55" s="215">
        <f>L55*$B55*Indicators!$B$217+L55*$C55*Indicators!$C$217+L55*$D55*Indicators!$D$217+L55*$E55*Indicators!$E$217+L55*$F55*Indicators!$F$217+L55*$G55*Indicators!$G$217+L55*$H55*Indicators!$H$217+L55*$I55*Indicators!$I$217</f>
        <v>6.5406461964756844E-5</v>
      </c>
      <c r="W55" s="215">
        <f>M55*$B55*Indicators!$B$218+M55*$C55*Indicators!$C$218+M55*$D55*Indicators!$D$218+M55*$E55*Indicators!$E$218+M55*$F55*Indicators!$F$218+M55*$G55*Indicators!$G$218+M55*$H55*Indicators!$H$218+M55*$I55*Indicators!$I$218</f>
        <v>7.1554034897950911E-3</v>
      </c>
      <c r="X55" s="215">
        <f>N55*$B55*Indicators!$B$219+N55*$C55*Indicators!$C$219+N55*$D55*Indicators!$D$219+N55*$E55*Indicators!$E$219+N55*$F55*Indicators!$F$219+N55*$G55*Indicators!$G$219+N55*$H55*Indicators!$H$219+N55*$I55*Indicators!$I$219</f>
        <v>-8.4141906462663698E-6</v>
      </c>
      <c r="Y55" s="215">
        <f>O55*$B55*Indicators!$B$220+O55*$C55*Indicators!$C$220+O55*$D55*Indicators!$D$220+O55*$E55*Indicators!$E$220+O55*$F55*Indicators!$F$220+O55*$G55*Indicators!$G$220+O55*$H55*Indicators!$H$220+O55*$I55*Indicators!$I$220</f>
        <v>5.5341064983142176E-7</v>
      </c>
      <c r="Z55" s="215">
        <f>P55*$B55*Indicators!$B$221+P55*$C55*Indicators!$C$221+P55*$D55*Indicators!$D$221+P55*$E55*Indicators!$E$221+P55*$F55*Indicators!$F$221+P55*$G55*Indicators!$G$221+P55*$H55*Indicators!$H$221+P55*$I55*Indicators!$I$221</f>
        <v>2.2051952599011661E-4</v>
      </c>
      <c r="AA55" s="215">
        <f>Q55*$B55*Indicators!$B$222+Q55*$C55*Indicators!$C$222+Q55*$D55*Indicators!$D$222+Q55*$E55*Indicators!$E$222+Q55*$F55*Indicators!$F$222+Q55*$G55*Indicators!$G$222+Q55*$H55*Indicators!$H$222+Q55*$I55*Indicators!$I$222</f>
        <v>-5.3711399793206324E-4</v>
      </c>
      <c r="AB55" s="215">
        <f>R55*$B55*Indicators!$B$223+R55*$C55*Indicators!$C$223+R55*$D55*Indicators!$D$223+R55*$E55*Indicators!$E$223+R55*$F55*Indicators!$F$223+R55*$G55*Indicators!$G$223+R55*$H55*Indicators!$H$223+R55*$I55*Indicators!$I$223</f>
        <v>2.8383405525209322E-4</v>
      </c>
      <c r="AC55" s="215">
        <f>S55*$B55*Indicators!$B$224+S55*$C55*Indicators!$C$224+S55*$D55*Indicators!$D$224+S55*$E55*Indicators!$E$224+S55*$F55*Indicators!$F$224+S55*$G55*Indicators!$G$224+S55*$H55*Indicators!$H$224+S55*$I55*Indicators!$I$224</f>
        <v>1.5974071455026847E-3</v>
      </c>
      <c r="AD55" s="215"/>
      <c r="AE55" s="198">
        <f t="shared" si="1"/>
        <v>0.63042661161734015</v>
      </c>
    </row>
    <row r="56" spans="1:31" hidden="1">
      <c r="A56" s="195">
        <f>Indicators!A68</f>
        <v>37438</v>
      </c>
      <c r="B56" s="215">
        <f>(Indicators!B68-Indicators!B67)/Indicators!B67</f>
        <v>-2.1194605009633972E-2</v>
      </c>
      <c r="C56" s="215">
        <f>(Indicators!C68-Indicators!C67)/-100</f>
        <v>7.3000000000000044E-3</v>
      </c>
      <c r="D56" s="215">
        <f>(Indicators!D68-Indicators!D67)/-100</f>
        <v>-1.6098056234480181E-2</v>
      </c>
      <c r="E56" s="215">
        <f>(Indicators!E68-Indicators!E67)/-Indicators!E67</f>
        <v>-3.8507344184200029E-2</v>
      </c>
      <c r="F56" s="215">
        <f>(Indicators!F68-Indicators!F67)/Indicators!F67</f>
        <v>0.10285714285714287</v>
      </c>
      <c r="G56" s="215">
        <f>(Indicators!G68-Indicators!G67)/Indicators!G67</f>
        <v>-4.6635367762128253E-2</v>
      </c>
      <c r="H56" s="215">
        <f>(Indicators!H68-Indicators!H67)/Indicators!H67</f>
        <v>1.6561749299280273E-4</v>
      </c>
      <c r="I56" s="215">
        <f>(Indicators!I68-Indicators!I67)/Indicators!I67</f>
        <v>1.6581927432401201E-2</v>
      </c>
      <c r="J56" s="195"/>
      <c r="K56" s="215">
        <f>Ilembe!C$64/100</f>
        <v>0.16719815516796058</v>
      </c>
      <c r="L56" s="215">
        <f>Ilembe!D$64/100</f>
        <v>8.8298431350000879E-3</v>
      </c>
      <c r="M56" s="215">
        <f>Ilembe!E$64/100</f>
        <v>0.35364076222846319</v>
      </c>
      <c r="N56" s="215">
        <f>Ilembe!F$64/100</f>
        <v>2.1741947773716339E-2</v>
      </c>
      <c r="O56" s="215">
        <f>Ilembe!G$64/100</f>
        <v>1.7927534744426047E-2</v>
      </c>
      <c r="P56" s="215">
        <f>Ilembe!H$64/100</f>
        <v>0.11220008688454426</v>
      </c>
      <c r="Q56" s="215">
        <f>Ilembe!I$64/100</f>
        <v>5.4769365734555236E-2</v>
      </c>
      <c r="R56" s="215">
        <f>Ilembe!J$64/100</f>
        <v>9.0486318960846024E-2</v>
      </c>
      <c r="S56" s="215">
        <f>Ilembe!K$64/100</f>
        <v>0.17320598537048812</v>
      </c>
      <c r="T56" s="215"/>
      <c r="U56" s="215">
        <f>K56*$B56*Indicators!$B$216+K56*$C56*Indicators!$C$216+K56*$D56*Indicators!$D$216+K56*$E56*Indicators!$E$216+K56*$F56*Indicators!$F$216+K56*$G56*Indicators!$G$216+K56*$H56*Indicators!$H$216+K56*$I56*Indicators!$I$216</f>
        <v>3.5680398097390695E-3</v>
      </c>
      <c r="V56" s="215">
        <f>L56*$B56*Indicators!$B$217+L56*$C56*Indicators!$C$217+L56*$D56*Indicators!$D$217+L56*$E56*Indicators!$E$217+L56*$F56*Indicators!$F$217+L56*$G56*Indicators!$G$217+L56*$H56*Indicators!$H$217+L56*$I56*Indicators!$I$217</f>
        <v>-2.2557492126444248E-4</v>
      </c>
      <c r="W56" s="215">
        <f>M56*$B56*Indicators!$B$218+M56*$C56*Indicators!$C$218+M56*$D56*Indicators!$D$218+M56*$E56*Indicators!$E$218+M56*$F56*Indicators!$F$218+M56*$G56*Indicators!$G$218+M56*$H56*Indicators!$H$218+M56*$I56*Indicators!$I$218</f>
        <v>-2.5747882797038206E-3</v>
      </c>
      <c r="X56" s="215">
        <f>N56*$B56*Indicators!$B$219+N56*$C56*Indicators!$C$219+N56*$D56*Indicators!$D$219+N56*$E56*Indicators!$E$219+N56*$F56*Indicators!$F$219+N56*$G56*Indicators!$G$219+N56*$H56*Indicators!$H$219+N56*$I56*Indicators!$I$219</f>
        <v>-4.2468691910177604E-5</v>
      </c>
      <c r="Y56" s="215">
        <f>O56*$B56*Indicators!$B$220+O56*$C56*Indicators!$C$220+O56*$D56*Indicators!$D$220+O56*$E56*Indicators!$E$220+O56*$F56*Indicators!$F$220+O56*$G56*Indicators!$G$220+O56*$H56*Indicators!$H$220+O56*$I56*Indicators!$I$220</f>
        <v>-1.1539212152630625E-4</v>
      </c>
      <c r="Z56" s="215">
        <f>P56*$B56*Indicators!$B$221+P56*$C56*Indicators!$C$221+P56*$D56*Indicators!$D$221+P56*$E56*Indicators!$E$221+P56*$F56*Indicators!$F$221+P56*$G56*Indicators!$G$221+P56*$H56*Indicators!$H$221+P56*$I56*Indicators!$I$221</f>
        <v>-7.3978025404281456E-4</v>
      </c>
      <c r="AA56" s="215">
        <f>Q56*$B56*Indicators!$B$222+Q56*$C56*Indicators!$C$222+Q56*$D56*Indicators!$D$222+Q56*$E56*Indicators!$E$222+Q56*$F56*Indicators!$F$222+Q56*$G56*Indicators!$G$222+Q56*$H56*Indicators!$H$222+Q56*$I56*Indicators!$I$222</f>
        <v>-6.643607936221242E-4</v>
      </c>
      <c r="AB56" s="215">
        <f>R56*$B56*Indicators!$B$223+R56*$C56*Indicators!$C$223+R56*$D56*Indicators!$D$223+R56*$E56*Indicators!$E$223+R56*$F56*Indicators!$F$223+R56*$G56*Indicators!$G$223+R56*$H56*Indicators!$H$223+R56*$I56*Indicators!$I$223</f>
        <v>-3.7517608797644239E-4</v>
      </c>
      <c r="AC56" s="215">
        <f>S56*$B56*Indicators!$B$224+S56*$C56*Indicators!$C$224+S56*$D56*Indicators!$D$224+S56*$E56*Indicators!$E$224+S56*$F56*Indicators!$F$224+S56*$G56*Indicators!$G$224+S56*$H56*Indicators!$H$224+S56*$I56*Indicators!$I$224</f>
        <v>-3.3000765409605878E-4</v>
      </c>
      <c r="AD56" s="215"/>
      <c r="AE56" s="198">
        <f t="shared" si="1"/>
        <v>-0.14995089944031173</v>
      </c>
    </row>
    <row r="57" spans="1:31" hidden="1">
      <c r="A57" s="195">
        <f>Indicators!A69</f>
        <v>37469</v>
      </c>
      <c r="B57" s="215">
        <f>(Indicators!B69-Indicators!B68)/Indicators!B68</f>
        <v>4.0748031496062966E-2</v>
      </c>
      <c r="C57" s="215">
        <f>(Indicators!C69-Indicators!C68)/-100</f>
        <v>-2.8999999999999916E-3</v>
      </c>
      <c r="D57" s="215">
        <f>(Indicators!D69-Indicators!D68)/-100</f>
        <v>-7.7358559414879837E-3</v>
      </c>
      <c r="E57" s="215">
        <f>(Indicators!E69-Indicators!E68)/-Indicators!E68</f>
        <v>-4.7782874617737003E-2</v>
      </c>
      <c r="F57" s="215">
        <f>(Indicators!F69-Indicators!F68)/Indicators!F68</f>
        <v>1.2089810017271206E-2</v>
      </c>
      <c r="G57" s="215">
        <f>(Indicators!G69-Indicators!G68)/Indicators!G68</f>
        <v>2.8233749179251363E-2</v>
      </c>
      <c r="H57" s="215">
        <f>(Indicators!H69-Indicators!H68)/Indicators!H68</f>
        <v>1.1495104842169009E-2</v>
      </c>
      <c r="I57" s="215">
        <f>(Indicators!I69-Indicators!I68)/Indicators!I68</f>
        <v>-1.773231031543052E-2</v>
      </c>
      <c r="J57" s="195"/>
      <c r="K57" s="215">
        <f>Ilembe!C$64/100</f>
        <v>0.16719815516796058</v>
      </c>
      <c r="L57" s="215">
        <f>Ilembe!D$64/100</f>
        <v>8.8298431350000879E-3</v>
      </c>
      <c r="M57" s="215">
        <f>Ilembe!E$64/100</f>
        <v>0.35364076222846319</v>
      </c>
      <c r="N57" s="215">
        <f>Ilembe!F$64/100</f>
        <v>2.1741947773716339E-2</v>
      </c>
      <c r="O57" s="215">
        <f>Ilembe!G$64/100</f>
        <v>1.7927534744426047E-2</v>
      </c>
      <c r="P57" s="215">
        <f>Ilembe!H$64/100</f>
        <v>0.11220008688454426</v>
      </c>
      <c r="Q57" s="215">
        <f>Ilembe!I$64/100</f>
        <v>5.4769365734555236E-2</v>
      </c>
      <c r="R57" s="215">
        <f>Ilembe!J$64/100</f>
        <v>9.0486318960846024E-2</v>
      </c>
      <c r="S57" s="215">
        <f>Ilembe!K$64/100</f>
        <v>0.17320598537048812</v>
      </c>
      <c r="T57" s="215"/>
      <c r="U57" s="215">
        <f>K57*$B57*Indicators!$B$216+K57*$C57*Indicators!$C$216+K57*$D57*Indicators!$D$216+K57*$E57*Indicators!$E$216+K57*$F57*Indicators!$F$216+K57*$G57*Indicators!$G$216+K57*$H57*Indicators!$H$216+K57*$I57*Indicators!$I$216</f>
        <v>4.5270463501593649E-4</v>
      </c>
      <c r="V57" s="215">
        <f>L57*$B57*Indicators!$B$217+L57*$C57*Indicators!$C$217+L57*$D57*Indicators!$D$217+L57*$E57*Indicators!$E$217+L57*$F57*Indicators!$F$217+L57*$G57*Indicators!$G$217+L57*$H57*Indicators!$H$217+L57*$I57*Indicators!$I$217</f>
        <v>1.3415321595469591E-4</v>
      </c>
      <c r="W57" s="215">
        <f>M57*$B57*Indicators!$B$218+M57*$C57*Indicators!$C$218+M57*$D57*Indicators!$D$218+M57*$E57*Indicators!$E$218+M57*$F57*Indicators!$F$218+M57*$G57*Indicators!$G$218+M57*$H57*Indicators!$H$218+M57*$I57*Indicators!$I$218</f>
        <v>2.1642033759732343E-3</v>
      </c>
      <c r="X57" s="215">
        <f>N57*$B57*Indicators!$B$219+N57*$C57*Indicators!$C$219+N57*$D57*Indicators!$D$219+N57*$E57*Indicators!$E$219+N57*$F57*Indicators!$F$219+N57*$G57*Indicators!$G$219+N57*$H57*Indicators!$H$219+N57*$I57*Indicators!$I$219</f>
        <v>-2.9852149231641766E-4</v>
      </c>
      <c r="Y57" s="215">
        <f>O57*$B57*Indicators!$B$220+O57*$C57*Indicators!$C$220+O57*$D57*Indicators!$D$220+O57*$E57*Indicators!$E$220+O57*$F57*Indicators!$F$220+O57*$G57*Indicators!$G$220+O57*$H57*Indicators!$H$220+O57*$I57*Indicators!$I$220</f>
        <v>-3.8979797567281886E-5</v>
      </c>
      <c r="Z57" s="215">
        <f>P57*$B57*Indicators!$B$221+P57*$C57*Indicators!$C$221+P57*$D57*Indicators!$D$221+P57*$E57*Indicators!$E$221+P57*$F57*Indicators!$F$221+P57*$G57*Indicators!$G$221+P57*$H57*Indicators!$H$221+P57*$I57*Indicators!$I$221</f>
        <v>-4.3968890377585486E-5</v>
      </c>
      <c r="AA57" s="215">
        <f>Q57*$B57*Indicators!$B$222+Q57*$C57*Indicators!$C$222+Q57*$D57*Indicators!$D$222+Q57*$E57*Indicators!$E$222+Q57*$F57*Indicators!$F$222+Q57*$G57*Indicators!$G$222+Q57*$H57*Indicators!$H$222+Q57*$I57*Indicators!$I$222</f>
        <v>-6.0727477984490782E-4</v>
      </c>
      <c r="AB57" s="215">
        <f>R57*$B57*Indicators!$B$223+R57*$C57*Indicators!$C$223+R57*$D57*Indicators!$D$223+R57*$E57*Indicators!$E$223+R57*$F57*Indicators!$F$223+R57*$G57*Indicators!$G$223+R57*$H57*Indicators!$H$223+R57*$I57*Indicators!$I$223</f>
        <v>6.3201101996705495E-6</v>
      </c>
      <c r="AC57" s="215">
        <f>S57*$B57*Indicators!$B$224+S57*$C57*Indicators!$C$224+S57*$D57*Indicators!$D$224+S57*$E57*Indicators!$E$224+S57*$F57*Indicators!$F$224+S57*$G57*Indicators!$G$224+S57*$H57*Indicators!$H$224+S57*$I57*Indicators!$I$224</f>
        <v>7.057360836448829E-4</v>
      </c>
      <c r="AD57" s="215"/>
      <c r="AE57" s="198">
        <f t="shared" si="1"/>
        <v>0.24743724606822265</v>
      </c>
    </row>
    <row r="58" spans="1:31" hidden="1">
      <c r="A58" s="195">
        <f>Indicators!A70</f>
        <v>37500</v>
      </c>
      <c r="B58" s="215">
        <f>(Indicators!B70-Indicators!B69)/Indicators!B69</f>
        <v>-1.3240022697181149E-3</v>
      </c>
      <c r="C58" s="215">
        <f>(Indicators!C70-Indicators!C69)/-100</f>
        <v>1.9999999999999573E-4</v>
      </c>
      <c r="D58" s="215">
        <f>(Indicators!D70-Indicators!D69)/-100</f>
        <v>-8.1811537374027483E-3</v>
      </c>
      <c r="E58" s="215">
        <f>(Indicators!E70-Indicators!E69)/-Indicators!E69</f>
        <v>-5.7643195913899971E-2</v>
      </c>
      <c r="F58" s="215">
        <f>(Indicators!F70-Indicators!F69)/Indicators!F69</f>
        <v>9.3856655290102356E-2</v>
      </c>
      <c r="G58" s="215">
        <f>(Indicators!G70-Indicators!G69)/Indicators!G69</f>
        <v>2.2988505747126402E-2</v>
      </c>
      <c r="H58" s="215">
        <f>(Indicators!H70-Indicators!H69)/Indicators!H69</f>
        <v>1.2561877811298985E-2</v>
      </c>
      <c r="I58" s="215">
        <f>(Indicators!I70-Indicators!I69)/Indicators!I69</f>
        <v>8.679048776254123E-4</v>
      </c>
      <c r="J58" s="195"/>
      <c r="K58" s="215">
        <f>Ilembe!C$64/100</f>
        <v>0.16719815516796058</v>
      </c>
      <c r="L58" s="215">
        <f>Ilembe!D$64/100</f>
        <v>8.8298431350000879E-3</v>
      </c>
      <c r="M58" s="215">
        <f>Ilembe!E$64/100</f>
        <v>0.35364076222846319</v>
      </c>
      <c r="N58" s="215">
        <f>Ilembe!F$64/100</f>
        <v>2.1741947773716339E-2</v>
      </c>
      <c r="O58" s="215">
        <f>Ilembe!G$64/100</f>
        <v>1.7927534744426047E-2</v>
      </c>
      <c r="P58" s="215">
        <f>Ilembe!H$64/100</f>
        <v>0.11220008688454426</v>
      </c>
      <c r="Q58" s="215">
        <f>Ilembe!I$64/100</f>
        <v>5.4769365734555236E-2</v>
      </c>
      <c r="R58" s="215">
        <f>Ilembe!J$64/100</f>
        <v>9.0486318960846024E-2</v>
      </c>
      <c r="S58" s="215">
        <f>Ilembe!K$64/100</f>
        <v>0.17320598537048812</v>
      </c>
      <c r="T58" s="215"/>
      <c r="U58" s="215">
        <f>K58*$B58*Indicators!$B$216+K58*$C58*Indicators!$C$216+K58*$D58*Indicators!$D$216+K58*$E58*Indicators!$E$216+K58*$F58*Indicators!$F$216+K58*$G58*Indicators!$G$216+K58*$H58*Indicators!$H$216+K58*$I58*Indicators!$I$216</f>
        <v>3.1816831341237579E-3</v>
      </c>
      <c r="V58" s="215">
        <f>L58*$B58*Indicators!$B$217+L58*$C58*Indicators!$C$217+L58*$D58*Indicators!$D$217+L58*$E58*Indicators!$E$217+L58*$F58*Indicators!$F$217+L58*$G58*Indicators!$G$217+L58*$H58*Indicators!$H$217+L58*$I58*Indicators!$I$217</f>
        <v>2.8321395169596443E-5</v>
      </c>
      <c r="W58" s="215">
        <f>M58*$B58*Indicators!$B$218+M58*$C58*Indicators!$C$218+M58*$D58*Indicators!$D$218+M58*$E58*Indicators!$E$218+M58*$F58*Indicators!$F$218+M58*$G58*Indicators!$G$218+M58*$H58*Indicators!$H$218+M58*$I58*Indicators!$I$218</f>
        <v>-1.8272651129541074E-3</v>
      </c>
      <c r="X58" s="215">
        <f>N58*$B58*Indicators!$B$219+N58*$C58*Indicators!$C$219+N58*$D58*Indicators!$D$219+N58*$E58*Indicators!$E$219+N58*$F58*Indicators!$F$219+N58*$G58*Indicators!$G$219+N58*$H58*Indicators!$H$219+N58*$I58*Indicators!$I$219</f>
        <v>-2.2546306082845284E-4</v>
      </c>
      <c r="Y58" s="215">
        <f>O58*$B58*Indicators!$B$220+O58*$C58*Indicators!$C$220+O58*$D58*Indicators!$D$220+O58*$E58*Indicators!$E$220+O58*$F58*Indicators!$F$220+O58*$G58*Indicators!$G$220+O58*$H58*Indicators!$H$220+O58*$I58*Indicators!$I$220</f>
        <v>-1.0263578898353578E-4</v>
      </c>
      <c r="Z58" s="215">
        <f>P58*$B58*Indicators!$B$221+P58*$C58*Indicators!$C$221+P58*$D58*Indicators!$D$221+P58*$E58*Indicators!$E$221+P58*$F58*Indicators!$F$221+P58*$G58*Indicators!$G$221+P58*$H58*Indicators!$H$221+P58*$I58*Indicators!$I$221</f>
        <v>-4.8498275643737786E-4</v>
      </c>
      <c r="AA58" s="215">
        <f>Q58*$B58*Indicators!$B$222+Q58*$C58*Indicators!$C$222+Q58*$D58*Indicators!$D$222+Q58*$E58*Indicators!$E$222+Q58*$F58*Indicators!$F$222+Q58*$G58*Indicators!$G$222+Q58*$H58*Indicators!$H$222+Q58*$I58*Indicators!$I$222</f>
        <v>-8.5463806967900802E-4</v>
      </c>
      <c r="AB58" s="215">
        <f>R58*$B58*Indicators!$B$223+R58*$C58*Indicators!$C$223+R58*$D58*Indicators!$D$223+R58*$E58*Indicators!$E$223+R58*$F58*Indicators!$F$223+R58*$G58*Indicators!$G$223+R58*$H58*Indicators!$H$223+R58*$I58*Indicators!$I$223</f>
        <v>-2.5633657604146726E-4</v>
      </c>
      <c r="AC58" s="215">
        <f>S58*$B58*Indicators!$B$224+S58*$C58*Indicators!$C$224+S58*$D58*Indicators!$D$224+S58*$E58*Indicators!$E$224+S58*$F58*Indicators!$F$224+S58*$G58*Indicators!$G$224+S58*$H58*Indicators!$H$224+S58*$I58*Indicators!$I$224</f>
        <v>3.6604099158890765E-4</v>
      </c>
      <c r="AD58" s="215"/>
      <c r="AE58" s="198">
        <f t="shared" si="1"/>
        <v>-1.752758440416876E-2</v>
      </c>
    </row>
    <row r="59" spans="1:31" hidden="1">
      <c r="A59" s="195">
        <f>Indicators!A71</f>
        <v>37530</v>
      </c>
      <c r="B59" s="215">
        <f>(Indicators!B71-Indicators!B70)/Indicators!B70</f>
        <v>-4.2045454545454622E-2</v>
      </c>
      <c r="C59" s="215">
        <f>(Indicators!C71-Indicators!C70)/-100</f>
        <v>4.9999999999998939E-4</v>
      </c>
      <c r="D59" s="215">
        <f>(Indicators!D71-Indicators!D70)/-100</f>
        <v>-1.8013244798017924E-2</v>
      </c>
      <c r="E59" s="215">
        <f>(Indicators!E71-Indicators!E70)/-Indicators!E70</f>
        <v>0.11383235598482226</v>
      </c>
      <c r="F59" s="215">
        <f>(Indicators!F71-Indicators!F70)/Indicators!F70</f>
        <v>9.5163806552262004E-2</v>
      </c>
      <c r="G59" s="215">
        <f>(Indicators!G71-Indicators!G70)/Indicators!G70</f>
        <v>-1.1235955056179669E-2</v>
      </c>
      <c r="H59" s="215">
        <f>(Indicators!H71-Indicators!H70)/Indicators!H70</f>
        <v>2.4990684310531195E-3</v>
      </c>
      <c r="I59" s="215">
        <f>(Indicators!I71-Indicators!I70)/Indicators!I70</f>
        <v>9.1340039310903003E-3</v>
      </c>
      <c r="J59" s="195"/>
      <c r="K59" s="215">
        <f>Ilembe!C$64/100</f>
        <v>0.16719815516796058</v>
      </c>
      <c r="L59" s="215">
        <f>Ilembe!D$64/100</f>
        <v>8.8298431350000879E-3</v>
      </c>
      <c r="M59" s="215">
        <f>Ilembe!E$64/100</f>
        <v>0.35364076222846319</v>
      </c>
      <c r="N59" s="215">
        <f>Ilembe!F$64/100</f>
        <v>2.1741947773716339E-2</v>
      </c>
      <c r="O59" s="215">
        <f>Ilembe!G$64/100</f>
        <v>1.7927534744426047E-2</v>
      </c>
      <c r="P59" s="215">
        <f>Ilembe!H$64/100</f>
        <v>0.11220008688454426</v>
      </c>
      <c r="Q59" s="215">
        <f>Ilembe!I$64/100</f>
        <v>5.4769365734555236E-2</v>
      </c>
      <c r="R59" s="215">
        <f>Ilembe!J$64/100</f>
        <v>9.0486318960846024E-2</v>
      </c>
      <c r="S59" s="215">
        <f>Ilembe!K$64/100</f>
        <v>0.17320598537048812</v>
      </c>
      <c r="T59" s="215"/>
      <c r="U59" s="215">
        <f>K59*$B59*Indicators!$B$216+K59*$C59*Indicators!$C$216+K59*$D59*Indicators!$D$216+K59*$E59*Indicators!$E$216+K59*$F59*Indicators!$F$216+K59*$G59*Indicators!$G$216+K59*$H59*Indicators!$H$216+K59*$I59*Indicators!$I$216</f>
        <v>6.6246444623690153E-3</v>
      </c>
      <c r="V59" s="215">
        <f>L59*$B59*Indicators!$B$217+L59*$C59*Indicators!$C$217+L59*$D59*Indicators!$D$217+L59*$E59*Indicators!$E$217+L59*$F59*Indicators!$F$217+L59*$G59*Indicators!$G$217+L59*$H59*Indicators!$H$217+L59*$I59*Indicators!$I$217</f>
        <v>-3.441856961548604E-5</v>
      </c>
      <c r="W59" s="215">
        <f>M59*$B59*Indicators!$B$218+M59*$C59*Indicators!$C$218+M59*$D59*Indicators!$D$218+M59*$E59*Indicators!$E$218+M59*$F59*Indicators!$F$218+M59*$G59*Indicators!$G$218+M59*$H59*Indicators!$H$218+M59*$I59*Indicators!$I$218</f>
        <v>-7.2730752996696057E-4</v>
      </c>
      <c r="X59" s="215">
        <f>N59*$B59*Indicators!$B$219+N59*$C59*Indicators!$C$219+N59*$D59*Indicators!$D$219+N59*$E59*Indicators!$E$219+N59*$F59*Indicators!$F$219+N59*$G59*Indicators!$G$219+N59*$H59*Indicators!$H$219+N59*$I59*Indicators!$I$219</f>
        <v>4.8926279713236637E-4</v>
      </c>
      <c r="Y59" s="215">
        <f>O59*$B59*Indicators!$B$220+O59*$C59*Indicators!$C$220+O59*$D59*Indicators!$D$220+O59*$E59*Indicators!$E$220+O59*$F59*Indicators!$F$220+O59*$G59*Indicators!$G$220+O59*$H59*Indicators!$H$220+O59*$I59*Indicators!$I$220</f>
        <v>2.2275686531625415E-4</v>
      </c>
      <c r="Z59" s="215">
        <f>P59*$B59*Indicators!$B$221+P59*$C59*Indicators!$C$221+P59*$D59*Indicators!$D$221+P59*$E59*Indicators!$E$221+P59*$F59*Indicators!$F$221+P59*$G59*Indicators!$G$221+P59*$H59*Indicators!$H$221+P59*$I59*Indicators!$I$221</f>
        <v>4.9096607056333167E-4</v>
      </c>
      <c r="AA59" s="215">
        <f>Q59*$B59*Indicators!$B$222+Q59*$C59*Indicators!$C$222+Q59*$D59*Indicators!$D$222+Q59*$E59*Indicators!$E$222+Q59*$F59*Indicators!$F$222+Q59*$G59*Indicators!$G$222+Q59*$H59*Indicators!$H$222+Q59*$I59*Indicators!$I$222</f>
        <v>1.6242978695641477E-3</v>
      </c>
      <c r="AB59" s="215">
        <f>R59*$B59*Indicators!$B$223+R59*$C59*Indicators!$C$223+R59*$D59*Indicators!$D$223+R59*$E59*Indicators!$E$223+R59*$F59*Indicators!$F$223+R59*$G59*Indicators!$G$223+R59*$H59*Indicators!$H$223+R59*$I59*Indicators!$I$223</f>
        <v>6.1157770107425516E-4</v>
      </c>
      <c r="AC59" s="215">
        <f>S59*$B59*Indicators!$B$224+S59*$C59*Indicators!$C$224+S59*$D59*Indicators!$D$224+S59*$E59*Indicators!$E$224+S59*$F59*Indicators!$F$224+S59*$G59*Indicators!$G$224+S59*$H59*Indicators!$H$224+S59*$I59*Indicators!$I$224</f>
        <v>-1.1129824634460506E-3</v>
      </c>
      <c r="AD59" s="215"/>
      <c r="AE59" s="198">
        <f t="shared" si="1"/>
        <v>0.81887972029908718</v>
      </c>
    </row>
    <row r="60" spans="1:31" hidden="1">
      <c r="A60" s="195">
        <f>Indicators!A72</f>
        <v>37561</v>
      </c>
      <c r="B60" s="215">
        <f>(Indicators!B72-Indicators!B71)/Indicators!B71</f>
        <v>-8.2997232107552291E-2</v>
      </c>
      <c r="C60" s="215">
        <f>(Indicators!C72-Indicators!C71)/-100</f>
        <v>7.4999999999999997E-3</v>
      </c>
      <c r="D60" s="215">
        <f>(Indicators!D72-Indicators!D71)/-100</f>
        <v>1.5481518550414285E-3</v>
      </c>
      <c r="E60" s="215">
        <f>(Indicators!E72-Indicators!E71)/-Indicators!E71</f>
        <v>1.9073569482288905E-2</v>
      </c>
      <c r="F60" s="215">
        <f>(Indicators!F72-Indicators!F71)/Indicators!F71</f>
        <v>3.9886039886039927E-2</v>
      </c>
      <c r="G60" s="215">
        <f>(Indicators!G72-Indicators!G71)/Indicators!G71</f>
        <v>2.2095959595959235E-3</v>
      </c>
      <c r="H60" s="215">
        <f>(Indicators!H72-Indicators!H71)/Indicators!H71</f>
        <v>1.1934292274964866E-2</v>
      </c>
      <c r="I60" s="215">
        <f>(Indicators!I72-Indicators!I71)/Indicators!I71</f>
        <v>3.1507791017415217E-3</v>
      </c>
      <c r="J60" s="195"/>
      <c r="K60" s="215">
        <f>Ilembe!C$64/100</f>
        <v>0.16719815516796058</v>
      </c>
      <c r="L60" s="215">
        <f>Ilembe!D$64/100</f>
        <v>8.8298431350000879E-3</v>
      </c>
      <c r="M60" s="215">
        <f>Ilembe!E$64/100</f>
        <v>0.35364076222846319</v>
      </c>
      <c r="N60" s="215">
        <f>Ilembe!F$64/100</f>
        <v>2.1741947773716339E-2</v>
      </c>
      <c r="O60" s="215">
        <f>Ilembe!G$64/100</f>
        <v>1.7927534744426047E-2</v>
      </c>
      <c r="P60" s="215">
        <f>Ilembe!H$64/100</f>
        <v>0.11220008688454426</v>
      </c>
      <c r="Q60" s="215">
        <f>Ilembe!I$64/100</f>
        <v>5.4769365734555236E-2</v>
      </c>
      <c r="R60" s="215">
        <f>Ilembe!J$64/100</f>
        <v>9.0486318960846024E-2</v>
      </c>
      <c r="S60" s="215">
        <f>Ilembe!K$64/100</f>
        <v>0.17320598537048812</v>
      </c>
      <c r="T60" s="215"/>
      <c r="U60" s="215">
        <f>K60*$B60*Indicators!$B$216+K60*$C60*Indicators!$C$216+K60*$D60*Indicators!$D$216+K60*$E60*Indicators!$E$216+K60*$F60*Indicators!$F$216+K60*$G60*Indicators!$G$216+K60*$H60*Indicators!$H$216+K60*$I60*Indicators!$I$216</f>
        <v>1.4743056886192381E-4</v>
      </c>
      <c r="V60" s="215">
        <f>L60*$B60*Indicators!$B$217+L60*$C60*Indicators!$C$217+L60*$D60*Indicators!$D$217+L60*$E60*Indicators!$E$217+L60*$F60*Indicators!$F$217+L60*$G60*Indicators!$G$217+L60*$H60*Indicators!$H$217+L60*$I60*Indicators!$I$217</f>
        <v>-1.8964576805908262E-4</v>
      </c>
      <c r="W60" s="215">
        <f>M60*$B60*Indicators!$B$218+M60*$C60*Indicators!$C$218+M60*$D60*Indicators!$D$218+M60*$E60*Indicators!$E$218+M60*$F60*Indicators!$F$218+M60*$G60*Indicators!$G$218+M60*$H60*Indicators!$H$218+M60*$I60*Indicators!$I$218</f>
        <v>-8.3956727541111241E-3</v>
      </c>
      <c r="X60" s="215">
        <f>N60*$B60*Indicators!$B$219+N60*$C60*Indicators!$C$219+N60*$D60*Indicators!$D$219+N60*$E60*Indicators!$E$219+N60*$F60*Indicators!$F$219+N60*$G60*Indicators!$G$219+N60*$H60*Indicators!$H$219+N60*$I60*Indicators!$I$219</f>
        <v>-2.7477102747892424E-5</v>
      </c>
      <c r="Y60" s="215">
        <f>O60*$B60*Indicators!$B$220+O60*$C60*Indicators!$C$220+O60*$D60*Indicators!$D$220+O60*$E60*Indicators!$E$220+O60*$F60*Indicators!$F$220+O60*$G60*Indicators!$G$220+O60*$H60*Indicators!$H$220+O60*$I60*Indicators!$I$220</f>
        <v>1.2620160415003515E-5</v>
      </c>
      <c r="Z60" s="215">
        <f>P60*$B60*Indicators!$B$221+P60*$C60*Indicators!$C$221+P60*$D60*Indicators!$D$221+P60*$E60*Indicators!$E$221+P60*$F60*Indicators!$F$221+P60*$G60*Indicators!$G$221+P60*$H60*Indicators!$H$221+P60*$I60*Indicators!$I$221</f>
        <v>-5.3201109912981881E-5</v>
      </c>
      <c r="AA60" s="215">
        <f>Q60*$B60*Indicators!$B$222+Q60*$C60*Indicators!$C$222+Q60*$D60*Indicators!$D$222+Q60*$E60*Indicators!$E$222+Q60*$F60*Indicators!$F$222+Q60*$G60*Indicators!$G$222+Q60*$H60*Indicators!$H$222+Q60*$I60*Indicators!$I$222</f>
        <v>9.744013391955485E-5</v>
      </c>
      <c r="AB60" s="215">
        <f>R60*$B60*Indicators!$B$223+R60*$C60*Indicators!$C$223+R60*$D60*Indicators!$D$223+R60*$E60*Indicators!$E$223+R60*$F60*Indicators!$F$223+R60*$G60*Indicators!$G$223+R60*$H60*Indicators!$H$223+R60*$I60*Indicators!$I$223</f>
        <v>1.1335724330318731E-5</v>
      </c>
      <c r="AC60" s="215">
        <f>S60*$B60*Indicators!$B$224+S60*$C60*Indicators!$C$224+S60*$D60*Indicators!$D$224+S60*$E60*Indicators!$E$224+S60*$F60*Indicators!$F$224+S60*$G60*Indicators!$G$224+S60*$H60*Indicators!$H$224+S60*$I60*Indicators!$I$224</f>
        <v>-2.8185224600701757E-4</v>
      </c>
      <c r="AD60" s="215"/>
      <c r="AE60" s="198">
        <f t="shared" si="1"/>
        <v>-0.86790223933112987</v>
      </c>
    </row>
    <row r="61" spans="1:31" hidden="1">
      <c r="A61" s="195">
        <f>Indicators!A73</f>
        <v>37591</v>
      </c>
      <c r="B61" s="215">
        <f>(Indicators!B73-Indicators!B72)/Indicators!B72</f>
        <v>-6.9768444655254169E-2</v>
      </c>
      <c r="C61" s="215">
        <f>(Indicators!C73-Indicators!C72)/-100</f>
        <v>2.0000000000001351E-4</v>
      </c>
      <c r="D61" s="215">
        <f>(Indicators!D73-Indicators!D72)/-100</f>
        <v>4.4506594606704471E-3</v>
      </c>
      <c r="E61" s="215">
        <f>(Indicators!E73-Indicators!E72)/-Indicators!E72</f>
        <v>-0.19007936507936504</v>
      </c>
      <c r="F61" s="215">
        <f>(Indicators!F73-Indicators!F72)/Indicators!F72</f>
        <v>2.8767123287671229E-2</v>
      </c>
      <c r="G61" s="215">
        <f>(Indicators!G73-Indicators!G72)/Indicators!G72</f>
        <v>8.3779527559055184E-2</v>
      </c>
      <c r="H61" s="215">
        <f>(Indicators!H73-Indicators!H72)/Indicators!H72</f>
        <v>6.5752426631857748E-3</v>
      </c>
      <c r="I61" s="215">
        <f>(Indicators!I73-Indicators!I72)/Indicators!I72</f>
        <v>6.281765747244589E-3</v>
      </c>
      <c r="J61" s="195"/>
      <c r="K61" s="215">
        <f>Ilembe!C$64/100</f>
        <v>0.16719815516796058</v>
      </c>
      <c r="L61" s="215">
        <f>Ilembe!D$64/100</f>
        <v>8.8298431350000879E-3</v>
      </c>
      <c r="M61" s="215">
        <f>Ilembe!E$64/100</f>
        <v>0.35364076222846319</v>
      </c>
      <c r="N61" s="215">
        <f>Ilembe!F$64/100</f>
        <v>2.1741947773716339E-2</v>
      </c>
      <c r="O61" s="215">
        <f>Ilembe!G$64/100</f>
        <v>1.7927534744426047E-2</v>
      </c>
      <c r="P61" s="215">
        <f>Ilembe!H$64/100</f>
        <v>0.11220008688454426</v>
      </c>
      <c r="Q61" s="215">
        <f>Ilembe!I$64/100</f>
        <v>5.4769365734555236E-2</v>
      </c>
      <c r="R61" s="215">
        <f>Ilembe!J$64/100</f>
        <v>9.0486318960846024E-2</v>
      </c>
      <c r="S61" s="215">
        <f>Ilembe!K$64/100</f>
        <v>0.17320598537048812</v>
      </c>
      <c r="T61" s="215"/>
      <c r="U61" s="215">
        <f>K61*$B61*Indicators!$B$216+K61*$C61*Indicators!$C$216+K61*$D61*Indicators!$D$216+K61*$E61*Indicators!$E$216+K61*$F61*Indicators!$F$216+K61*$G61*Indicators!$G$216+K61*$H61*Indicators!$H$216+K61*$I61*Indicators!$I$216</f>
        <v>-6.0583324426571614E-3</v>
      </c>
      <c r="V61" s="215">
        <f>L61*$B61*Indicators!$B$217+L61*$C61*Indicators!$C$217+L61*$D61*Indicators!$D$217+L61*$E61*Indicators!$E$217+L61*$F61*Indicators!$F$217+L61*$G61*Indicators!$G$217+L61*$H61*Indicators!$H$217+L61*$I61*Indicators!$I$217</f>
        <v>-4.5652988568622635E-5</v>
      </c>
      <c r="W61" s="215">
        <f>M61*$B61*Indicators!$B$218+M61*$C61*Indicators!$C$218+M61*$D61*Indicators!$D$218+M61*$E61*Indicators!$E$218+M61*$F61*Indicators!$F$218+M61*$G61*Indicators!$G$218+M61*$H61*Indicators!$H$218+M61*$I61*Indicators!$I$218</f>
        <v>-1.458785180782181E-2</v>
      </c>
      <c r="X61" s="215">
        <f>N61*$B61*Indicators!$B$219+N61*$C61*Indicators!$C$219+N61*$D61*Indicators!$D$219+N61*$E61*Indicators!$E$219+N61*$F61*Indicators!$F$219+N61*$G61*Indicators!$G$219+N61*$H61*Indicators!$H$219+N61*$I61*Indicators!$I$219</f>
        <v>-8.9058882426287127E-4</v>
      </c>
      <c r="Y61" s="215">
        <f>O61*$B61*Indicators!$B$220+O61*$C61*Indicators!$C$220+O61*$D61*Indicators!$D$220+O61*$E61*Indicators!$E$220+O61*$F61*Indicators!$F$220+O61*$G61*Indicators!$G$220+O61*$H61*Indicators!$H$220+O61*$I61*Indicators!$I$220</f>
        <v>-5.8617700144094167E-4</v>
      </c>
      <c r="Z61" s="215">
        <f>P61*$B61*Indicators!$B$221+P61*$C61*Indicators!$C$221+P61*$D61*Indicators!$D$221+P61*$E61*Indicators!$E$221+P61*$F61*Indicators!$F$221+P61*$G61*Indicators!$G$221+P61*$H61*Indicators!$H$221+P61*$I61*Indicators!$I$221</f>
        <v>-2.6233321016561118E-3</v>
      </c>
      <c r="AA61" s="215">
        <f>Q61*$B61*Indicators!$B$222+Q61*$C61*Indicators!$C$222+Q61*$D61*Indicators!$D$222+Q61*$E61*Indicators!$E$222+Q61*$F61*Indicators!$F$222+Q61*$G61*Indicators!$G$222+Q61*$H61*Indicators!$H$222+Q61*$I61*Indicators!$I$222</f>
        <v>-3.3722792647774241E-3</v>
      </c>
      <c r="AB61" s="215">
        <f>R61*$B61*Indicators!$B$223+R61*$C61*Indicators!$C$223+R61*$D61*Indicators!$D$223+R61*$E61*Indicators!$E$223+R61*$F61*Indicators!$F$223+R61*$G61*Indicators!$G$223+R61*$H61*Indicators!$H$223+R61*$I61*Indicators!$I$223</f>
        <v>-2.0977492133987842E-3</v>
      </c>
      <c r="AC61" s="215">
        <f>S61*$B61*Indicators!$B$224+S61*$C61*Indicators!$C$224+S61*$D61*Indicators!$D$224+S61*$E61*Indicators!$E$224+S61*$F61*Indicators!$F$224+S61*$G61*Indicators!$G$224+S61*$H61*Indicators!$H$224+S61*$I61*Indicators!$I$224</f>
        <v>-6.4606724330119609E-4</v>
      </c>
      <c r="AD61" s="215"/>
      <c r="AE61" s="198">
        <f t="shared" si="1"/>
        <v>-3.0908030887884923</v>
      </c>
    </row>
    <row r="62" spans="1:31" hidden="1">
      <c r="A62" s="195">
        <f>Indicators!A74</f>
        <v>37622</v>
      </c>
      <c r="B62" s="215">
        <f>(Indicators!B74-Indicators!B73)/Indicators!B73</f>
        <v>-7.0690214620128993E-3</v>
      </c>
      <c r="C62" s="215">
        <f>(Indicators!C74-Indicators!C73)/-100</f>
        <v>5.1999999999999954E-3</v>
      </c>
      <c r="D62" s="215">
        <f>(Indicators!D74-Indicators!D73)/-100</f>
        <v>8.4708339038751385E-3</v>
      </c>
      <c r="E62" s="215">
        <f>(Indicators!E74-Indicators!E73)/-Indicators!E73</f>
        <v>-4.9016338779593278E-2</v>
      </c>
      <c r="F62" s="215">
        <f>(Indicators!F74-Indicators!F73)/Indicators!F73</f>
        <v>5.0599201065246326E-2</v>
      </c>
      <c r="G62" s="215">
        <f>(Indicators!G74-Indicators!G73)/Indicators!G73</f>
        <v>7.5268817204301008E-2</v>
      </c>
      <c r="H62" s="215">
        <f>(Indicators!H74-Indicators!H73)/Indicators!H73</f>
        <v>1.3135454568758699E-2</v>
      </c>
      <c r="I62" s="215">
        <f>(Indicators!I74-Indicators!I73)/Indicators!I73</f>
        <v>-9.8178309971057257E-3</v>
      </c>
      <c r="J62" s="195"/>
      <c r="K62" s="215">
        <f>Ilembe!C$65/100</f>
        <v>0.17019228270773945</v>
      </c>
      <c r="L62" s="215">
        <f>Ilembe!D$65/100</f>
        <v>9.0475567649175737E-3</v>
      </c>
      <c r="M62" s="215">
        <f>Ilembe!E$65/100</f>
        <v>0.34509417819764127</v>
      </c>
      <c r="N62" s="215">
        <f>Ilembe!F$65/100</f>
        <v>1.8725695476684942E-2</v>
      </c>
      <c r="O62" s="215">
        <f>Ilembe!G$65/100</f>
        <v>1.8419469153754937E-2</v>
      </c>
      <c r="P62" s="215">
        <f>Ilembe!H$65/100</f>
        <v>0.11363291038979288</v>
      </c>
      <c r="Q62" s="215">
        <f>Ilembe!I$65/100</f>
        <v>5.7455333245596568E-2</v>
      </c>
      <c r="R62" s="215">
        <f>Ilembe!J$65/100</f>
        <v>9.5102511877351484E-2</v>
      </c>
      <c r="S62" s="215">
        <f>Ilembe!K$65/100</f>
        <v>0.17233006218652094</v>
      </c>
      <c r="T62" s="215"/>
      <c r="U62" s="215">
        <f>K62*$B62*Indicators!$B$216+K62*$C62*Indicators!$C$216+K62*$D62*Indicators!$D$216+K62*$E62*Indicators!$E$216+K62*$F62*Indicators!$F$216+K62*$G62*Indicators!$G$216+K62*$H62*Indicators!$H$216+K62*$I62*Indicators!$I$216</f>
        <v>1.175150329340065E-3</v>
      </c>
      <c r="V62" s="215">
        <f>L62*$B62*Indicators!$B$217+L62*$C62*Indicators!$C$217+L62*$D62*Indicators!$D$217+L62*$E62*Indicators!$E$217+L62*$F62*Indicators!$F$217+L62*$G62*Indicators!$G$217+L62*$H62*Indicators!$H$217+L62*$I62*Indicators!$I$217</f>
        <v>1.9109905922603612E-4</v>
      </c>
      <c r="W62" s="215">
        <f>M62*$B62*Indicators!$B$218+M62*$C62*Indicators!$C$218+M62*$D62*Indicators!$D$218+M62*$E62*Indicators!$E$218+M62*$F62*Indicators!$F$218+M62*$G62*Indicators!$G$218+M62*$H62*Indicators!$H$218+M62*$I62*Indicators!$I$218</f>
        <v>-2.2646013235724924E-3</v>
      </c>
      <c r="X62" s="215">
        <f>N62*$B62*Indicators!$B$219+N62*$C62*Indicators!$C$219+N62*$D62*Indicators!$D$219+N62*$E62*Indicators!$E$219+N62*$F62*Indicators!$F$219+N62*$G62*Indicators!$G$219+N62*$H62*Indicators!$H$219+N62*$I62*Indicators!$I$219</f>
        <v>-2.5133625189194183E-4</v>
      </c>
      <c r="Y62" s="215">
        <f>O62*$B62*Indicators!$B$220+O62*$C62*Indicators!$C$220+O62*$D62*Indicators!$D$220+O62*$E62*Indicators!$E$220+O62*$F62*Indicators!$F$220+O62*$G62*Indicators!$G$220+O62*$H62*Indicators!$H$220+O62*$I62*Indicators!$I$220</f>
        <v>-4.056933672948556E-5</v>
      </c>
      <c r="Z62" s="215">
        <f>P62*$B62*Indicators!$B$221+P62*$C62*Indicators!$C$221+P62*$D62*Indicators!$D$221+P62*$E62*Indicators!$E$221+P62*$F62*Indicators!$F$221+P62*$G62*Indicators!$G$221+P62*$H62*Indicators!$H$221+P62*$I62*Indicators!$I$221</f>
        <v>1.3516571042846483E-4</v>
      </c>
      <c r="AA62" s="215">
        <f>Q62*$B62*Indicators!$B$222+Q62*$C62*Indicators!$C$222+Q62*$D62*Indicators!$D$222+Q62*$E62*Indicators!$E$222+Q62*$F62*Indicators!$F$222+Q62*$G62*Indicators!$G$222+Q62*$H62*Indicators!$H$222+Q62*$I62*Indicators!$I$222</f>
        <v>-6.8253560829593539E-4</v>
      </c>
      <c r="AB62" s="215">
        <f>R62*$B62*Indicators!$B$223+R62*$C62*Indicators!$C$223+R62*$D62*Indicators!$D$223+R62*$E62*Indicators!$E$223+R62*$F62*Indicators!$F$223+R62*$G62*Indicators!$G$223+R62*$H62*Indicators!$H$223+R62*$I62*Indicators!$I$223</f>
        <v>4.8339863751258037E-5</v>
      </c>
      <c r="AC62" s="215">
        <f>S62*$B62*Indicators!$B$224+S62*$C62*Indicators!$C$224+S62*$D62*Indicators!$D$224+S62*$E62*Indicators!$E$224+S62*$F62*Indicators!$F$224+S62*$G62*Indicators!$G$224+S62*$H62*Indicators!$H$224+S62*$I62*Indicators!$I$224</f>
        <v>1.0782708285414359E-3</v>
      </c>
      <c r="AD62" s="215"/>
      <c r="AE62" s="198">
        <f t="shared" si="1"/>
        <v>-6.1101672920259503E-2</v>
      </c>
    </row>
    <row r="63" spans="1:31" hidden="1">
      <c r="A63" s="195">
        <f>Indicators!A75</f>
        <v>37653</v>
      </c>
      <c r="B63" s="215">
        <f>(Indicators!B75-Indicators!B74)/Indicators!B74</f>
        <v>-6.6723465838799165E-2</v>
      </c>
      <c r="C63" s="215">
        <f>(Indicators!C75-Indicators!C74)/-100</f>
        <v>5.0000000000000706E-4</v>
      </c>
      <c r="D63" s="215">
        <f>(Indicators!D75-Indicators!D74)/-100</f>
        <v>1.3055495429494322E-2</v>
      </c>
      <c r="E63" s="215">
        <f>(Indicators!E75-Indicators!E74)/-Indicators!E74</f>
        <v>-5.7533375715193964E-2</v>
      </c>
      <c r="F63" s="215">
        <f>(Indicators!F75-Indicators!F74)/Indicators!F74</f>
        <v>5.8301647655259824E-2</v>
      </c>
      <c r="G63" s="215">
        <f>(Indicators!G75-Indicators!G74)/Indicators!G74</f>
        <v>-6.4864864864864868E-2</v>
      </c>
      <c r="H63" s="215">
        <f>(Indicators!H75-Indicators!H74)/Indicators!H74</f>
        <v>3.7030532328785879E-3</v>
      </c>
      <c r="I63" s="215">
        <f>(Indicators!I75-Indicators!I74)/Indicators!I74</f>
        <v>8.9981659789087568E-3</v>
      </c>
      <c r="J63" s="195"/>
      <c r="K63" s="215">
        <f>Ilembe!C$65/100</f>
        <v>0.17019228270773945</v>
      </c>
      <c r="L63" s="215">
        <f>Ilembe!D$65/100</f>
        <v>9.0475567649175737E-3</v>
      </c>
      <c r="M63" s="215">
        <f>Ilembe!E$65/100</f>
        <v>0.34509417819764127</v>
      </c>
      <c r="N63" s="215">
        <f>Ilembe!F$65/100</f>
        <v>1.8725695476684942E-2</v>
      </c>
      <c r="O63" s="215">
        <f>Ilembe!G$65/100</f>
        <v>1.8419469153754937E-2</v>
      </c>
      <c r="P63" s="215">
        <f>Ilembe!H$65/100</f>
        <v>0.11363291038979288</v>
      </c>
      <c r="Q63" s="215">
        <f>Ilembe!I$65/100</f>
        <v>5.7455333245596568E-2</v>
      </c>
      <c r="R63" s="215">
        <f>Ilembe!J$65/100</f>
        <v>9.5102511877351484E-2</v>
      </c>
      <c r="S63" s="215">
        <f>Ilembe!K$65/100</f>
        <v>0.17233006218652094</v>
      </c>
      <c r="T63" s="215"/>
      <c r="U63" s="215">
        <f>K63*$B63*Indicators!$B$216+K63*$C63*Indicators!$C$216+K63*$D63*Indicators!$D$216+K63*$E63*Indicators!$E$216+K63*$F63*Indicators!$F$216+K63*$G63*Indicators!$G$216+K63*$H63*Indicators!$H$216+K63*$I63*Indicators!$I$216</f>
        <v>-6.5386843135220466E-4</v>
      </c>
      <c r="V63" s="215">
        <f>L63*$B63*Indicators!$B$217+L63*$C63*Indicators!$C$217+L63*$D63*Indicators!$D$217+L63*$E63*Indicators!$E$217+L63*$F63*Indicators!$F$217+L63*$G63*Indicators!$G$217+L63*$H63*Indicators!$H$217+L63*$I63*Indicators!$I$217</f>
        <v>-4.5162408695519052E-4</v>
      </c>
      <c r="W63" s="215">
        <f>M63*$B63*Indicators!$B$218+M63*$C63*Indicators!$C$218+M63*$D63*Indicators!$D$218+M63*$E63*Indicators!$E$218+M63*$F63*Indicators!$F$218+M63*$G63*Indicators!$G$218+M63*$H63*Indicators!$H$218+M63*$I63*Indicators!$I$218</f>
        <v>-9.0358898235779559E-3</v>
      </c>
      <c r="X63" s="215">
        <f>N63*$B63*Indicators!$B$219+N63*$C63*Indicators!$C$219+N63*$D63*Indicators!$D$219+N63*$E63*Indicators!$E$219+N63*$F63*Indicators!$F$219+N63*$G63*Indicators!$G$219+N63*$H63*Indicators!$H$219+N63*$I63*Indicators!$I$219</f>
        <v>-2.3654033824776387E-4</v>
      </c>
      <c r="Y63" s="215">
        <f>O63*$B63*Indicators!$B$220+O63*$C63*Indicators!$C$220+O63*$D63*Indicators!$D$220+O63*$E63*Indicators!$E$220+O63*$F63*Indicators!$F$220+O63*$G63*Indicators!$G$220+O63*$H63*Indicators!$H$220+O63*$I63*Indicators!$I$220</f>
        <v>-2.2630121359767057E-4</v>
      </c>
      <c r="Z63" s="215">
        <f>P63*$B63*Indicators!$B$221+P63*$C63*Indicators!$C$221+P63*$D63*Indicators!$D$221+P63*$E63*Indicators!$E$221+P63*$F63*Indicators!$F$221+P63*$G63*Indicators!$G$221+P63*$H63*Indicators!$H$221+P63*$I63*Indicators!$I$221</f>
        <v>-9.9017692735224832E-4</v>
      </c>
      <c r="AA63" s="215">
        <f>Q63*$B63*Indicators!$B$222+Q63*$C63*Indicators!$C$222+Q63*$D63*Indicators!$D$222+Q63*$E63*Indicators!$E$222+Q63*$F63*Indicators!$F$222+Q63*$G63*Indicators!$G$222+Q63*$H63*Indicators!$H$222+Q63*$I63*Indicators!$I$222</f>
        <v>-1.2000340674657734E-3</v>
      </c>
      <c r="AB63" s="215">
        <f>R63*$B63*Indicators!$B$223+R63*$C63*Indicators!$C$223+R63*$D63*Indicators!$D$223+R63*$E63*Indicators!$E$223+R63*$F63*Indicators!$F$223+R63*$G63*Indicators!$G$223+R63*$H63*Indicators!$H$223+R63*$I63*Indicators!$I$223</f>
        <v>-8.9247148591685779E-4</v>
      </c>
      <c r="AC63" s="215">
        <f>S63*$B63*Indicators!$B$224+S63*$C63*Indicators!$C$224+S63*$D63*Indicators!$D$224+S63*$E63*Indicators!$E$224+S63*$F63*Indicators!$F$224+S63*$G63*Indicators!$G$224+S63*$H63*Indicators!$H$224+S63*$I63*Indicators!$I$224</f>
        <v>-4.0074032969319697E-4</v>
      </c>
      <c r="AD63" s="215"/>
      <c r="AE63" s="198">
        <f t="shared" si="1"/>
        <v>-1.408764670415886</v>
      </c>
    </row>
    <row r="64" spans="1:31" hidden="1">
      <c r="A64" s="195">
        <f>Indicators!A76</f>
        <v>37681</v>
      </c>
      <c r="B64" s="215">
        <f>(Indicators!B76-Indicators!B75)/Indicators!B75</f>
        <v>-9.7542674920283534E-4</v>
      </c>
      <c r="C64" s="215">
        <f>(Indicators!C76-Indicators!C75)/-100</f>
        <v>-1.0000000000001563E-4</v>
      </c>
      <c r="D64" s="215">
        <f>(Indicators!D76-Indicators!D75)/-100</f>
        <v>1.1495883495326708E-4</v>
      </c>
      <c r="E64" s="215">
        <f>(Indicators!E76-Indicators!E75)/-Indicators!E75</f>
        <v>0.16230838593327326</v>
      </c>
      <c r="F64" s="215">
        <f>(Indicators!F76-Indicators!F75)/Indicators!F75</f>
        <v>-6.1077844311377222E-2</v>
      </c>
      <c r="G64" s="215">
        <f>(Indicators!G76-Indicators!G75)/Indicators!G75</f>
        <v>-4.046242774566474E-2</v>
      </c>
      <c r="H64" s="215">
        <f>(Indicators!H76-Indicators!H75)/Indicators!H75</f>
        <v>1.2478387107297817E-2</v>
      </c>
      <c r="I64" s="215">
        <f>(Indicators!I76-Indicators!I75)/Indicators!I75</f>
        <v>-1.0224368077250781E-3</v>
      </c>
      <c r="J64" s="195"/>
      <c r="K64" s="215">
        <f>Ilembe!C$65/100</f>
        <v>0.17019228270773945</v>
      </c>
      <c r="L64" s="215">
        <f>Ilembe!D$65/100</f>
        <v>9.0475567649175737E-3</v>
      </c>
      <c r="M64" s="215">
        <f>Ilembe!E$65/100</f>
        <v>0.34509417819764127</v>
      </c>
      <c r="N64" s="215">
        <f>Ilembe!F$65/100</f>
        <v>1.8725695476684942E-2</v>
      </c>
      <c r="O64" s="215">
        <f>Ilembe!G$65/100</f>
        <v>1.8419469153754937E-2</v>
      </c>
      <c r="P64" s="215">
        <f>Ilembe!H$65/100</f>
        <v>0.11363291038979288</v>
      </c>
      <c r="Q64" s="215">
        <f>Ilembe!I$65/100</f>
        <v>5.7455333245596568E-2</v>
      </c>
      <c r="R64" s="215">
        <f>Ilembe!J$65/100</f>
        <v>9.5102511877351484E-2</v>
      </c>
      <c r="S64" s="215">
        <f>Ilembe!K$65/100</f>
        <v>0.17233006218652094</v>
      </c>
      <c r="T64" s="215"/>
      <c r="U64" s="215">
        <f>K64*$B64*Indicators!$B$216+K64*$C64*Indicators!$C$216+K64*$D64*Indicators!$D$216+K64*$E64*Indicators!$E$216+K64*$F64*Indicators!$F$216+K64*$G64*Indicators!$G$216+K64*$H64*Indicators!$H$216+K64*$I64*Indicators!$I$216</f>
        <v>1.7420505376936845E-3</v>
      </c>
      <c r="V64" s="215">
        <f>L64*$B64*Indicators!$B$217+L64*$C64*Indicators!$C$217+L64*$D64*Indicators!$D$217+L64*$E64*Indicators!$E$217+L64*$F64*Indicators!$F$217+L64*$G64*Indicators!$G$217+L64*$H64*Indicators!$H$217+L64*$I64*Indicators!$I$217</f>
        <v>-4.082690911083379E-6</v>
      </c>
      <c r="W64" s="215">
        <f>M64*$B64*Indicators!$B$218+M64*$C64*Indicators!$C$218+M64*$D64*Indicators!$D$218+M64*$E64*Indicators!$E$218+M64*$F64*Indicators!$F$218+M64*$G64*Indicators!$G$218+M64*$H64*Indicators!$H$218+M64*$I64*Indicators!$I$218</f>
        <v>5.8384891475681032E-3</v>
      </c>
      <c r="X64" s="215">
        <f>N64*$B64*Indicators!$B$219+N64*$C64*Indicators!$C$219+N64*$D64*Indicators!$D$219+N64*$E64*Indicators!$E$219+N64*$F64*Indicators!$F$219+N64*$G64*Indicators!$G$219+N64*$H64*Indicators!$H$219+N64*$I64*Indicators!$I$219</f>
        <v>6.198486605109466E-4</v>
      </c>
      <c r="Y64" s="215">
        <f>O64*$B64*Indicators!$B$220+O64*$C64*Indicators!$C$220+O64*$D64*Indicators!$D$220+O64*$E64*Indicators!$E$220+O64*$F64*Indicators!$F$220+O64*$G64*Indicators!$G$220+O64*$H64*Indicators!$H$220+O64*$I64*Indicators!$I$220</f>
        <v>5.143195686803752E-4</v>
      </c>
      <c r="Z64" s="215">
        <f>P64*$B64*Indicators!$B$221+P64*$C64*Indicators!$C$221+P64*$D64*Indicators!$D$221+P64*$E64*Indicators!$E$221+P64*$F64*Indicators!$F$221+P64*$G64*Indicators!$G$221+P64*$H64*Indicators!$H$221+P64*$I64*Indicators!$I$221</f>
        <v>2.1863976999160471E-3</v>
      </c>
      <c r="AA64" s="215">
        <f>Q64*$B64*Indicators!$B$222+Q64*$C64*Indicators!$C$222+Q64*$D64*Indicators!$D$222+Q64*$E64*Indicators!$E$222+Q64*$F64*Indicators!$F$222+Q64*$G64*Indicators!$G$222+Q64*$H64*Indicators!$H$222+Q64*$I64*Indicators!$I$222</f>
        <v>2.9290673001368161E-3</v>
      </c>
      <c r="AB64" s="215">
        <f>R64*$B64*Indicators!$B$223+R64*$C64*Indicators!$C$223+R64*$D64*Indicators!$D$223+R64*$E64*Indicators!$E$223+R64*$F64*Indicators!$F$223+R64*$G64*Indicators!$G$223+R64*$H64*Indicators!$H$223+R64*$I64*Indicators!$I$223</f>
        <v>1.8832376381741475E-3</v>
      </c>
      <c r="AC64" s="215">
        <f>S64*$B64*Indicators!$B$224+S64*$C64*Indicators!$C$224+S64*$D64*Indicators!$D$224+S64*$E64*Indicators!$E$224+S64*$F64*Indicators!$F$224+S64*$G64*Indicators!$G$224+S64*$H64*Indicators!$H$224+S64*$I64*Indicators!$I$224</f>
        <v>6.1743162314747773E-4</v>
      </c>
      <c r="AD64" s="215"/>
      <c r="AE64" s="198">
        <f t="shared" si="1"/>
        <v>1.6326759484916513</v>
      </c>
    </row>
    <row r="65" spans="1:31" hidden="1">
      <c r="A65" s="195">
        <f>Indicators!A77</f>
        <v>37712</v>
      </c>
      <c r="B65" s="215">
        <f>(Indicators!B77-Indicators!B76)/Indicators!B76</f>
        <v>-0.11093169101355661</v>
      </c>
      <c r="C65" s="215">
        <f>(Indicators!C77-Indicators!C76)/-100</f>
        <v>9.0000000000001635E-4</v>
      </c>
      <c r="D65" s="215">
        <f>(Indicators!D77-Indicators!D76)/-100</f>
        <v>1.4008546214141581E-2</v>
      </c>
      <c r="E65" s="215">
        <f>(Indicators!E77-Indicators!E76)/-Indicators!E76</f>
        <v>0.15213491209185512</v>
      </c>
      <c r="F65" s="215">
        <f>(Indicators!F77-Indicators!F76)/Indicators!F76</f>
        <v>-7.3979591836734707E-2</v>
      </c>
      <c r="G65" s="215">
        <f>(Indicators!G77-Indicators!G76)/Indicators!G76</f>
        <v>5.7228915662649914E-3</v>
      </c>
      <c r="H65" s="215">
        <f>(Indicators!H77-Indicators!H76)/Indicators!H76</f>
        <v>3.1264783290689109E-2</v>
      </c>
      <c r="I65" s="215">
        <f>(Indicators!I77-Indicators!I76)/Indicators!I76</f>
        <v>6.027179166429749E-3</v>
      </c>
      <c r="J65" s="195"/>
      <c r="K65" s="215">
        <f>Ilembe!C$65/100</f>
        <v>0.17019228270773945</v>
      </c>
      <c r="L65" s="215">
        <f>Ilembe!D$65/100</f>
        <v>9.0475567649175737E-3</v>
      </c>
      <c r="M65" s="215">
        <f>Ilembe!E$65/100</f>
        <v>0.34509417819764127</v>
      </c>
      <c r="N65" s="215">
        <f>Ilembe!F$65/100</f>
        <v>1.8725695476684942E-2</v>
      </c>
      <c r="O65" s="215">
        <f>Ilembe!G$65/100</f>
        <v>1.8419469153754937E-2</v>
      </c>
      <c r="P65" s="215">
        <f>Ilembe!H$65/100</f>
        <v>0.11363291038979288</v>
      </c>
      <c r="Q65" s="215">
        <f>Ilembe!I$65/100</f>
        <v>5.7455333245596568E-2</v>
      </c>
      <c r="R65" s="215">
        <f>Ilembe!J$65/100</f>
        <v>9.5102511877351484E-2</v>
      </c>
      <c r="S65" s="215">
        <f>Ilembe!K$65/100</f>
        <v>0.17233006218652094</v>
      </c>
      <c r="T65" s="215"/>
      <c r="U65" s="215">
        <f>K65*$B65*Indicators!$B$216+K65*$C65*Indicators!$C$216+K65*$D65*Indicators!$D$216+K65*$E65*Indicators!$E$216+K65*$F65*Indicators!$F$216+K65*$G65*Indicators!$G$216+K65*$H65*Indicators!$H$216+K65*$I65*Indicators!$I$216</f>
        <v>-2.4028088091182349E-3</v>
      </c>
      <c r="V65" s="215">
        <f>L65*$B65*Indicators!$B$217+L65*$C65*Indicators!$C$217+L65*$D65*Indicators!$D$217+L65*$E65*Indicators!$E$217+L65*$F65*Indicators!$F$217+L65*$G65*Indicators!$G$217+L65*$H65*Indicators!$H$217+L65*$I65*Indicators!$I$217</f>
        <v>-1.3183578248413406E-4</v>
      </c>
      <c r="W65" s="215">
        <f>M65*$B65*Indicators!$B$218+M65*$C65*Indicators!$C$218+M65*$D65*Indicators!$D$218+M65*$E65*Indicators!$E$218+M65*$F65*Indicators!$F$218+M65*$G65*Indicators!$G$218+M65*$H65*Indicators!$H$218+M65*$I65*Indicators!$I$218</f>
        <v>-6.3498223177565856E-3</v>
      </c>
      <c r="X65" s="215">
        <f>N65*$B65*Indicators!$B$219+N65*$C65*Indicators!$C$219+N65*$D65*Indicators!$D$219+N65*$E65*Indicators!$E$219+N65*$F65*Indicators!$F$219+N65*$G65*Indicators!$G$219+N65*$H65*Indicators!$H$219+N65*$I65*Indicators!$I$219</f>
        <v>4.9097478732940147E-4</v>
      </c>
      <c r="Y65" s="215">
        <f>O65*$B65*Indicators!$B$220+O65*$C65*Indicators!$C$220+O65*$D65*Indicators!$D$220+O65*$E65*Indicators!$E$220+O65*$F65*Indicators!$F$220+O65*$G65*Indicators!$G$220+O65*$H65*Indicators!$H$220+O65*$I65*Indicators!$I$220</f>
        <v>4.250977026160253E-4</v>
      </c>
      <c r="Z65" s="215">
        <f>P65*$B65*Indicators!$B$221+P65*$C65*Indicators!$C$221+P65*$D65*Indicators!$D$221+P65*$E65*Indicators!$E$221+P65*$F65*Indicators!$F$221+P65*$G65*Indicators!$G$221+P65*$H65*Indicators!$H$221+P65*$I65*Indicators!$I$221</f>
        <v>1.7105420144642542E-3</v>
      </c>
      <c r="AA65" s="215">
        <f>Q65*$B65*Indicators!$B$222+Q65*$C65*Indicators!$C$222+Q65*$D65*Indicators!$D$222+Q65*$E65*Indicators!$E$222+Q65*$F65*Indicators!$F$222+Q65*$G65*Indicators!$G$222+Q65*$H65*Indicators!$H$222+Q65*$I65*Indicators!$I$222</f>
        <v>2.4696504906935642E-3</v>
      </c>
      <c r="AB65" s="215">
        <f>R65*$B65*Indicators!$B$223+R65*$C65*Indicators!$C$223+R65*$D65*Indicators!$D$223+R65*$E65*Indicators!$E$223+R65*$F65*Indicators!$F$223+R65*$G65*Indicators!$G$223+R65*$H65*Indicators!$H$223+R65*$I65*Indicators!$I$223</f>
        <v>1.4757028878980411E-3</v>
      </c>
      <c r="AC65" s="215">
        <f>S65*$B65*Indicators!$B$224+S65*$C65*Indicators!$C$224+S65*$D65*Indicators!$D$224+S65*$E65*Indicators!$E$224+S65*$F65*Indicators!$F$224+S65*$G65*Indicators!$G$224+S65*$H65*Indicators!$H$224+S65*$I65*Indicators!$I$224</f>
        <v>2.9370799919946876E-4</v>
      </c>
      <c r="AD65" s="215"/>
      <c r="AE65" s="198">
        <f t="shared" si="1"/>
        <v>-0.20187910271581999</v>
      </c>
    </row>
    <row r="66" spans="1:31" hidden="1">
      <c r="A66" s="195">
        <f>Indicators!A78</f>
        <v>37742</v>
      </c>
      <c r="B66" s="215">
        <f>(Indicators!B78-Indicators!B77)/Indicators!B77</f>
        <v>0.11373460049278428</v>
      </c>
      <c r="C66" s="215">
        <f>(Indicators!C78-Indicators!C77)/-100</f>
        <v>3.199999999999985E-3</v>
      </c>
      <c r="D66" s="215">
        <f>(Indicators!D78-Indicators!D77)/-100</f>
        <v>1.0278611622803524E-2</v>
      </c>
      <c r="E66" s="215">
        <f>(Indicators!E78-Indicators!E77)/-Indicators!E77</f>
        <v>-0.12484130342784594</v>
      </c>
      <c r="F66" s="215">
        <f>(Indicators!F78-Indicators!F77)/Indicators!F77</f>
        <v>-3.4435261707988982E-2</v>
      </c>
      <c r="G66" s="215">
        <f>(Indicators!G78-Indicators!G77)/Indicators!G77</f>
        <v>0.11051212938005402</v>
      </c>
      <c r="H66" s="215">
        <f>(Indicators!H78-Indicators!H77)/Indicators!H77</f>
        <v>-3.4638588438465736E-3</v>
      </c>
      <c r="I66" s="215">
        <f>(Indicators!I78-Indicators!I77)/Indicators!I77</f>
        <v>-1.5090713841632283E-2</v>
      </c>
      <c r="J66" s="195"/>
      <c r="K66" s="215">
        <f>Ilembe!C$65/100</f>
        <v>0.17019228270773945</v>
      </c>
      <c r="L66" s="215">
        <f>Ilembe!D$65/100</f>
        <v>9.0475567649175737E-3</v>
      </c>
      <c r="M66" s="215">
        <f>Ilembe!E$65/100</f>
        <v>0.34509417819764127</v>
      </c>
      <c r="N66" s="215">
        <f>Ilembe!F$65/100</f>
        <v>1.8725695476684942E-2</v>
      </c>
      <c r="O66" s="215">
        <f>Ilembe!G$65/100</f>
        <v>1.8419469153754937E-2</v>
      </c>
      <c r="P66" s="215">
        <f>Ilembe!H$65/100</f>
        <v>0.11363291038979288</v>
      </c>
      <c r="Q66" s="215">
        <f>Ilembe!I$65/100</f>
        <v>5.7455333245596568E-2</v>
      </c>
      <c r="R66" s="215">
        <f>Ilembe!J$65/100</f>
        <v>9.5102511877351484E-2</v>
      </c>
      <c r="S66" s="215">
        <f>Ilembe!K$65/100</f>
        <v>0.17233006218652094</v>
      </c>
      <c r="T66" s="215"/>
      <c r="U66" s="215">
        <f>K66*$B66*Indicators!$B$216+K66*$C66*Indicators!$C$216+K66*$D66*Indicators!$D$216+K66*$E66*Indicators!$E$216+K66*$F66*Indicators!$F$216+K66*$G66*Indicators!$G$216+K66*$H66*Indicators!$H$216+K66*$I66*Indicators!$I$216</f>
        <v>-1.6213184697423167E-3</v>
      </c>
      <c r="V66" s="215">
        <f>L66*$B66*Indicators!$B$217+L66*$C66*Indicators!$C$217+L66*$D66*Indicators!$D$217+L66*$E66*Indicators!$E$217+L66*$F66*Indicators!$F$217+L66*$G66*Indicators!$G$217+L66*$H66*Indicators!$H$217+L66*$I66*Indicators!$I$217</f>
        <v>5.6839428578125549E-4</v>
      </c>
      <c r="W66" s="215">
        <f>M66*$B66*Indicators!$B$218+M66*$C66*Indicators!$C$218+M66*$D66*Indicators!$D$218+M66*$E66*Indicators!$E$218+M66*$F66*Indicators!$F$218+M66*$G66*Indicators!$G$218+M66*$H66*Indicators!$H$218+M66*$I66*Indicators!$I$218</f>
        <v>8.6661367454035007E-3</v>
      </c>
      <c r="X66" s="215">
        <f>N66*$B66*Indicators!$B$219+N66*$C66*Indicators!$C$219+N66*$D66*Indicators!$D$219+N66*$E66*Indicators!$E$219+N66*$F66*Indicators!$F$219+N66*$G66*Indicators!$G$219+N66*$H66*Indicators!$H$219+N66*$I66*Indicators!$I$219</f>
        <v>-3.897306504970768E-4</v>
      </c>
      <c r="Y66" s="215">
        <f>O66*$B66*Indicators!$B$220+O66*$C66*Indicators!$C$220+O66*$D66*Indicators!$D$220+O66*$E66*Indicators!$E$220+O66*$F66*Indicators!$F$220+O66*$G66*Indicators!$G$220+O66*$H66*Indicators!$H$220+O66*$I66*Indicators!$I$220</f>
        <v>-1.3185701597470922E-4</v>
      </c>
      <c r="Z66" s="215">
        <f>P66*$B66*Indicators!$B$221+P66*$C66*Indicators!$C$221+P66*$D66*Indicators!$D$221+P66*$E66*Indicators!$E$221+P66*$F66*Indicators!$F$221+P66*$G66*Indicators!$G$221+P66*$H66*Indicators!$H$221+P66*$I66*Indicators!$I$221</f>
        <v>1.3625578199365256E-4</v>
      </c>
      <c r="AA66" s="215">
        <f>Q66*$B66*Indicators!$B$222+Q66*$C66*Indicators!$C$222+Q66*$D66*Indicators!$D$222+Q66*$E66*Indicators!$E$222+Q66*$F66*Indicators!$F$222+Q66*$G66*Indicators!$G$222+Q66*$H66*Indicators!$H$222+Q66*$I66*Indicators!$I$222</f>
        <v>-1.5290537833117549E-3</v>
      </c>
      <c r="AB66" s="215">
        <f>R66*$B66*Indicators!$B$223+R66*$C66*Indicators!$C$223+R66*$D66*Indicators!$D$223+R66*$E66*Indicators!$E$223+R66*$F66*Indicators!$F$223+R66*$G66*Indicators!$G$223+R66*$H66*Indicators!$H$223+R66*$I66*Indicators!$I$223</f>
        <v>-7.194528575291687E-5</v>
      </c>
      <c r="AC66" s="215">
        <f>S66*$B66*Indicators!$B$224+S66*$C66*Indicators!$C$224+S66*$D66*Indicators!$D$224+S66*$E66*Indicators!$E$224+S66*$F66*Indicators!$F$224+S66*$G66*Indicators!$G$224+S66*$H66*Indicators!$H$224+S66*$I66*Indicators!$I$224</f>
        <v>2.1981542175187338E-3</v>
      </c>
      <c r="AD66" s="215"/>
      <c r="AE66" s="198">
        <f t="shared" si="1"/>
        <v>0.78250358254183683</v>
      </c>
    </row>
    <row r="67" spans="1:31" hidden="1">
      <c r="A67" s="195">
        <f>Indicators!A79</f>
        <v>37773</v>
      </c>
      <c r="B67" s="215">
        <f>(Indicators!B79-Indicators!B78)/Indicators!B78</f>
        <v>-5.5927082411539396E-2</v>
      </c>
      <c r="C67" s="215">
        <f>(Indicators!C79-Indicators!C78)/-100</f>
        <v>5.5000000000001489E-4</v>
      </c>
      <c r="D67" s="215">
        <f>(Indicators!D79-Indicators!D78)/-100</f>
        <v>1.100707039702753E-2</v>
      </c>
      <c r="E67" s="215">
        <f>(Indicators!E79-Indicators!E78)/-Indicators!E78</f>
        <v>-7.2610985703536621E-2</v>
      </c>
      <c r="F67" s="215">
        <f>(Indicators!F79-Indicators!F78)/Indicators!F78</f>
        <v>-8.7018544935805908E-2</v>
      </c>
      <c r="G67" s="215">
        <f>(Indicators!G79-Indicators!G78)/Indicators!G78</f>
        <v>-6.8500539374325875E-2</v>
      </c>
      <c r="H67" s="215">
        <f>(Indicators!H79-Indicators!H78)/Indicators!H78</f>
        <v>1.7913919129414882E-2</v>
      </c>
      <c r="I67" s="215">
        <f>(Indicators!I79-Indicators!I78)/Indicators!I78</f>
        <v>9.6981521863881565E-3</v>
      </c>
      <c r="J67" s="195"/>
      <c r="K67" s="215">
        <f>Ilembe!C$65/100</f>
        <v>0.17019228270773945</v>
      </c>
      <c r="L67" s="215">
        <f>Ilembe!D$65/100</f>
        <v>9.0475567649175737E-3</v>
      </c>
      <c r="M67" s="215">
        <f>Ilembe!E$65/100</f>
        <v>0.34509417819764127</v>
      </c>
      <c r="N67" s="215">
        <f>Ilembe!F$65/100</f>
        <v>1.8725695476684942E-2</v>
      </c>
      <c r="O67" s="215">
        <f>Ilembe!G$65/100</f>
        <v>1.8419469153754937E-2</v>
      </c>
      <c r="P67" s="215">
        <f>Ilembe!H$65/100</f>
        <v>0.11363291038979288</v>
      </c>
      <c r="Q67" s="215">
        <f>Ilembe!I$65/100</f>
        <v>5.7455333245596568E-2</v>
      </c>
      <c r="R67" s="215">
        <f>Ilembe!J$65/100</f>
        <v>9.5102511877351484E-2</v>
      </c>
      <c r="S67" s="215">
        <f>Ilembe!K$65/100</f>
        <v>0.17233006218652094</v>
      </c>
      <c r="T67" s="215"/>
      <c r="U67" s="215">
        <f>K67*$B67*Indicators!$B$216+K67*$C67*Indicators!$C$216+K67*$D67*Indicators!$D$216+K67*$E67*Indicators!$E$216+K67*$F67*Indicators!$F$216+K67*$G67*Indicators!$G$216+K67*$H67*Indicators!$H$216+K67*$I67*Indicators!$I$216</f>
        <v>-7.9075163744642182E-3</v>
      </c>
      <c r="V67" s="215">
        <f>L67*$B67*Indicators!$B$217+L67*$C67*Indicators!$C$217+L67*$D67*Indicators!$D$217+L67*$E67*Indicators!$E$217+L67*$F67*Indicators!$F$217+L67*$G67*Indicators!$G$217+L67*$H67*Indicators!$H$217+L67*$I67*Indicators!$I$217</f>
        <v>-4.4785232821776703E-4</v>
      </c>
      <c r="W67" s="215">
        <f>M67*$B67*Indicators!$B$218+M67*$C67*Indicators!$C$218+M67*$D67*Indicators!$D$218+M67*$E67*Indicators!$E$218+M67*$F67*Indicators!$F$218+M67*$G67*Indicators!$G$218+M67*$H67*Indicators!$H$218+M67*$I67*Indicators!$I$218</f>
        <v>-7.7453632872400129E-3</v>
      </c>
      <c r="X67" s="215">
        <f>N67*$B67*Indicators!$B$219+N67*$C67*Indicators!$C$219+N67*$D67*Indicators!$D$219+N67*$E67*Indicators!$E$219+N67*$F67*Indicators!$F$219+N67*$G67*Indicators!$G$219+N67*$H67*Indicators!$H$219+N67*$I67*Indicators!$I$219</f>
        <v>-2.4149750197463376E-4</v>
      </c>
      <c r="Y67" s="215">
        <f>O67*$B67*Indicators!$B$220+O67*$C67*Indicators!$C$220+O67*$D67*Indicators!$D$220+O67*$E67*Indicators!$E$220+O67*$F67*Indicators!$F$220+O67*$G67*Indicators!$G$220+O67*$H67*Indicators!$H$220+O67*$I67*Indicators!$I$220</f>
        <v>-1.7239823186648037E-4</v>
      </c>
      <c r="Z67" s="215">
        <f>P67*$B67*Indicators!$B$221+P67*$C67*Indicators!$C$221+P67*$D67*Indicators!$D$221+P67*$E67*Indicators!$E$221+P67*$F67*Indicators!$F$221+P67*$G67*Indicators!$G$221+P67*$H67*Indicators!$H$221+P67*$I67*Indicators!$I$221</f>
        <v>-6.7968536172310326E-4</v>
      </c>
      <c r="AA67" s="215">
        <f>Q67*$B67*Indicators!$B$222+Q67*$C67*Indicators!$C$222+Q67*$D67*Indicators!$D$222+Q67*$E67*Indicators!$E$222+Q67*$F67*Indicators!$F$222+Q67*$G67*Indicators!$G$222+Q67*$H67*Indicators!$H$222+Q67*$I67*Indicators!$I$222</f>
        <v>-1.2417647583417815E-3</v>
      </c>
      <c r="AB67" s="215">
        <f>R67*$B67*Indicators!$B$223+R67*$C67*Indicators!$C$223+R67*$D67*Indicators!$D$223+R67*$E67*Indicators!$E$223+R67*$F67*Indicators!$F$223+R67*$G67*Indicators!$G$223+R67*$H67*Indicators!$H$223+R67*$I67*Indicators!$I$223</f>
        <v>-5.4222853340013197E-4</v>
      </c>
      <c r="AC67" s="215">
        <f>S67*$B67*Indicators!$B$224+S67*$C67*Indicators!$C$224+S67*$D67*Indicators!$D$224+S67*$E67*Indicators!$E$224+S67*$F67*Indicators!$F$224+S67*$G67*Indicators!$G$224+S67*$H67*Indicators!$H$224+S67*$I67*Indicators!$I$224</f>
        <v>4.584478009256561E-4</v>
      </c>
      <c r="AD67" s="215"/>
      <c r="AE67" s="198">
        <f t="shared" ref="AE67:AE130" si="2">SUM(U67:AD67)*100</f>
        <v>-1.851985857630247</v>
      </c>
    </row>
    <row r="68" spans="1:31" hidden="1">
      <c r="A68" s="195">
        <f>Indicators!A80</f>
        <v>37803</v>
      </c>
      <c r="B68" s="215">
        <f>(Indicators!B80-Indicators!B79)/Indicators!B79</f>
        <v>-1.511803853827713E-2</v>
      </c>
      <c r="C68" s="215">
        <f>(Indicators!C80-Indicators!C79)/-100</f>
        <v>-1.100000000000012E-3</v>
      </c>
      <c r="D68" s="215">
        <f>(Indicators!D80-Indicators!D79)/-100</f>
        <v>1.4681088877410904E-2</v>
      </c>
      <c r="E68" s="215">
        <f>(Indicators!E80-Indicators!E79)/-Indicators!E79</f>
        <v>-9.8211153981058417E-3</v>
      </c>
      <c r="F68" s="215">
        <f>(Indicators!F80-Indicators!F79)/Indicators!F79</f>
        <v>5.1562500000000011E-2</v>
      </c>
      <c r="G68" s="215">
        <f>(Indicators!G80-Indicators!G79)/Indicators!G79</f>
        <v>3.358425014475977E-2</v>
      </c>
      <c r="H68" s="215">
        <f>(Indicators!H80-Indicators!H79)/Indicators!H79</f>
        <v>3.6107350414905518E-3</v>
      </c>
      <c r="I68" s="215">
        <f>(Indicators!I80-Indicators!I79)/Indicators!I79</f>
        <v>1.2730889457232167E-2</v>
      </c>
      <c r="J68" s="195"/>
      <c r="K68" s="215">
        <f>Ilembe!C$65/100</f>
        <v>0.17019228270773945</v>
      </c>
      <c r="L68" s="215">
        <f>Ilembe!D$65/100</f>
        <v>9.0475567649175737E-3</v>
      </c>
      <c r="M68" s="215">
        <f>Ilembe!E$65/100</f>
        <v>0.34509417819764127</v>
      </c>
      <c r="N68" s="215">
        <f>Ilembe!F$65/100</f>
        <v>1.8725695476684942E-2</v>
      </c>
      <c r="O68" s="215">
        <f>Ilembe!G$65/100</f>
        <v>1.8419469153754937E-2</v>
      </c>
      <c r="P68" s="215">
        <f>Ilembe!H$65/100</f>
        <v>0.11363291038979288</v>
      </c>
      <c r="Q68" s="215">
        <f>Ilembe!I$65/100</f>
        <v>5.7455333245596568E-2</v>
      </c>
      <c r="R68" s="215">
        <f>Ilembe!J$65/100</f>
        <v>9.5102511877351484E-2</v>
      </c>
      <c r="S68" s="215">
        <f>Ilembe!K$65/100</f>
        <v>0.17233006218652094</v>
      </c>
      <c r="T68" s="215"/>
      <c r="U68" s="215">
        <f>K68*$B68*Indicators!$B$216+K68*$C68*Indicators!$C$216+K68*$D68*Indicators!$D$216+K68*$E68*Indicators!$E$216+K68*$F68*Indicators!$F$216+K68*$G68*Indicators!$G$216+K68*$H68*Indicators!$H$216+K68*$I68*Indicators!$I$216</f>
        <v>2.1749130123817394E-3</v>
      </c>
      <c r="V68" s="215">
        <f>L68*$B68*Indicators!$B$217+L68*$C68*Indicators!$C$217+L68*$D68*Indicators!$D$217+L68*$E68*Indicators!$E$217+L68*$F68*Indicators!$F$217+L68*$G68*Indicators!$G$217+L68*$H68*Indicators!$H$217+L68*$I68*Indicators!$I$217</f>
        <v>9.4658749382502843E-5</v>
      </c>
      <c r="W68" s="215">
        <f>M68*$B68*Indicators!$B$218+M68*$C68*Indicators!$C$218+M68*$D68*Indicators!$D$218+M68*$E68*Indicators!$E$218+M68*$F68*Indicators!$F$218+M68*$G68*Indicators!$G$218+M68*$H68*Indicators!$H$218+M68*$I68*Indicators!$I$218</f>
        <v>-9.8424972756048731E-4</v>
      </c>
      <c r="X68" s="215">
        <f>N68*$B68*Indicators!$B$219+N68*$C68*Indicators!$C$219+N68*$D68*Indicators!$D$219+N68*$E68*Indicators!$E$219+N68*$F68*Indicators!$F$219+N68*$G68*Indicators!$G$219+N68*$H68*Indicators!$H$219+N68*$I68*Indicators!$I$219</f>
        <v>7.3583476948619667E-5</v>
      </c>
      <c r="Y68" s="215">
        <f>O68*$B68*Indicators!$B$220+O68*$C68*Indicators!$C$220+O68*$D68*Indicators!$D$220+O68*$E68*Indicators!$E$220+O68*$F68*Indicators!$F$220+O68*$G68*Indicators!$G$220+O68*$H68*Indicators!$H$220+O68*$I68*Indicators!$I$220</f>
        <v>-2.3410646217750671E-6</v>
      </c>
      <c r="Z68" s="215">
        <f>P68*$B68*Indicators!$B$221+P68*$C68*Indicators!$C$221+P68*$D68*Indicators!$D$221+P68*$E68*Indicators!$E$221+P68*$F68*Indicators!$F$221+P68*$G68*Indicators!$G$221+P68*$H68*Indicators!$H$221+P68*$I68*Indicators!$I$221</f>
        <v>1.0908601927393247E-4</v>
      </c>
      <c r="AA68" s="215">
        <f>Q68*$B68*Indicators!$B$222+Q68*$C68*Indicators!$C$222+Q68*$D68*Indicators!$D$222+Q68*$E68*Indicators!$E$222+Q68*$F68*Indicators!$F$222+Q68*$G68*Indicators!$G$222+Q68*$H68*Indicators!$H$222+Q68*$I68*Indicators!$I$222</f>
        <v>-6.9796372922291443E-5</v>
      </c>
      <c r="AB68" s="215">
        <f>R68*$B68*Indicators!$B$223+R68*$C68*Indicators!$C$223+R68*$D68*Indicators!$D$223+R68*$E68*Indicators!$E$223+R68*$F68*Indicators!$F$223+R68*$G68*Indicators!$G$223+R68*$H68*Indicators!$H$223+R68*$I68*Indicators!$I$223</f>
        <v>2.938272745784659E-5</v>
      </c>
      <c r="AC68" s="215">
        <f>S68*$B68*Indicators!$B$224+S68*$C68*Indicators!$C$224+S68*$D68*Indicators!$D$224+S68*$E68*Indicators!$E$224+S68*$F68*Indicators!$F$224+S68*$G68*Indicators!$G$224+S68*$H68*Indicators!$H$224+S68*$I68*Indicators!$I$224</f>
        <v>4.7548947262071177E-4</v>
      </c>
      <c r="AD68" s="215"/>
      <c r="AE68" s="198">
        <f t="shared" si="2"/>
        <v>0.1900726292960799</v>
      </c>
    </row>
    <row r="69" spans="1:31" hidden="1">
      <c r="A69" s="195">
        <f>Indicators!A81</f>
        <v>37834</v>
      </c>
      <c r="B69" s="215">
        <f>(Indicators!B81-Indicators!B80)/Indicators!B80</f>
        <v>0</v>
      </c>
      <c r="C69" s="215">
        <f>(Indicators!C81-Indicators!C80)/-100</f>
        <v>-9.9999999999999655E-4</v>
      </c>
      <c r="D69" s="215">
        <f>(Indicators!D81-Indicators!D80)/-100</f>
        <v>1.1246393100055397E-3</v>
      </c>
      <c r="E69" s="215">
        <f>(Indicators!E81-Indicators!E80)/-Indicators!E80</f>
        <v>-5.4532823897186535E-2</v>
      </c>
      <c r="F69" s="215">
        <f>(Indicators!F81-Indicators!F80)/Indicators!F80</f>
        <v>-2.9717682020803061E-3</v>
      </c>
      <c r="G69" s="215">
        <f>(Indicators!G81-Indicators!G80)/Indicators!G80</f>
        <v>3.7535014005602177E-2</v>
      </c>
      <c r="H69" s="215">
        <f>(Indicators!H81-Indicators!H80)/Indicators!H80</f>
        <v>1.8762956204888691E-3</v>
      </c>
      <c r="I69" s="215">
        <f>(Indicators!I81-Indicators!I80)/Indicators!I80</f>
        <v>6.4537852853695492E-3</v>
      </c>
      <c r="J69" s="195"/>
      <c r="K69" s="215">
        <f>Ilembe!C$65/100</f>
        <v>0.17019228270773945</v>
      </c>
      <c r="L69" s="215">
        <f>Ilembe!D$65/100</f>
        <v>9.0475567649175737E-3</v>
      </c>
      <c r="M69" s="215">
        <f>Ilembe!E$65/100</f>
        <v>0.34509417819764127</v>
      </c>
      <c r="N69" s="215">
        <f>Ilembe!F$65/100</f>
        <v>1.8725695476684942E-2</v>
      </c>
      <c r="O69" s="215">
        <f>Ilembe!G$65/100</f>
        <v>1.8419469153754937E-2</v>
      </c>
      <c r="P69" s="215">
        <f>Ilembe!H$65/100</f>
        <v>0.11363291038979288</v>
      </c>
      <c r="Q69" s="215">
        <f>Ilembe!I$65/100</f>
        <v>5.7455333245596568E-2</v>
      </c>
      <c r="R69" s="215">
        <f>Ilembe!J$65/100</f>
        <v>9.5102511877351484E-2</v>
      </c>
      <c r="S69" s="215">
        <f>Ilembe!K$65/100</f>
        <v>0.17233006218652094</v>
      </c>
      <c r="T69" s="215"/>
      <c r="U69" s="215">
        <f>K69*$B69*Indicators!$B$216+K69*$C69*Indicators!$C$216+K69*$D69*Indicators!$D$216+K69*$E69*Indicators!$E$216+K69*$F69*Indicators!$F$216+K69*$G69*Indicators!$G$216+K69*$H69*Indicators!$H$216+K69*$I69*Indicators!$I$216</f>
        <v>-1.6171579093092968E-3</v>
      </c>
      <c r="V69" s="215">
        <f>L69*$B69*Indicators!$B$217+L69*$C69*Indicators!$C$217+L69*$D69*Indicators!$D$217+L69*$E69*Indicators!$E$217+L69*$F69*Indicators!$F$217+L69*$G69*Indicators!$G$217+L69*$H69*Indicators!$H$217+L69*$I69*Indicators!$I$217</f>
        <v>9.817938372255404E-5</v>
      </c>
      <c r="W69" s="215">
        <f>M69*$B69*Indicators!$B$218+M69*$C69*Indicators!$C$218+M69*$D69*Indicators!$D$218+M69*$E69*Indicators!$E$218+M69*$F69*Indicators!$F$218+M69*$G69*Indicators!$G$218+M69*$H69*Indicators!$H$218+M69*$I69*Indicators!$I$218</f>
        <v>-1.4213269010918291E-3</v>
      </c>
      <c r="X69" s="215">
        <f>N69*$B69*Indicators!$B$219+N69*$C69*Indicators!$C$219+N69*$D69*Indicators!$D$219+N69*$E69*Indicators!$E$219+N69*$F69*Indicators!$F$219+N69*$G69*Indicators!$G$219+N69*$H69*Indicators!$H$219+N69*$I69*Indicators!$I$219</f>
        <v>-1.401770098640797E-4</v>
      </c>
      <c r="Y69" s="215">
        <f>O69*$B69*Indicators!$B$220+O69*$C69*Indicators!$C$220+O69*$D69*Indicators!$D$220+O69*$E69*Indicators!$E$220+O69*$F69*Indicators!$F$220+O69*$G69*Indicators!$G$220+O69*$H69*Indicators!$H$220+O69*$I69*Indicators!$I$220</f>
        <v>-1.378122892434412E-4</v>
      </c>
      <c r="Z69" s="215">
        <f>P69*$B69*Indicators!$B$221+P69*$C69*Indicators!$C$221+P69*$D69*Indicators!$D$221+P69*$E69*Indicators!$E$221+P69*$F69*Indicators!$F$221+P69*$G69*Indicators!$G$221+P69*$H69*Indicators!$H$221+P69*$I69*Indicators!$I$221</f>
        <v>-5.8058242714368008E-4</v>
      </c>
      <c r="AA69" s="215">
        <f>Q69*$B69*Indicators!$B$222+Q69*$C69*Indicators!$C$222+Q69*$D69*Indicators!$D$222+Q69*$E69*Indicators!$E$222+Q69*$F69*Indicators!$F$222+Q69*$G69*Indicators!$G$222+Q69*$H69*Indicators!$H$222+Q69*$I69*Indicators!$I$222</f>
        <v>-8.8634880851112623E-4</v>
      </c>
      <c r="AB69" s="215">
        <f>R69*$B69*Indicators!$B$223+R69*$C69*Indicators!$C$223+R69*$D69*Indicators!$D$223+R69*$E69*Indicators!$E$223+R69*$F69*Indicators!$F$223+R69*$G69*Indicators!$G$223+R69*$H69*Indicators!$H$223+R69*$I69*Indicators!$I$223</f>
        <v>-4.5699044251441275E-4</v>
      </c>
      <c r="AC69" s="215">
        <f>S69*$B69*Indicators!$B$224+S69*$C69*Indicators!$C$224+S69*$D69*Indicators!$D$224+S69*$E69*Indicators!$E$224+S69*$F69*Indicators!$F$224+S69*$G69*Indicators!$G$224+S69*$H69*Indicators!$H$224+S69*$I69*Indicators!$I$224</f>
        <v>1.3105801394690253E-4</v>
      </c>
      <c r="AD69" s="215"/>
      <c r="AE69" s="198">
        <f t="shared" si="2"/>
        <v>-0.50111583900084089</v>
      </c>
    </row>
    <row r="70" spans="1:31" hidden="1">
      <c r="A70" s="195">
        <f>Indicators!A82</f>
        <v>37865</v>
      </c>
      <c r="B70" s="215">
        <f>(Indicators!B82-Indicators!B81)/Indicators!B81</f>
        <v>-3.227736233854521E-2</v>
      </c>
      <c r="C70" s="215">
        <f>(Indicators!C82-Indicators!C81)/-100</f>
        <v>1.3000000000000077E-3</v>
      </c>
      <c r="D70" s="215">
        <f>(Indicators!D82-Indicators!D81)/-100</f>
        <v>1.4069357353998866E-2</v>
      </c>
      <c r="E70" s="215">
        <f>(Indicators!E82-Indicators!E81)/-Indicators!E81</f>
        <v>9.0250329380764119E-2</v>
      </c>
      <c r="F70" s="215">
        <f>(Indicators!F82-Indicators!F81)/Indicators!F81</f>
        <v>-6.5573770491803338E-2</v>
      </c>
      <c r="G70" s="215">
        <f>(Indicators!G82-Indicators!G81)/Indicators!G81</f>
        <v>3.4017278617710645E-2</v>
      </c>
      <c r="H70" s="215">
        <f>(Indicators!H82-Indicators!H81)/Indicators!H81</f>
        <v>9.4223895580931322E-3</v>
      </c>
      <c r="I70" s="215">
        <f>(Indicators!I82-Indicators!I81)/Indicators!I81</f>
        <v>-9.8137615702018517E-3</v>
      </c>
      <c r="J70" s="195"/>
      <c r="K70" s="215">
        <f>Ilembe!C$65/100</f>
        <v>0.17019228270773945</v>
      </c>
      <c r="L70" s="215">
        <f>Ilembe!D$65/100</f>
        <v>9.0475567649175737E-3</v>
      </c>
      <c r="M70" s="215">
        <f>Ilembe!E$65/100</f>
        <v>0.34509417819764127</v>
      </c>
      <c r="N70" s="215">
        <f>Ilembe!F$65/100</f>
        <v>1.8725695476684942E-2</v>
      </c>
      <c r="O70" s="215">
        <f>Ilembe!G$65/100</f>
        <v>1.8419469153754937E-2</v>
      </c>
      <c r="P70" s="215">
        <f>Ilembe!H$65/100</f>
        <v>0.11363291038979288</v>
      </c>
      <c r="Q70" s="215">
        <f>Ilembe!I$65/100</f>
        <v>5.7455333245596568E-2</v>
      </c>
      <c r="R70" s="215">
        <f>Ilembe!J$65/100</f>
        <v>9.5102511877351484E-2</v>
      </c>
      <c r="S70" s="215">
        <f>Ilembe!K$65/100</f>
        <v>0.17233006218652094</v>
      </c>
      <c r="T70" s="215"/>
      <c r="U70" s="215">
        <f>K70*$B70*Indicators!$B$216+K70*$C70*Indicators!$C$216+K70*$D70*Indicators!$D$216+K70*$E70*Indicators!$E$216+K70*$F70*Indicators!$F$216+K70*$G70*Indicators!$G$216+K70*$H70*Indicators!$H$216+K70*$I70*Indicators!$I$216</f>
        <v>-1.6669383946218189E-3</v>
      </c>
      <c r="V70" s="215">
        <f>L70*$B70*Indicators!$B$217+L70*$C70*Indicators!$C$217+L70*$D70*Indicators!$D$217+L70*$E70*Indicators!$E$217+L70*$F70*Indicators!$F$217+L70*$G70*Indicators!$G$217+L70*$H70*Indicators!$H$217+L70*$I70*Indicators!$I$217</f>
        <v>9.9396308154505028E-5</v>
      </c>
      <c r="W70" s="215">
        <f>M70*$B70*Indicators!$B$218+M70*$C70*Indicators!$C$218+M70*$D70*Indicators!$D$218+M70*$E70*Indicators!$E$218+M70*$F70*Indicators!$F$218+M70*$G70*Indicators!$G$218+M70*$H70*Indicators!$H$218+M70*$I70*Indicators!$I$218</f>
        <v>-8.0375518241530635E-4</v>
      </c>
      <c r="X70" s="215">
        <f>N70*$B70*Indicators!$B$219+N70*$C70*Indicators!$C$219+N70*$D70*Indicators!$D$219+N70*$E70*Indicators!$E$219+N70*$F70*Indicators!$F$219+N70*$G70*Indicators!$G$219+N70*$H70*Indicators!$H$219+N70*$I70*Indicators!$I$219</f>
        <v>2.1770785084144315E-4</v>
      </c>
      <c r="Y70" s="215">
        <f>O70*$B70*Indicators!$B$220+O70*$C70*Indicators!$C$220+O70*$D70*Indicators!$D$220+O70*$E70*Indicators!$E$220+O70*$F70*Indicators!$F$220+O70*$G70*Indicators!$G$220+O70*$H70*Indicators!$H$220+O70*$I70*Indicators!$I$220</f>
        <v>2.6602829829507459E-4</v>
      </c>
      <c r="Z70" s="215">
        <f>P70*$B70*Indicators!$B$221+P70*$C70*Indicators!$C$221+P70*$D70*Indicators!$D$221+P70*$E70*Indicators!$E$221+P70*$F70*Indicators!$F$221+P70*$G70*Indicators!$G$221+P70*$H70*Indicators!$H$221+P70*$I70*Indicators!$I$221</f>
        <v>1.2978884628891583E-3</v>
      </c>
      <c r="AA70" s="215">
        <f>Q70*$B70*Indicators!$B$222+Q70*$C70*Indicators!$C$222+Q70*$D70*Indicators!$D$222+Q70*$E70*Indicators!$E$222+Q70*$F70*Indicators!$F$222+Q70*$G70*Indicators!$G$222+Q70*$H70*Indicators!$H$222+Q70*$I70*Indicators!$I$222</f>
        <v>1.5178205245255296E-3</v>
      </c>
      <c r="AB70" s="215">
        <f>R70*$B70*Indicators!$B$223+R70*$C70*Indicators!$C$223+R70*$D70*Indicators!$D$223+R70*$E70*Indicators!$E$223+R70*$F70*Indicators!$F$223+R70*$G70*Indicators!$G$223+R70*$H70*Indicators!$H$223+R70*$I70*Indicators!$I$223</f>
        <v>9.5057444970442077E-4</v>
      </c>
      <c r="AC70" s="215">
        <f>S70*$B70*Indicators!$B$224+S70*$C70*Indicators!$C$224+S70*$D70*Indicators!$D$224+S70*$E70*Indicators!$E$224+S70*$F70*Indicators!$F$224+S70*$G70*Indicators!$G$224+S70*$H70*Indicators!$H$224+S70*$I70*Indicators!$I$224</f>
        <v>4.0965682440454875E-4</v>
      </c>
      <c r="AD70" s="215"/>
      <c r="AE70" s="198">
        <f t="shared" si="2"/>
        <v>0.22883791417775551</v>
      </c>
    </row>
    <row r="71" spans="1:31" hidden="1">
      <c r="A71" s="195">
        <f>Indicators!A83</f>
        <v>37895</v>
      </c>
      <c r="B71" s="215">
        <f>(Indicators!B83-Indicators!B82)/Indicators!B82</f>
        <v>-2.8422501966955172E-2</v>
      </c>
      <c r="C71" s="215">
        <f>(Indicators!C83-Indicators!C82)/-100</f>
        <v>3.1499999999999948E-3</v>
      </c>
      <c r="D71" s="215">
        <f>(Indicators!D83-Indicators!D82)/-100</f>
        <v>2.2244051810039345E-2</v>
      </c>
      <c r="E71" s="215">
        <f>(Indicators!E83-Indicators!E82)/-Indicators!E82</f>
        <v>-1.3396089790007148E-2</v>
      </c>
      <c r="F71" s="215">
        <f>(Indicators!F83-Indicators!F82)/Indicators!F82</f>
        <v>-2.7113237639553419E-2</v>
      </c>
      <c r="G71" s="215">
        <f>(Indicators!G83-Indicators!G82)/Indicators!G82</f>
        <v>3.3942558746736591E-3</v>
      </c>
      <c r="H71" s="215">
        <f>(Indicators!H83-Indicators!H82)/Indicators!H82</f>
        <v>8.3343678874405139E-3</v>
      </c>
      <c r="I71" s="215">
        <f>(Indicators!I83-Indicators!I82)/Indicators!I82</f>
        <v>2.6354319180087848E-2</v>
      </c>
      <c r="J71" s="195"/>
      <c r="K71" s="215">
        <f>Ilembe!C$65/100</f>
        <v>0.17019228270773945</v>
      </c>
      <c r="L71" s="215">
        <f>Ilembe!D$65/100</f>
        <v>9.0475567649175737E-3</v>
      </c>
      <c r="M71" s="215">
        <f>Ilembe!E$65/100</f>
        <v>0.34509417819764127</v>
      </c>
      <c r="N71" s="215">
        <f>Ilembe!F$65/100</f>
        <v>1.8725695476684942E-2</v>
      </c>
      <c r="O71" s="215">
        <f>Ilembe!G$65/100</f>
        <v>1.8419469153754937E-2</v>
      </c>
      <c r="P71" s="215">
        <f>Ilembe!H$65/100</f>
        <v>0.11363291038979288</v>
      </c>
      <c r="Q71" s="215">
        <f>Ilembe!I$65/100</f>
        <v>5.7455333245596568E-2</v>
      </c>
      <c r="R71" s="215">
        <f>Ilembe!J$65/100</f>
        <v>9.5102511877351484E-2</v>
      </c>
      <c r="S71" s="215">
        <f>Ilembe!K$65/100</f>
        <v>0.17233006218652094</v>
      </c>
      <c r="T71" s="215"/>
      <c r="U71" s="215">
        <f>K71*$B71*Indicators!$B$216+K71*$C71*Indicators!$C$216+K71*$D71*Indicators!$D$216+K71*$E71*Indicators!$E$216+K71*$F71*Indicators!$F$216+K71*$G71*Indicators!$G$216+K71*$H71*Indicators!$H$216+K71*$I71*Indicators!$I$216</f>
        <v>-1.9958146111981314E-3</v>
      </c>
      <c r="V71" s="215">
        <f>L71*$B71*Indicators!$B$217+L71*$C71*Indicators!$C$217+L71*$D71*Indicators!$D$217+L71*$E71*Indicators!$E$217+L71*$F71*Indicators!$F$217+L71*$G71*Indicators!$G$217+L71*$H71*Indicators!$H$217+L71*$I71*Indicators!$I$217</f>
        <v>-2.929411942757862E-5</v>
      </c>
      <c r="W71" s="215">
        <f>M71*$B71*Indicators!$B$218+M71*$C71*Indicators!$C$218+M71*$D71*Indicators!$D$218+M71*$E71*Indicators!$E$218+M71*$F71*Indicators!$F$218+M71*$G71*Indicators!$G$218+M71*$H71*Indicators!$H$218+M71*$I71*Indicators!$I$218</f>
        <v>-1.1874626664304287E-3</v>
      </c>
      <c r="X71" s="215">
        <f>N71*$B71*Indicators!$B$219+N71*$C71*Indicators!$C$219+N71*$D71*Indicators!$D$219+N71*$E71*Indicators!$E$219+N71*$F71*Indicators!$F$219+N71*$G71*Indicators!$G$219+N71*$H71*Indicators!$H$219+N71*$I71*Indicators!$I$219</f>
        <v>1.8274089404255771E-4</v>
      </c>
      <c r="Y71" s="215">
        <f>O71*$B71*Indicators!$B$220+O71*$C71*Indicators!$C$220+O71*$D71*Indicators!$D$220+O71*$E71*Indicators!$E$220+O71*$F71*Indicators!$F$220+O71*$G71*Indicators!$G$220+O71*$H71*Indicators!$H$220+O71*$I71*Indicators!$I$220</f>
        <v>3.9339709867689713E-5</v>
      </c>
      <c r="Z71" s="215">
        <f>P71*$B71*Indicators!$B$221+P71*$C71*Indicators!$C$221+P71*$D71*Indicators!$D$221+P71*$E71*Indicators!$E$221+P71*$F71*Indicators!$F$221+P71*$G71*Indicators!$G$221+P71*$H71*Indicators!$H$221+P71*$I71*Indicators!$I$221</f>
        <v>3.9237934376461952E-4</v>
      </c>
      <c r="AA71" s="215">
        <f>Q71*$B71*Indicators!$B$222+Q71*$C71*Indicators!$C$222+Q71*$D71*Indicators!$D$222+Q71*$E71*Indicators!$E$222+Q71*$F71*Indicators!$F$222+Q71*$G71*Indicators!$G$222+Q71*$H71*Indicators!$H$222+Q71*$I71*Indicators!$I$222</f>
        <v>1.6985723720331887E-5</v>
      </c>
      <c r="AB71" s="215">
        <f>R71*$B71*Indicators!$B$223+R71*$C71*Indicators!$C$223+R71*$D71*Indicators!$D$223+R71*$E71*Indicators!$E$223+R71*$F71*Indicators!$F$223+R71*$G71*Indicators!$G$223+R71*$H71*Indicators!$H$223+R71*$I71*Indicators!$I$223</f>
        <v>2.817956215090358E-4</v>
      </c>
      <c r="AC71" s="215">
        <f>S71*$B71*Indicators!$B$224+S71*$C71*Indicators!$C$224+S71*$D71*Indicators!$D$224+S71*$E71*Indicators!$E$224+S71*$F71*Indicators!$F$224+S71*$G71*Indicators!$G$224+S71*$H71*Indicators!$H$224+S71*$I71*Indicators!$I$224</f>
        <v>1.1248132208130921E-3</v>
      </c>
      <c r="AD71" s="215"/>
      <c r="AE71" s="198">
        <f t="shared" si="2"/>
        <v>-0.11745168833388125</v>
      </c>
    </row>
    <row r="72" spans="1:31" hidden="1">
      <c r="A72" s="195">
        <f>Indicators!A84</f>
        <v>37926</v>
      </c>
      <c r="B72" s="215">
        <f>(Indicators!B84-Indicators!B83)/Indicators!B83</f>
        <v>-7.052477838994696E-2</v>
      </c>
      <c r="C72" s="215">
        <f>(Indicators!C84-Indicators!C83)/-100</f>
        <v>-3.0000000000001136E-4</v>
      </c>
      <c r="D72" s="215">
        <f>(Indicators!D84-Indicators!D83)/-100</f>
        <v>1.0856234448629582E-2</v>
      </c>
      <c r="E72" s="215">
        <f>(Indicators!E84-Indicators!E83)/-Indicators!E83</f>
        <v>-3.1797070382279406E-2</v>
      </c>
      <c r="F72" s="215">
        <f>(Indicators!F84-Indicators!F83)/Indicators!F83</f>
        <v>1.4754098360655861E-2</v>
      </c>
      <c r="G72" s="215">
        <f>(Indicators!G84-Indicators!G83)/Indicators!G83</f>
        <v>2.0296643247462949E-2</v>
      </c>
      <c r="H72" s="215">
        <f>(Indicators!H84-Indicators!H83)/Indicators!H83</f>
        <v>1.7982412940223697E-2</v>
      </c>
      <c r="I72" s="215">
        <f>(Indicators!I84-Indicators!I83)/Indicators!I83</f>
        <v>-8.0654010753868095E-3</v>
      </c>
      <c r="J72" s="195"/>
      <c r="K72" s="215">
        <f>Ilembe!C$65/100</f>
        <v>0.17019228270773945</v>
      </c>
      <c r="L72" s="215">
        <f>Ilembe!D$65/100</f>
        <v>9.0475567649175737E-3</v>
      </c>
      <c r="M72" s="215">
        <f>Ilembe!E$65/100</f>
        <v>0.34509417819764127</v>
      </c>
      <c r="N72" s="215">
        <f>Ilembe!F$65/100</f>
        <v>1.8725695476684942E-2</v>
      </c>
      <c r="O72" s="215">
        <f>Ilembe!G$65/100</f>
        <v>1.8419469153754937E-2</v>
      </c>
      <c r="P72" s="215">
        <f>Ilembe!H$65/100</f>
        <v>0.11363291038979288</v>
      </c>
      <c r="Q72" s="215">
        <f>Ilembe!I$65/100</f>
        <v>5.7455333245596568E-2</v>
      </c>
      <c r="R72" s="215">
        <f>Ilembe!J$65/100</f>
        <v>9.5102511877351484E-2</v>
      </c>
      <c r="S72" s="215">
        <f>Ilembe!K$65/100</f>
        <v>0.17233006218652094</v>
      </c>
      <c r="T72" s="215"/>
      <c r="U72" s="215">
        <f>K72*$B72*Indicators!$B$216+K72*$C72*Indicators!$C$216+K72*$D72*Indicators!$D$216+K72*$E72*Indicators!$E$216+K72*$F72*Indicators!$F$216+K72*$G72*Indicators!$G$216+K72*$H72*Indicators!$H$216+K72*$I72*Indicators!$I$216</f>
        <v>-2.2837093524115341E-3</v>
      </c>
      <c r="V72" s="215">
        <f>L72*$B72*Indicators!$B$217+L72*$C72*Indicators!$C$217+L72*$D72*Indicators!$D$217+L72*$E72*Indicators!$E$217+L72*$F72*Indicators!$F$217+L72*$G72*Indicators!$G$217+L72*$H72*Indicators!$H$217+L72*$I72*Indicators!$I$217</f>
        <v>-1.6133208271385552E-4</v>
      </c>
      <c r="W72" s="215">
        <f>M72*$B72*Indicators!$B$218+M72*$C72*Indicators!$C$218+M72*$D72*Indicators!$D$218+M72*$E72*Indicators!$E$218+M72*$F72*Indicators!$F$218+M72*$G72*Indicators!$G$218+M72*$H72*Indicators!$H$218+M72*$I72*Indicators!$I$218</f>
        <v>-9.3849765166844623E-3</v>
      </c>
      <c r="X72" s="215">
        <f>N72*$B72*Indicators!$B$219+N72*$C72*Indicators!$C$219+N72*$D72*Indicators!$D$219+N72*$E72*Indicators!$E$219+N72*$F72*Indicators!$F$219+N72*$G72*Indicators!$G$219+N72*$H72*Indicators!$H$219+N72*$I72*Indicators!$I$219</f>
        <v>-2.831051655437113E-4</v>
      </c>
      <c r="Y72" s="215">
        <f>O72*$B72*Indicators!$B$220+O72*$C72*Indicators!$C$220+O72*$D72*Indicators!$D$220+O72*$E72*Indicators!$E$220+O72*$F72*Indicators!$F$220+O72*$G72*Indicators!$G$220+O72*$H72*Indicators!$H$220+O72*$I72*Indicators!$I$220</f>
        <v>-1.0747688642169745E-4</v>
      </c>
      <c r="Z72" s="215">
        <f>P72*$B72*Indicators!$B$221+P72*$C72*Indicators!$C$221+P72*$D72*Indicators!$D$221+P72*$E72*Indicators!$E$221+P72*$F72*Indicators!$F$221+P72*$G72*Indicators!$G$221+P72*$H72*Indicators!$H$221+P72*$I72*Indicators!$I$221</f>
        <v>-4.1707082002464808E-4</v>
      </c>
      <c r="AA72" s="215">
        <f>Q72*$B72*Indicators!$B$222+Q72*$C72*Indicators!$C$222+Q72*$D72*Indicators!$D$222+Q72*$E72*Indicators!$E$222+Q72*$F72*Indicators!$F$222+Q72*$G72*Indicators!$G$222+Q72*$H72*Indicators!$H$222+Q72*$I72*Indicators!$I$222</f>
        <v>-7.3405123519827069E-4</v>
      </c>
      <c r="AB72" s="215">
        <f>R72*$B72*Indicators!$B$223+R72*$C72*Indicators!$C$223+R72*$D72*Indicators!$D$223+R72*$E72*Indicators!$E$223+R72*$F72*Indicators!$F$223+R72*$G72*Indicators!$G$223+R72*$H72*Indicators!$H$223+R72*$I72*Indicators!$I$223</f>
        <v>-4.0514693401409372E-4</v>
      </c>
      <c r="AC72" s="215">
        <f>S72*$B72*Indicators!$B$224+S72*$C72*Indicators!$C$224+S72*$D72*Indicators!$D$224+S72*$E72*Indicators!$E$224+S72*$F72*Indicators!$F$224+S72*$G72*Indicators!$G$224+S72*$H72*Indicators!$H$224+S72*$I72*Indicators!$I$224</f>
        <v>9.000590678573167E-7</v>
      </c>
      <c r="AD72" s="215"/>
      <c r="AE72" s="198">
        <f t="shared" si="2"/>
        <v>-1.3775968933944414</v>
      </c>
    </row>
    <row r="73" spans="1:31" hidden="1">
      <c r="A73" s="195">
        <f>Indicators!A85</f>
        <v>37956</v>
      </c>
      <c r="B73" s="215">
        <f>(Indicators!B85-Indicators!B84)/Indicators!B84</f>
        <v>3.3060551372207411E-2</v>
      </c>
      <c r="C73" s="215">
        <f>(Indicators!C85-Indicators!C84)/-100</f>
        <v>8.5000000000000852E-4</v>
      </c>
      <c r="D73" s="215">
        <f>(Indicators!D85-Indicators!D84)/-100</f>
        <v>8.3677390203601096E-4</v>
      </c>
      <c r="E73" s="215">
        <f>(Indicators!E85-Indicators!E84)/-Indicators!E84</f>
        <v>-5.540166204986155E-2</v>
      </c>
      <c r="F73" s="215">
        <f>(Indicators!F85-Indicators!F84)/Indicators!F84</f>
        <v>2.4232633279482951E-2</v>
      </c>
      <c r="G73" s="215">
        <f>(Indicators!G85-Indicators!G84)/Indicators!G84</f>
        <v>6.3249171129813708E-2</v>
      </c>
      <c r="H73" s="215">
        <f>(Indicators!H85-Indicators!H84)/Indicators!H84</f>
        <v>2.777714318734319E-3</v>
      </c>
      <c r="I73" s="215">
        <f>(Indicators!I85-Indicators!I84)/Indicators!I84</f>
        <v>1.3828198462304332E-2</v>
      </c>
      <c r="J73" s="195"/>
      <c r="K73" s="215">
        <f>Ilembe!C$65/100</f>
        <v>0.17019228270773945</v>
      </c>
      <c r="L73" s="215">
        <f>Ilembe!D$65/100</f>
        <v>9.0475567649175737E-3</v>
      </c>
      <c r="M73" s="215">
        <f>Ilembe!E$65/100</f>
        <v>0.34509417819764127</v>
      </c>
      <c r="N73" s="215">
        <f>Ilembe!F$65/100</f>
        <v>1.8725695476684942E-2</v>
      </c>
      <c r="O73" s="215">
        <f>Ilembe!G$65/100</f>
        <v>1.8419469153754937E-2</v>
      </c>
      <c r="P73" s="215">
        <f>Ilembe!H$65/100</f>
        <v>0.11363291038979288</v>
      </c>
      <c r="Q73" s="215">
        <f>Ilembe!I$65/100</f>
        <v>5.7455333245596568E-2</v>
      </c>
      <c r="R73" s="215">
        <f>Ilembe!J$65/100</f>
        <v>9.5102511877351484E-2</v>
      </c>
      <c r="S73" s="215">
        <f>Ilembe!K$65/100</f>
        <v>0.17233006218652094</v>
      </c>
      <c r="T73" s="215"/>
      <c r="U73" s="215">
        <f>K73*$B73*Indicators!$B$216+K73*$C73*Indicators!$C$216+K73*$D73*Indicators!$D$216+K73*$E73*Indicators!$E$216+K73*$F73*Indicators!$F$216+K73*$G73*Indicators!$G$216+K73*$H73*Indicators!$H$216+K73*$I73*Indicators!$I$216</f>
        <v>1.016811021246641E-3</v>
      </c>
      <c r="V73" s="215">
        <f>L73*$B73*Indicators!$B$217+L73*$C73*Indicators!$C$217+L73*$D73*Indicators!$D$217+L73*$E73*Indicators!$E$217+L73*$F73*Indicators!$F$217+L73*$G73*Indicators!$G$217+L73*$H73*Indicators!$H$217+L73*$I73*Indicators!$I$217</f>
        <v>2.935326649004048E-4</v>
      </c>
      <c r="W73" s="215">
        <f>M73*$B73*Indicators!$B$218+M73*$C73*Indicators!$C$218+M73*$D73*Indicators!$D$218+M73*$E73*Indicators!$E$218+M73*$F73*Indicators!$F$218+M73*$G73*Indicators!$G$218+M73*$H73*Indicators!$H$218+M73*$I73*Indicators!$I$218</f>
        <v>3.2046399899717665E-3</v>
      </c>
      <c r="X73" s="215">
        <f>N73*$B73*Indicators!$B$219+N73*$C73*Indicators!$C$219+N73*$D73*Indicators!$D$219+N73*$E73*Indicators!$E$219+N73*$F73*Indicators!$F$219+N73*$G73*Indicators!$G$219+N73*$H73*Indicators!$H$219+N73*$I73*Indicators!$I$219</f>
        <v>-9.3266680959596976E-6</v>
      </c>
      <c r="Y73" s="215">
        <f>O73*$B73*Indicators!$B$220+O73*$C73*Indicators!$C$220+O73*$D73*Indicators!$D$220+O73*$E73*Indicators!$E$220+O73*$F73*Indicators!$F$220+O73*$G73*Indicators!$G$220+O73*$H73*Indicators!$H$220+O73*$I73*Indicators!$I$220</f>
        <v>-5.7851731701565201E-5</v>
      </c>
      <c r="Z73" s="215">
        <f>P73*$B73*Indicators!$B$221+P73*$C73*Indicators!$C$221+P73*$D73*Indicators!$D$221+P73*$E73*Indicators!$E$221+P73*$F73*Indicators!$F$221+P73*$G73*Indicators!$G$221+P73*$H73*Indicators!$H$221+P73*$I73*Indicators!$I$221</f>
        <v>-1.2213580059065762E-4</v>
      </c>
      <c r="AA73" s="215">
        <f>Q73*$B73*Indicators!$B$222+Q73*$C73*Indicators!$C$222+Q73*$D73*Indicators!$D$222+Q73*$E73*Indicators!$E$222+Q73*$F73*Indicators!$F$222+Q73*$G73*Indicators!$G$222+Q73*$H73*Indicators!$H$222+Q73*$I73*Indicators!$I$222</f>
        <v>-6.3904139254947602E-4</v>
      </c>
      <c r="AB73" s="215">
        <f>R73*$B73*Indicators!$B$223+R73*$C73*Indicators!$C$223+R73*$D73*Indicators!$D$223+R73*$E73*Indicators!$E$223+R73*$F73*Indicators!$F$223+R73*$G73*Indicators!$G$223+R73*$H73*Indicators!$H$223+R73*$I73*Indicators!$I$223</f>
        <v>-3.1213543956286956E-5</v>
      </c>
      <c r="AC73" s="215">
        <f>S73*$B73*Indicators!$B$224+S73*$C73*Indicators!$C$224+S73*$D73*Indicators!$D$224+S73*$E73*Indicators!$E$224+S73*$F73*Indicators!$F$224+S73*$G73*Indicators!$G$224+S73*$H73*Indicators!$H$224+S73*$I73*Indicators!$I$224</f>
        <v>9.1259696003657812E-4</v>
      </c>
      <c r="AD73" s="215"/>
      <c r="AE73" s="198">
        <f t="shared" si="2"/>
        <v>0.4568011499261444</v>
      </c>
    </row>
    <row r="74" spans="1:31" hidden="1">
      <c r="A74" s="195">
        <f>Indicators!A86</f>
        <v>37987</v>
      </c>
      <c r="B74" s="215">
        <f>(Indicators!B86-Indicators!B85)/Indicators!B85</f>
        <v>5.8267194771163051E-2</v>
      </c>
      <c r="C74" s="215">
        <f>(Indicators!C86-Indicators!C85)/-100</f>
        <v>-4.6499999999999988E-3</v>
      </c>
      <c r="D74" s="215">
        <f>(Indicators!D86-Indicators!D85)/-100</f>
        <v>1.6747652325835572E-3</v>
      </c>
      <c r="E74" s="215">
        <f>(Indicators!E86-Indicators!E85)/-Indicators!E85</f>
        <v>2.7230971128608984E-2</v>
      </c>
      <c r="F74" s="215">
        <f>(Indicators!F86-Indicators!F85)/Indicators!F85</f>
        <v>-4.8895899053627699E-2</v>
      </c>
      <c r="G74" s="215">
        <f>(Indicators!G86-Indicators!G85)/Indicators!G85</f>
        <v>-4.4135284240825086E-2</v>
      </c>
      <c r="H74" s="215">
        <f>(Indicators!H86-Indicators!H85)/Indicators!H85</f>
        <v>1.1058638120406751E-2</v>
      </c>
      <c r="I74" s="215">
        <f>(Indicators!I86-Indicators!I85)/Indicators!I85</f>
        <v>-6.6015603688144471E-3</v>
      </c>
      <c r="J74" s="195"/>
      <c r="K74" s="215">
        <f>Ilembe!C$66/100</f>
        <v>0.16093957314372337</v>
      </c>
      <c r="L74" s="215">
        <f>Ilembe!D$66/100</f>
        <v>8.6443008882794575E-3</v>
      </c>
      <c r="M74" s="215">
        <f>Ilembe!E$66/100</f>
        <v>0.35177383745315333</v>
      </c>
      <c r="N74" s="215">
        <f>Ilembe!F$66/100</f>
        <v>1.9774633627702026E-2</v>
      </c>
      <c r="O74" s="215">
        <f>Ilembe!G$66/100</f>
        <v>1.9624584129683799E-2</v>
      </c>
      <c r="P74" s="215">
        <f>Ilembe!H$66/100</f>
        <v>0.11659132114404074</v>
      </c>
      <c r="Q74" s="215">
        <f>Ilembe!I$66/100</f>
        <v>5.8226493097578394E-2</v>
      </c>
      <c r="R74" s="215">
        <f>Ilembe!J$66/100</f>
        <v>9.8304925334592758E-2</v>
      </c>
      <c r="S74" s="215">
        <f>Ilembe!K$66/100</f>
        <v>0.16612033118124608</v>
      </c>
      <c r="T74" s="215"/>
      <c r="U74" s="215">
        <f>K74*$B74*Indicators!$B$216+K74*$C74*Indicators!$C$216+K74*$D74*Indicators!$D$216+K74*$E74*Indicators!$E$216+K74*$F74*Indicators!$F$216+K74*$G74*Indicators!$G$216+K74*$H74*Indicators!$H$216+K74*$I74*Indicators!$I$216</f>
        <v>2.9136686596178268E-4</v>
      </c>
      <c r="V74" s="215">
        <f>L74*$B74*Indicators!$B$217+L74*$C74*Indicators!$C$217+L74*$D74*Indicators!$D$217+L74*$E74*Indicators!$E$217+L74*$F74*Indicators!$F$217+L74*$G74*Indicators!$G$217+L74*$H74*Indicators!$H$217+L74*$I74*Indicators!$I$217</f>
        <v>1.0622374307942859E-5</v>
      </c>
      <c r="W74" s="215">
        <f>M74*$B74*Indicators!$B$218+M74*$C74*Indicators!$C$218+M74*$D74*Indicators!$D$218+M74*$E74*Indicators!$E$218+M74*$F74*Indicators!$F$218+M74*$G74*Indicators!$G$218+M74*$H74*Indicators!$H$218+M74*$I74*Indicators!$I$218</f>
        <v>7.7586904397898377E-3</v>
      </c>
      <c r="X74" s="215">
        <f>N74*$B74*Indicators!$B$219+N74*$C74*Indicators!$C$219+N74*$D74*Indicators!$D$219+N74*$E74*Indicators!$E$219+N74*$F74*Indicators!$F$219+N74*$G74*Indicators!$G$219+N74*$H74*Indicators!$H$219+N74*$I74*Indicators!$I$219</f>
        <v>1.7657236240922896E-4</v>
      </c>
      <c r="Y74" s="215">
        <f>O74*$B74*Indicators!$B$220+O74*$C74*Indicators!$C$220+O74*$D74*Indicators!$D$220+O74*$E74*Indicators!$E$220+O74*$F74*Indicators!$F$220+O74*$G74*Indicators!$G$220+O74*$H74*Indicators!$H$220+O74*$I74*Indicators!$I$220</f>
        <v>2.2904548981906035E-4</v>
      </c>
      <c r="Z74" s="215">
        <f>P74*$B74*Indicators!$B$221+P74*$C74*Indicators!$C$221+P74*$D74*Indicators!$D$221+P74*$E74*Indicators!$E$221+P74*$F74*Indicators!$F$221+P74*$G74*Indicators!$G$221+P74*$H74*Indicators!$H$221+P74*$I74*Indicators!$I$221</f>
        <v>1.1684699619453768E-3</v>
      </c>
      <c r="AA74" s="215">
        <f>Q74*$B74*Indicators!$B$222+Q74*$C74*Indicators!$C$222+Q74*$D74*Indicators!$D$222+Q74*$E74*Indicators!$E$222+Q74*$F74*Indicators!$F$222+Q74*$G74*Indicators!$G$222+Q74*$H74*Indicators!$H$222+Q74*$I74*Indicators!$I$222</f>
        <v>8.6088213151118561E-4</v>
      </c>
      <c r="AB74" s="215">
        <f>R74*$B74*Indicators!$B$223+R74*$C74*Indicators!$C$223+R74*$D74*Indicators!$D$223+R74*$E74*Indicators!$E$223+R74*$F74*Indicators!$F$223+R74*$G74*Indicators!$G$223+R74*$H74*Indicators!$H$223+R74*$I74*Indicators!$I$223</f>
        <v>9.9064886609558631E-4</v>
      </c>
      <c r="AC74" s="215">
        <f>S74*$B74*Indicators!$B$224+S74*$C74*Indicators!$C$224+S74*$D74*Indicators!$D$224+S74*$E74*Indicators!$E$224+S74*$F74*Indicators!$F$224+S74*$G74*Indicators!$G$224+S74*$H74*Indicators!$H$224+S74*$I74*Indicators!$I$224</f>
        <v>1.2495049596124577E-3</v>
      </c>
      <c r="AD74" s="215"/>
      <c r="AE74" s="198">
        <f t="shared" si="2"/>
        <v>1.2735803451452459</v>
      </c>
    </row>
    <row r="75" spans="1:31" hidden="1">
      <c r="A75" s="195">
        <f>Indicators!A87</f>
        <v>38018</v>
      </c>
      <c r="B75" s="215">
        <f>(Indicators!B87-Indicators!B86)/Indicators!B86</f>
        <v>-5.4361747545182942E-2</v>
      </c>
      <c r="C75" s="215">
        <f>(Indicators!C87-Indicators!C86)/-100</f>
        <v>1.1500000000000021E-3</v>
      </c>
      <c r="D75" s="215">
        <f>(Indicators!D87-Indicators!D86)/-100</f>
        <v>-5.762670565302168E-3</v>
      </c>
      <c r="E75" s="215">
        <f>(Indicators!E87-Indicators!E86)/-Indicators!E86</f>
        <v>-9.8482293423271569E-2</v>
      </c>
      <c r="F75" s="215">
        <f>(Indicators!F87-Indicators!F86)/Indicators!F86</f>
        <v>-2.6533996683250436E-2</v>
      </c>
      <c r="G75" s="215">
        <f>(Indicators!G87-Indicators!G86)/Indicators!G86</f>
        <v>-8.0301129234629579E-3</v>
      </c>
      <c r="H75" s="215">
        <f>(Indicators!H87-Indicators!H86)/Indicators!H86</f>
        <v>5.9380533788584095E-3</v>
      </c>
      <c r="I75" s="215">
        <f>(Indicators!I87-Indicators!I86)/Indicators!I86</f>
        <v>2.9876977152899824E-2</v>
      </c>
      <c r="J75" s="195"/>
      <c r="K75" s="215">
        <f>Ilembe!C$66/100</f>
        <v>0.16093957314372337</v>
      </c>
      <c r="L75" s="215">
        <f>Ilembe!D$66/100</f>
        <v>8.6443008882794575E-3</v>
      </c>
      <c r="M75" s="215">
        <f>Ilembe!E$66/100</f>
        <v>0.35177383745315333</v>
      </c>
      <c r="N75" s="215">
        <f>Ilembe!F$66/100</f>
        <v>1.9774633627702026E-2</v>
      </c>
      <c r="O75" s="215">
        <f>Ilembe!G$66/100</f>
        <v>1.9624584129683799E-2</v>
      </c>
      <c r="P75" s="215">
        <f>Ilembe!H$66/100</f>
        <v>0.11659132114404074</v>
      </c>
      <c r="Q75" s="215">
        <f>Ilembe!I$66/100</f>
        <v>5.8226493097578394E-2</v>
      </c>
      <c r="R75" s="215">
        <f>Ilembe!J$66/100</f>
        <v>9.8304925334592758E-2</v>
      </c>
      <c r="S75" s="215">
        <f>Ilembe!K$66/100</f>
        <v>0.16612033118124608</v>
      </c>
      <c r="T75" s="215"/>
      <c r="U75" s="215">
        <f>K75*$B75*Indicators!$B$216+K75*$C75*Indicators!$C$216+K75*$D75*Indicators!$D$216+K75*$E75*Indicators!$E$216+K75*$F75*Indicators!$F$216+K75*$G75*Indicators!$G$216+K75*$H75*Indicators!$H$216+K75*$I75*Indicators!$I$216</f>
        <v>-5.2729772467731131E-3</v>
      </c>
      <c r="V75" s="215">
        <f>L75*$B75*Indicators!$B$217+L75*$C75*Indicators!$C$217+L75*$D75*Indicators!$D$217+L75*$E75*Indicators!$E$217+L75*$F75*Indicators!$F$217+L75*$G75*Indicators!$G$217+L75*$H75*Indicators!$H$217+L75*$I75*Indicators!$I$217</f>
        <v>-2.0221961731235969E-4</v>
      </c>
      <c r="W75" s="215">
        <f>M75*$B75*Indicators!$B$218+M75*$C75*Indicators!$C$218+M75*$D75*Indicators!$D$218+M75*$E75*Indicators!$E$218+M75*$F75*Indicators!$F$218+M75*$G75*Indicators!$G$218+M75*$H75*Indicators!$H$218+M75*$I75*Indicators!$I$218</f>
        <v>-7.8669905094882475E-3</v>
      </c>
      <c r="X75" s="215">
        <f>N75*$B75*Indicators!$B$219+N75*$C75*Indicators!$C$219+N75*$D75*Indicators!$D$219+N75*$E75*Indicators!$E$219+N75*$F75*Indicators!$F$219+N75*$G75*Indicators!$G$219+N75*$H75*Indicators!$H$219+N75*$I75*Indicators!$I$219</f>
        <v>-1.9440389032890262E-4</v>
      </c>
      <c r="Y75" s="215">
        <f>O75*$B75*Indicators!$B$220+O75*$C75*Indicators!$C$220+O75*$D75*Indicators!$D$220+O75*$E75*Indicators!$E$220+O75*$F75*Indicators!$F$220+O75*$G75*Indicators!$G$220+O75*$H75*Indicators!$H$220+O75*$I75*Indicators!$I$220</f>
        <v>-3.3684658549251457E-4</v>
      </c>
      <c r="Z75" s="215">
        <f>P75*$B75*Indicators!$B$221+P75*$C75*Indicators!$C$221+P75*$D75*Indicators!$D$221+P75*$E75*Indicators!$E$221+P75*$F75*Indicators!$F$221+P75*$G75*Indicators!$G$221+P75*$H75*Indicators!$H$221+P75*$I75*Indicators!$I$221</f>
        <v>-1.6963949625791804E-3</v>
      </c>
      <c r="AA75" s="215">
        <f>Q75*$B75*Indicators!$B$222+Q75*$C75*Indicators!$C$222+Q75*$D75*Indicators!$D$222+Q75*$E75*Indicators!$E$222+Q75*$F75*Indicators!$F$222+Q75*$G75*Indicators!$G$222+Q75*$H75*Indicators!$H$222+Q75*$I75*Indicators!$I$222</f>
        <v>-1.8138613164588953E-3</v>
      </c>
      <c r="AB75" s="215">
        <f>R75*$B75*Indicators!$B$223+R75*$C75*Indicators!$C$223+R75*$D75*Indicators!$D$223+R75*$E75*Indicators!$E$223+R75*$F75*Indicators!$F$223+R75*$G75*Indicators!$G$223+R75*$H75*Indicators!$H$223+R75*$I75*Indicators!$I$223</f>
        <v>-1.1976396924175425E-3</v>
      </c>
      <c r="AC75" s="215">
        <f>S75*$B75*Indicators!$B$224+S75*$C75*Indicators!$C$224+S75*$D75*Indicators!$D$224+S75*$E75*Indicators!$E$224+S75*$F75*Indicators!$F$224+S75*$G75*Indicators!$G$224+S75*$H75*Indicators!$H$224+S75*$I75*Indicators!$I$224</f>
        <v>-4.8356698071146462E-4</v>
      </c>
      <c r="AD75" s="215"/>
      <c r="AE75" s="198">
        <f t="shared" si="2"/>
        <v>-1.9064900801562219</v>
      </c>
    </row>
    <row r="76" spans="1:31" hidden="1">
      <c r="A76" s="195">
        <f>Indicators!A88</f>
        <v>38047</v>
      </c>
      <c r="B76" s="215">
        <f>(Indicators!B88-Indicators!B87)/Indicators!B87</f>
        <v>-4.7012791572610887E-2</v>
      </c>
      <c r="C76" s="215">
        <f>(Indicators!C88-Indicators!C87)/-100</f>
        <v>-2.4500000000000099E-3</v>
      </c>
      <c r="D76" s="215">
        <f>(Indicators!D88-Indicators!D87)/-100</f>
        <v>3.3324277823055803E-3</v>
      </c>
      <c r="E76" s="215">
        <f>(Indicators!E88-Indicators!E87)/-Indicators!E87</f>
        <v>6.4476512127725162E-3</v>
      </c>
      <c r="F76" s="215">
        <f>(Indicators!F88-Indicators!F87)/Indicators!F87</f>
        <v>0.10732538330494036</v>
      </c>
      <c r="G76" s="215">
        <f>(Indicators!G88-Indicators!G87)/Indicators!G87</f>
        <v>6.9567417151530475E-2</v>
      </c>
      <c r="H76" s="215">
        <f>(Indicators!H88-Indicators!H87)/Indicators!H87</f>
        <v>1.0994339443642151E-2</v>
      </c>
      <c r="I76" s="215">
        <f>(Indicators!I88-Indicators!I87)/Indicators!I87</f>
        <v>-1.8504692832764506E-2</v>
      </c>
      <c r="J76" s="195"/>
      <c r="K76" s="215">
        <f>Ilembe!C$66/100</f>
        <v>0.16093957314372337</v>
      </c>
      <c r="L76" s="215">
        <f>Ilembe!D$66/100</f>
        <v>8.6443008882794575E-3</v>
      </c>
      <c r="M76" s="215">
        <f>Ilembe!E$66/100</f>
        <v>0.35177383745315333</v>
      </c>
      <c r="N76" s="215">
        <f>Ilembe!F$66/100</f>
        <v>1.9774633627702026E-2</v>
      </c>
      <c r="O76" s="215">
        <f>Ilembe!G$66/100</f>
        <v>1.9624584129683799E-2</v>
      </c>
      <c r="P76" s="215">
        <f>Ilembe!H$66/100</f>
        <v>0.11659132114404074</v>
      </c>
      <c r="Q76" s="215">
        <f>Ilembe!I$66/100</f>
        <v>5.8226493097578394E-2</v>
      </c>
      <c r="R76" s="215">
        <f>Ilembe!J$66/100</f>
        <v>9.8304925334592758E-2</v>
      </c>
      <c r="S76" s="215">
        <f>Ilembe!K$66/100</f>
        <v>0.16612033118124608</v>
      </c>
      <c r="T76" s="215"/>
      <c r="U76" s="215">
        <f>K76*$B76*Indicators!$B$216+K76*$C76*Indicators!$C$216+K76*$D76*Indicators!$D$216+K76*$E76*Indicators!$E$216+K76*$F76*Indicators!$F$216+K76*$G76*Indicators!$G$216+K76*$H76*Indicators!$H$216+K76*$I76*Indicators!$I$216</f>
        <v>3.7711098914241046E-3</v>
      </c>
      <c r="V76" s="215">
        <f>L76*$B76*Indicators!$B$217+L76*$C76*Indicators!$C$217+L76*$D76*Indicators!$D$217+L76*$E76*Indicators!$E$217+L76*$F76*Indicators!$F$217+L76*$G76*Indicators!$G$217+L76*$H76*Indicators!$H$217+L76*$I76*Indicators!$I$217</f>
        <v>9.2208376738095427E-5</v>
      </c>
      <c r="W76" s="215">
        <f>M76*$B76*Indicators!$B$218+M76*$C76*Indicators!$C$218+M76*$D76*Indicators!$D$218+M76*$E76*Indicators!$E$218+M76*$F76*Indicators!$F$218+M76*$G76*Indicators!$G$218+M76*$H76*Indicators!$H$218+M76*$I76*Indicators!$I$218</f>
        <v>-6.5903404333418833E-3</v>
      </c>
      <c r="X76" s="215">
        <f>N76*$B76*Indicators!$B$219+N76*$C76*Indicators!$C$219+N76*$D76*Indicators!$D$219+N76*$E76*Indicators!$E$219+N76*$F76*Indicators!$F$219+N76*$G76*Indicators!$G$219+N76*$H76*Indicators!$H$219+N76*$I76*Indicators!$I$219</f>
        <v>-2.2781445764601197E-4</v>
      </c>
      <c r="Y76" s="215">
        <f>O76*$B76*Indicators!$B$220+O76*$C76*Indicators!$C$220+O76*$D76*Indicators!$D$220+O76*$E76*Indicators!$E$220+O76*$F76*Indicators!$F$220+O76*$G76*Indicators!$G$220+O76*$H76*Indicators!$H$220+O76*$I76*Indicators!$I$220</f>
        <v>-3.4594638943445178E-5</v>
      </c>
      <c r="Z76" s="215">
        <f>P76*$B76*Indicators!$B$221+P76*$C76*Indicators!$C$221+P76*$D76*Indicators!$D$221+P76*$E76*Indicators!$E$221+P76*$F76*Indicators!$F$221+P76*$G76*Indicators!$G$221+P76*$H76*Indicators!$H$221+P76*$I76*Indicators!$I$221</f>
        <v>-1.7476381681442397E-4</v>
      </c>
      <c r="AA76" s="215">
        <f>Q76*$B76*Indicators!$B$222+Q76*$C76*Indicators!$C$222+Q76*$D76*Indicators!$D$222+Q76*$E76*Indicators!$E$222+Q76*$F76*Indicators!$F$222+Q76*$G76*Indicators!$G$222+Q76*$H76*Indicators!$H$222+Q76*$I76*Indicators!$I$222</f>
        <v>-1.4995315704502291E-4</v>
      </c>
      <c r="AB76" s="215">
        <f>R76*$B76*Indicators!$B$223+R76*$C76*Indicators!$C$223+R76*$D76*Indicators!$D$223+R76*$E76*Indicators!$E$223+R76*$F76*Indicators!$F$223+R76*$G76*Indicators!$G$223+R76*$H76*Indicators!$H$223+R76*$I76*Indicators!$I$223</f>
        <v>-2.1702818339838653E-4</v>
      </c>
      <c r="AC76" s="215">
        <f>S76*$B76*Indicators!$B$224+S76*$C76*Indicators!$C$224+S76*$D76*Indicators!$D$224+S76*$E76*Indicators!$E$224+S76*$F76*Indicators!$F$224+S76*$G76*Indicators!$G$224+S76*$H76*Indicators!$H$224+S76*$I76*Indicators!$I$224</f>
        <v>-4.1849472544102523E-4</v>
      </c>
      <c r="AD76" s="215"/>
      <c r="AE76" s="198">
        <f t="shared" si="2"/>
        <v>-0.39496711444679994</v>
      </c>
    </row>
    <row r="77" spans="1:31" hidden="1">
      <c r="A77" s="195">
        <f>Indicators!A89</f>
        <v>38078</v>
      </c>
      <c r="B77" s="215">
        <f>(Indicators!B89-Indicators!B88)/Indicators!B88</f>
        <v>8.6852161829264404E-2</v>
      </c>
      <c r="C77" s="215">
        <f>(Indicators!C89-Indicators!C88)/-100</f>
        <v>-3.4499999999999887E-3</v>
      </c>
      <c r="D77" s="215">
        <f>(Indicators!D89-Indicators!D88)/-100</f>
        <v>1.637936570674487E-3</v>
      </c>
      <c r="E77" s="215">
        <f>(Indicators!E89-Indicators!E88)/-Indicators!E88</f>
        <v>-8.3127317676143314E-2</v>
      </c>
      <c r="F77" s="215">
        <f>(Indicators!F89-Indicators!F88)/Indicators!F88</f>
        <v>5.5384615384615435E-2</v>
      </c>
      <c r="G77" s="215">
        <f>(Indicators!G89-Indicators!G88)/Indicators!G88</f>
        <v>-8.4200567644276303E-2</v>
      </c>
      <c r="H77" s="215">
        <f>(Indicators!H89-Indicators!H88)/Indicators!H88</f>
        <v>9.4984881659889477E-3</v>
      </c>
      <c r="I77" s="215">
        <f>(Indicators!I89-Indicators!I88)/Indicators!I88</f>
        <v>-2.1733224667209996E-3</v>
      </c>
      <c r="J77" s="195"/>
      <c r="K77" s="215">
        <f>Ilembe!C$66/100</f>
        <v>0.16093957314372337</v>
      </c>
      <c r="L77" s="215">
        <f>Ilembe!D$66/100</f>
        <v>8.6443008882794575E-3</v>
      </c>
      <c r="M77" s="215">
        <f>Ilembe!E$66/100</f>
        <v>0.35177383745315333</v>
      </c>
      <c r="N77" s="215">
        <f>Ilembe!F$66/100</f>
        <v>1.9774633627702026E-2</v>
      </c>
      <c r="O77" s="215">
        <f>Ilembe!G$66/100</f>
        <v>1.9624584129683799E-2</v>
      </c>
      <c r="P77" s="215">
        <f>Ilembe!H$66/100</f>
        <v>0.11659132114404074</v>
      </c>
      <c r="Q77" s="215">
        <f>Ilembe!I$66/100</f>
        <v>5.8226493097578394E-2</v>
      </c>
      <c r="R77" s="215">
        <f>Ilembe!J$66/100</f>
        <v>9.8304925334592758E-2</v>
      </c>
      <c r="S77" s="215">
        <f>Ilembe!K$66/100</f>
        <v>0.16612033118124608</v>
      </c>
      <c r="T77" s="215"/>
      <c r="U77" s="215">
        <f>K77*$B77*Indicators!$B$216+K77*$C77*Indicators!$C$216+K77*$D77*Indicators!$D$216+K77*$E77*Indicators!$E$216+K77*$F77*Indicators!$F$216+K77*$G77*Indicators!$G$216+K77*$H77*Indicators!$H$216+K77*$I77*Indicators!$I$216</f>
        <v>3.2778647877044027E-3</v>
      </c>
      <c r="V77" s="215">
        <f>L77*$B77*Indicators!$B$217+L77*$C77*Indicators!$C$217+L77*$D77*Indicators!$D$217+L77*$E77*Indicators!$E$217+L77*$F77*Indicators!$F$217+L77*$G77*Indicators!$G$217+L77*$H77*Indicators!$H$217+L77*$I77*Indicators!$I$217</f>
        <v>-1.4152427604624665E-4</v>
      </c>
      <c r="W77" s="215">
        <f>M77*$B77*Indicators!$B$218+M77*$C77*Indicators!$C$218+M77*$D77*Indicators!$D$218+M77*$E77*Indicators!$E$218+M77*$F77*Indicators!$F$218+M77*$G77*Indicators!$G$218+M77*$H77*Indicators!$H$218+M77*$I77*Indicators!$I$218</f>
        <v>7.7364234168043776E-3</v>
      </c>
      <c r="X77" s="215">
        <f>N77*$B77*Indicators!$B$219+N77*$C77*Indicators!$C$219+N77*$D77*Indicators!$D$219+N77*$E77*Indicators!$E$219+N77*$F77*Indicators!$F$219+N77*$G77*Indicators!$G$219+N77*$H77*Indicators!$H$219+N77*$I77*Indicators!$I$219</f>
        <v>-1.6151254224354219E-4</v>
      </c>
      <c r="Y77" s="215">
        <f>O77*$B77*Indicators!$B$220+O77*$C77*Indicators!$C$220+O77*$D77*Indicators!$D$220+O77*$E77*Indicators!$E$220+O77*$F77*Indicators!$F$220+O77*$G77*Indicators!$G$220+O77*$H77*Indicators!$H$220+O77*$I77*Indicators!$I$220</f>
        <v>-3.7565525830404748E-5</v>
      </c>
      <c r="Z77" s="215">
        <f>P77*$B77*Indicators!$B$221+P77*$C77*Indicators!$C$221+P77*$D77*Indicators!$D$221+P77*$E77*Indicators!$E$221+P77*$F77*Indicators!$F$221+P77*$G77*Indicators!$G$221+P77*$H77*Indicators!$H$221+P77*$I77*Indicators!$I$221</f>
        <v>2.1769858858631326E-4</v>
      </c>
      <c r="AA77" s="215">
        <f>Q77*$B77*Indicators!$B$222+Q77*$C77*Indicators!$C$222+Q77*$D77*Indicators!$D$222+Q77*$E77*Indicators!$E$222+Q77*$F77*Indicators!$F$222+Q77*$G77*Indicators!$G$222+Q77*$H77*Indicators!$H$222+Q77*$I77*Indicators!$I$222</f>
        <v>-8.7903488996942801E-4</v>
      </c>
      <c r="AB77" s="215">
        <f>R77*$B77*Indicators!$B$223+R77*$C77*Indicators!$C$223+R77*$D77*Indicators!$D$223+R77*$E77*Indicators!$E$223+R77*$F77*Indicators!$F$223+R77*$G77*Indicators!$G$223+R77*$H77*Indicators!$H$223+R77*$I77*Indicators!$I$223</f>
        <v>2.0345761436609843E-4</v>
      </c>
      <c r="AC77" s="215">
        <f>S77*$B77*Indicators!$B$224+S77*$C77*Indicators!$C$224+S77*$D77*Indicators!$D$224+S77*$E77*Indicators!$E$224+S77*$F77*Indicators!$F$224+S77*$G77*Indicators!$G$224+S77*$H77*Indicators!$H$224+S77*$I77*Indicators!$I$224</f>
        <v>1.7519355494617708E-3</v>
      </c>
      <c r="AD77" s="215"/>
      <c r="AE77" s="198">
        <f t="shared" si="2"/>
        <v>1.1967742722833341</v>
      </c>
    </row>
    <row r="78" spans="1:31" hidden="1">
      <c r="A78" s="195">
        <f>Indicators!A90</f>
        <v>38108</v>
      </c>
      <c r="B78" s="215">
        <f>(Indicators!B90-Indicators!B89)/Indicators!B89</f>
        <v>-5.3976694853689035E-2</v>
      </c>
      <c r="C78" s="215">
        <f>(Indicators!C90-Indicators!C89)/-100</f>
        <v>-1.6500000000000093E-3</v>
      </c>
      <c r="D78" s="215">
        <f>(Indicators!D90-Indicators!D89)/-100</f>
        <v>-3.2632826784716588E-3</v>
      </c>
      <c r="E78" s="215">
        <f>(Indicators!E90-Indicators!E89)/-Indicators!E89</f>
        <v>-5.5064194008559199E-2</v>
      </c>
      <c r="F78" s="215">
        <f>(Indicators!F90-Indicators!F89)/Indicators!F89</f>
        <v>-3.498542274052481E-2</v>
      </c>
      <c r="G78" s="215">
        <f>(Indicators!G90-Indicators!G89)/Indicators!G89</f>
        <v>1.8595041322314022E-2</v>
      </c>
      <c r="H78" s="215">
        <f>(Indicators!H90-Indicators!H89)/Indicators!H89</f>
        <v>-1.1513514630090579E-2</v>
      </c>
      <c r="I78" s="215">
        <f>(Indicators!I90-Indicators!I89)/Indicators!I89</f>
        <v>-1.1761502858698612E-2</v>
      </c>
      <c r="J78" s="195"/>
      <c r="K78" s="215">
        <f>Ilembe!C$66/100</f>
        <v>0.16093957314372337</v>
      </c>
      <c r="L78" s="215">
        <f>Ilembe!D$66/100</f>
        <v>8.6443008882794575E-3</v>
      </c>
      <c r="M78" s="215">
        <f>Ilembe!E$66/100</f>
        <v>0.35177383745315333</v>
      </c>
      <c r="N78" s="215">
        <f>Ilembe!F$66/100</f>
        <v>1.9774633627702026E-2</v>
      </c>
      <c r="O78" s="215">
        <f>Ilembe!G$66/100</f>
        <v>1.9624584129683799E-2</v>
      </c>
      <c r="P78" s="215">
        <f>Ilembe!H$66/100</f>
        <v>0.11659132114404074</v>
      </c>
      <c r="Q78" s="215">
        <f>Ilembe!I$66/100</f>
        <v>5.8226493097578394E-2</v>
      </c>
      <c r="R78" s="215">
        <f>Ilembe!J$66/100</f>
        <v>9.8304925334592758E-2</v>
      </c>
      <c r="S78" s="215">
        <f>Ilembe!K$66/100</f>
        <v>0.16612033118124608</v>
      </c>
      <c r="T78" s="215"/>
      <c r="U78" s="215">
        <f>K78*$B78*Indicators!$B$216+K78*$C78*Indicators!$C$216+K78*$D78*Indicators!$D$216+K78*$E78*Indicators!$E$216+K78*$F78*Indicators!$F$216+K78*$G78*Indicators!$G$216+K78*$H78*Indicators!$H$216+K78*$I78*Indicators!$I$216</f>
        <v>-5.322644194595526E-3</v>
      </c>
      <c r="V78" s="215">
        <f>L78*$B78*Indicators!$B$217+L78*$C78*Indicators!$C$217+L78*$D78*Indicators!$D$217+L78*$E78*Indicators!$E$217+L78*$F78*Indicators!$F$217+L78*$G78*Indicators!$G$217+L78*$H78*Indicators!$H$217+L78*$I78*Indicators!$I$217</f>
        <v>-1.4361392453285911E-4</v>
      </c>
      <c r="W78" s="215">
        <f>M78*$B78*Indicators!$B$218+M78*$C78*Indicators!$C$218+M78*$D78*Indicators!$D$218+M78*$E78*Indicators!$E$218+M78*$F78*Indicators!$F$218+M78*$G78*Indicators!$G$218+M78*$H78*Indicators!$H$218+M78*$I78*Indicators!$I$218</f>
        <v>-9.9886458231162913E-3</v>
      </c>
      <c r="X78" s="215">
        <f>N78*$B78*Indicators!$B$219+N78*$C78*Indicators!$C$219+N78*$D78*Indicators!$D$219+N78*$E78*Indicators!$E$219+N78*$F78*Indicators!$F$219+N78*$G78*Indicators!$G$219+N78*$H78*Indicators!$H$219+N78*$I78*Indicators!$I$219</f>
        <v>-4.6842696559388564E-4</v>
      </c>
      <c r="Y78" s="215">
        <f>O78*$B78*Indicators!$B$220+O78*$C78*Indicators!$C$220+O78*$D78*Indicators!$D$220+O78*$E78*Indicators!$E$220+O78*$F78*Indicators!$F$220+O78*$G78*Indicators!$G$220+O78*$H78*Indicators!$H$220+O78*$I78*Indicators!$I$220</f>
        <v>-3.6346214185150314E-4</v>
      </c>
      <c r="Z78" s="215">
        <f>P78*$B78*Indicators!$B$221+P78*$C78*Indicators!$C$221+P78*$D78*Indicators!$D$221+P78*$E78*Indicators!$E$221+P78*$F78*Indicators!$F$221+P78*$G78*Indicators!$G$221+P78*$H78*Indicators!$H$221+P78*$I78*Indicators!$I$221</f>
        <v>-1.7503416752609581E-3</v>
      </c>
      <c r="AA78" s="215">
        <f>Q78*$B78*Indicators!$B$222+Q78*$C78*Indicators!$C$222+Q78*$D78*Indicators!$D$222+Q78*$E78*Indicators!$E$222+Q78*$F78*Indicators!$F$222+Q78*$G78*Indicators!$G$222+Q78*$H78*Indicators!$H$222+Q78*$I78*Indicators!$I$222</f>
        <v>-1.5169229546288011E-3</v>
      </c>
      <c r="AB78" s="215">
        <f>R78*$B78*Indicators!$B$223+R78*$C78*Indicators!$C$223+R78*$D78*Indicators!$D$223+R78*$E78*Indicators!$E$223+R78*$F78*Indicators!$F$223+R78*$G78*Indicators!$G$223+R78*$H78*Indicators!$H$223+R78*$I78*Indicators!$I$223</f>
        <v>-1.5581376560203917E-3</v>
      </c>
      <c r="AC78" s="215">
        <f>S78*$B78*Indicators!$B$224+S78*$C78*Indicators!$C$224+S78*$D78*Indicators!$D$224+S78*$E78*Indicators!$E$224+S78*$F78*Indicators!$F$224+S78*$G78*Indicators!$G$224+S78*$H78*Indicators!$H$224+S78*$I78*Indicators!$I$224</f>
        <v>-1.7724965501577459E-3</v>
      </c>
      <c r="AD78" s="215"/>
      <c r="AE78" s="198">
        <f t="shared" si="2"/>
        <v>-2.2884691885757964</v>
      </c>
    </row>
    <row r="79" spans="1:31" hidden="1">
      <c r="A79" s="195">
        <f>Indicators!A91</f>
        <v>38139</v>
      </c>
      <c r="B79" s="215">
        <f>(Indicators!B91-Indicators!B90)/Indicators!B90</f>
        <v>-4.0285051680975528E-2</v>
      </c>
      <c r="C79" s="215">
        <f>(Indicators!C91-Indicators!C90)/-100</f>
        <v>3.0000000000001136E-4</v>
      </c>
      <c r="D79" s="215">
        <f>(Indicators!D91-Indicators!D90)/-100</f>
        <v>-6.5545762278852683E-3</v>
      </c>
      <c r="E79" s="215">
        <f>(Indicators!E91-Indicators!E90)/-Indicators!E90</f>
        <v>0.10356949702541911</v>
      </c>
      <c r="F79" s="215">
        <f>(Indicators!F91-Indicators!F90)/Indicators!F90</f>
        <v>0.13444108761329301</v>
      </c>
      <c r="G79" s="215">
        <f>(Indicators!G91-Indicators!G90)/Indicators!G90</f>
        <v>-4.5638945233264566E-3</v>
      </c>
      <c r="H79" s="215">
        <f>(Indicators!H91-Indicators!H90)/Indicators!H90</f>
        <v>1.61353098674329E-2</v>
      </c>
      <c r="I79" s="215">
        <f>(Indicators!I91-Indicators!I90)/Indicators!I90</f>
        <v>2.3031571987437324E-2</v>
      </c>
      <c r="J79" s="195"/>
      <c r="K79" s="215">
        <f>Ilembe!C$66/100</f>
        <v>0.16093957314372337</v>
      </c>
      <c r="L79" s="215">
        <f>Ilembe!D$66/100</f>
        <v>8.6443008882794575E-3</v>
      </c>
      <c r="M79" s="215">
        <f>Ilembe!E$66/100</f>
        <v>0.35177383745315333</v>
      </c>
      <c r="N79" s="215">
        <f>Ilembe!F$66/100</f>
        <v>1.9774633627702026E-2</v>
      </c>
      <c r="O79" s="215">
        <f>Ilembe!G$66/100</f>
        <v>1.9624584129683799E-2</v>
      </c>
      <c r="P79" s="215">
        <f>Ilembe!H$66/100</f>
        <v>0.11659132114404074</v>
      </c>
      <c r="Q79" s="215">
        <f>Ilembe!I$66/100</f>
        <v>5.8226493097578394E-2</v>
      </c>
      <c r="R79" s="215">
        <f>Ilembe!J$66/100</f>
        <v>9.8304925334592758E-2</v>
      </c>
      <c r="S79" s="215">
        <f>Ilembe!K$66/100</f>
        <v>0.16612033118124608</v>
      </c>
      <c r="T79" s="215"/>
      <c r="U79" s="215">
        <f>K79*$B79*Indicators!$B$216+K79*$C79*Indicators!$C$216+K79*$D79*Indicators!$D$216+K79*$E79*Indicators!$E$216+K79*$F79*Indicators!$F$216+K79*$G79*Indicators!$G$216+K79*$H79*Indicators!$H$216+K79*$I79*Indicators!$I$216</f>
        <v>8.5363087304545868E-3</v>
      </c>
      <c r="V79" s="215">
        <f>L79*$B79*Indicators!$B$217+L79*$C79*Indicators!$C$217+L79*$D79*Indicators!$D$217+L79*$E79*Indicators!$E$217+L79*$F79*Indicators!$F$217+L79*$G79*Indicators!$G$217+L79*$H79*Indicators!$H$217+L79*$I79*Indicators!$I$217</f>
        <v>9.0954537495700221E-6</v>
      </c>
      <c r="W79" s="215">
        <f>M79*$B79*Indicators!$B$218+M79*$C79*Indicators!$C$218+M79*$D79*Indicators!$D$218+M79*$E79*Indicators!$E$218+M79*$F79*Indicators!$F$218+M79*$G79*Indicators!$G$218+M79*$H79*Indicators!$H$218+M79*$I79*Indicators!$I$218</f>
        <v>7.7717330133229021E-4</v>
      </c>
      <c r="X79" s="215">
        <f>N79*$B79*Indicators!$B$219+N79*$C79*Indicators!$C$219+N79*$D79*Indicators!$D$219+N79*$E79*Indicators!$E$219+N79*$F79*Indicators!$F$219+N79*$G79*Indicators!$G$219+N79*$H79*Indicators!$H$219+N79*$I79*Indicators!$I$219</f>
        <v>5.8339089337062816E-4</v>
      </c>
      <c r="Y79" s="215">
        <f>O79*$B79*Indicators!$B$220+O79*$C79*Indicators!$C$220+O79*$D79*Indicators!$D$220+O79*$E79*Indicators!$E$220+O79*$F79*Indicators!$F$220+O79*$G79*Indicators!$G$220+O79*$H79*Indicators!$H$220+O79*$I79*Indicators!$I$220</f>
        <v>3.3231551175917802E-4</v>
      </c>
      <c r="Z79" s="215">
        <f>P79*$B79*Indicators!$B$221+P79*$C79*Indicators!$C$221+P79*$D79*Indicators!$D$221+P79*$E79*Indicators!$E$221+P79*$F79*Indicators!$F$221+P79*$G79*Indicators!$G$221+P79*$H79*Indicators!$H$221+P79*$I79*Indicators!$I$221</f>
        <v>1.0675517310162028E-3</v>
      </c>
      <c r="AA79" s="215">
        <f>Q79*$B79*Indicators!$B$222+Q79*$C79*Indicators!$C$222+Q79*$D79*Indicators!$D$222+Q79*$E79*Indicators!$E$222+Q79*$F79*Indicators!$F$222+Q79*$G79*Indicators!$G$222+Q79*$H79*Indicators!$H$222+Q79*$I79*Indicators!$I$222</f>
        <v>1.861914712034046E-3</v>
      </c>
      <c r="AB79" s="215">
        <f>R79*$B79*Indicators!$B$223+R79*$C79*Indicators!$C$223+R79*$D79*Indicators!$D$223+R79*$E79*Indicators!$E$223+R79*$F79*Indicators!$F$223+R79*$G79*Indicators!$G$223+R79*$H79*Indicators!$H$223+R79*$I79*Indicators!$I$223</f>
        <v>1.1570645496933E-3</v>
      </c>
      <c r="AC79" s="215">
        <f>S79*$B79*Indicators!$B$224+S79*$C79*Indicators!$C$224+S79*$D79*Indicators!$D$224+S79*$E79*Indicators!$E$224+S79*$F79*Indicators!$F$224+S79*$G79*Indicators!$G$224+S79*$H79*Indicators!$H$224+S79*$I79*Indicators!$I$224</f>
        <v>1.2587787131438418E-4</v>
      </c>
      <c r="AD79" s="215"/>
      <c r="AE79" s="198">
        <f t="shared" si="2"/>
        <v>1.4450692754724186</v>
      </c>
    </row>
    <row r="80" spans="1:31" hidden="1">
      <c r="A80" s="195">
        <f>Indicators!A92</f>
        <v>38169</v>
      </c>
      <c r="B80" s="215">
        <f>(Indicators!B92-Indicators!B91)/Indicators!B91</f>
        <v>1.1682242990653986E-3</v>
      </c>
      <c r="C80" s="215">
        <f>(Indicators!C92-Indicators!C91)/-100</f>
        <v>1.7999999999999971E-3</v>
      </c>
      <c r="D80" s="215">
        <f>(Indicators!D92-Indicators!D91)/-100</f>
        <v>-3.2679738562090789E-3</v>
      </c>
      <c r="E80" s="215">
        <f>(Indicators!E92-Indicators!E91)/-Indicators!E91</f>
        <v>-0.2648567119155355</v>
      </c>
      <c r="F80" s="215">
        <f>(Indicators!F92-Indicators!F91)/Indicators!F91</f>
        <v>8.7882822902796295E-2</v>
      </c>
      <c r="G80" s="215">
        <f>(Indicators!G92-Indicators!G91)/Indicators!G91</f>
        <v>-1.4263881813550745E-2</v>
      </c>
      <c r="H80" s="215">
        <f>(Indicators!H92-Indicators!H91)/Indicators!H91</f>
        <v>9.2557364743626001E-3</v>
      </c>
      <c r="I80" s="215">
        <f>(Indicators!I92-Indicators!I91)/Indicators!I91</f>
        <v>8.7251575375666499E-3</v>
      </c>
      <c r="J80" s="195"/>
      <c r="K80" s="215">
        <f>Ilembe!C$66/100</f>
        <v>0.16093957314372337</v>
      </c>
      <c r="L80" s="215">
        <f>Ilembe!D$66/100</f>
        <v>8.6443008882794575E-3</v>
      </c>
      <c r="M80" s="215">
        <f>Ilembe!E$66/100</f>
        <v>0.35177383745315333</v>
      </c>
      <c r="N80" s="215">
        <f>Ilembe!F$66/100</f>
        <v>1.9774633627702026E-2</v>
      </c>
      <c r="O80" s="215">
        <f>Ilembe!G$66/100</f>
        <v>1.9624584129683799E-2</v>
      </c>
      <c r="P80" s="215">
        <f>Ilembe!H$66/100</f>
        <v>0.11659132114404074</v>
      </c>
      <c r="Q80" s="215">
        <f>Ilembe!I$66/100</f>
        <v>5.8226493097578394E-2</v>
      </c>
      <c r="R80" s="215">
        <f>Ilembe!J$66/100</f>
        <v>9.8304925334592758E-2</v>
      </c>
      <c r="S80" s="215">
        <f>Ilembe!K$66/100</f>
        <v>0.16612033118124608</v>
      </c>
      <c r="T80" s="215"/>
      <c r="U80" s="215">
        <f>K80*$B80*Indicators!$B$216+K80*$C80*Indicators!$C$216+K80*$D80*Indicators!$D$216+K80*$E80*Indicators!$E$216+K80*$F80*Indicators!$F$216+K80*$G80*Indicators!$G$216+K80*$H80*Indicators!$H$216+K80*$I80*Indicators!$I$216</f>
        <v>-2.7016864563904021E-3</v>
      </c>
      <c r="V80" s="215">
        <f>L80*$B80*Indicators!$B$217+L80*$C80*Indicators!$C$217+L80*$D80*Indicators!$D$217+L80*$E80*Indicators!$E$217+L80*$F80*Indicators!$F$217+L80*$G80*Indicators!$G$217+L80*$H80*Indicators!$H$217+L80*$I80*Indicators!$I$217</f>
        <v>-2.6015650338599065E-4</v>
      </c>
      <c r="W80" s="215">
        <f>M80*$B80*Indicators!$B$218+M80*$C80*Indicators!$C$218+M80*$D80*Indicators!$D$218+M80*$E80*Indicators!$E$218+M80*$F80*Indicators!$F$218+M80*$G80*Indicators!$G$218+M80*$H80*Indicators!$H$218+M80*$I80*Indicators!$I$218</f>
        <v>-8.1645252119771725E-3</v>
      </c>
      <c r="X80" s="215">
        <f>N80*$B80*Indicators!$B$219+N80*$C80*Indicators!$C$219+N80*$D80*Indicators!$D$219+N80*$E80*Indicators!$E$219+N80*$F80*Indicators!$F$219+N80*$G80*Indicators!$G$219+N80*$H80*Indicators!$H$219+N80*$I80*Indicators!$I$219</f>
        <v>-9.4205892330349698E-4</v>
      </c>
      <c r="Y80" s="215">
        <f>O80*$B80*Indicators!$B$220+O80*$C80*Indicators!$C$220+O80*$D80*Indicators!$D$220+O80*$E80*Indicators!$E$220+O80*$F80*Indicators!$F$220+O80*$G80*Indicators!$G$220+O80*$H80*Indicators!$H$220+O80*$I80*Indicators!$I$220</f>
        <v>-7.1012544640416215E-4</v>
      </c>
      <c r="Z80" s="215">
        <f>P80*$B80*Indicators!$B$221+P80*$C80*Indicators!$C$221+P80*$D80*Indicators!$D$221+P80*$E80*Indicators!$E$221+P80*$F80*Indicators!$F$221+P80*$G80*Indicators!$G$221+P80*$H80*Indicators!$H$221+P80*$I80*Indicators!$I$221</f>
        <v>-2.8073452237922475E-3</v>
      </c>
      <c r="AA80" s="215">
        <f>Q80*$B80*Indicators!$B$222+Q80*$C80*Indicators!$C$222+Q80*$D80*Indicators!$D$222+Q80*$E80*Indicators!$E$222+Q80*$F80*Indicators!$F$222+Q80*$G80*Indicators!$G$222+Q80*$H80*Indicators!$H$222+Q80*$I80*Indicators!$I$222</f>
        <v>-4.4591784725524731E-3</v>
      </c>
      <c r="AB80" s="215">
        <f>R80*$B80*Indicators!$B$223+R80*$C80*Indicators!$C$223+R80*$D80*Indicators!$D$223+R80*$E80*Indicators!$E$223+R80*$F80*Indicators!$F$223+R80*$G80*Indicators!$G$223+R80*$H80*Indicators!$H$223+R80*$I80*Indicators!$I$223</f>
        <v>-2.2465297553832713E-3</v>
      </c>
      <c r="AC80" s="215">
        <f>S80*$B80*Indicators!$B$224+S80*$C80*Indicators!$C$224+S80*$D80*Indicators!$D$224+S80*$E80*Indicators!$E$224+S80*$F80*Indicators!$F$224+S80*$G80*Indicators!$G$224+S80*$H80*Indicators!$H$224+S80*$I80*Indicators!$I$224</f>
        <v>5.4922811505432796E-4</v>
      </c>
      <c r="AD80" s="215"/>
      <c r="AE80" s="198">
        <f t="shared" si="2"/>
        <v>-2.1742377878134889</v>
      </c>
    </row>
    <row r="81" spans="1:31" hidden="1">
      <c r="A81" s="195">
        <f>Indicators!A93</f>
        <v>38200</v>
      </c>
      <c r="B81" s="215">
        <f>(Indicators!B93-Indicators!B92)/Indicators!B92</f>
        <v>7.3768002429628679E-2</v>
      </c>
      <c r="C81" s="215">
        <f>(Indicators!C93-Indicators!C92)/-100</f>
        <v>4.8499999999999941E-3</v>
      </c>
      <c r="D81" s="215">
        <f>(Indicators!D93-Indicators!D92)/-100</f>
        <v>5.7588400155288814E-3</v>
      </c>
      <c r="E81" s="215">
        <f>(Indicators!E93-Indicators!E92)/-Indicators!E92</f>
        <v>4.8652516098258984E-2</v>
      </c>
      <c r="F81" s="215">
        <f>(Indicators!F93-Indicators!F92)/Indicators!F92</f>
        <v>-3.5495716034271728E-2</v>
      </c>
      <c r="G81" s="215">
        <f>(Indicators!G93-Indicators!G92)/Indicators!G92</f>
        <v>5.4521963824289463E-2</v>
      </c>
      <c r="H81" s="215">
        <f>(Indicators!H93-Indicators!H92)/Indicators!H92</f>
        <v>2.0952490114046651E-2</v>
      </c>
      <c r="I81" s="215">
        <f>(Indicators!I93-Indicators!I92)/Indicators!I92</f>
        <v>-1.4416146083613647E-2</v>
      </c>
      <c r="J81" s="195"/>
      <c r="K81" s="215">
        <f>Ilembe!C$66/100</f>
        <v>0.16093957314372337</v>
      </c>
      <c r="L81" s="215">
        <f>Ilembe!D$66/100</f>
        <v>8.6443008882794575E-3</v>
      </c>
      <c r="M81" s="215">
        <f>Ilembe!E$66/100</f>
        <v>0.35177383745315333</v>
      </c>
      <c r="N81" s="215">
        <f>Ilembe!F$66/100</f>
        <v>1.9774633627702026E-2</v>
      </c>
      <c r="O81" s="215">
        <f>Ilembe!G$66/100</f>
        <v>1.9624584129683799E-2</v>
      </c>
      <c r="P81" s="215">
        <f>Ilembe!H$66/100</f>
        <v>0.11659132114404074</v>
      </c>
      <c r="Q81" s="215">
        <f>Ilembe!I$66/100</f>
        <v>5.8226493097578394E-2</v>
      </c>
      <c r="R81" s="215">
        <f>Ilembe!J$66/100</f>
        <v>9.8304925334592758E-2</v>
      </c>
      <c r="S81" s="215">
        <f>Ilembe!K$66/100</f>
        <v>0.16612033118124608</v>
      </c>
      <c r="T81" s="215"/>
      <c r="U81" s="215">
        <f>K81*$B81*Indicators!$B$216+K81*$C81*Indicators!$C$216+K81*$D81*Indicators!$D$216+K81*$E81*Indicators!$E$216+K81*$F81*Indicators!$F$216+K81*$G81*Indicators!$G$216+K81*$H81*Indicators!$H$216+K81*$I81*Indicators!$I$216</f>
        <v>2.2677532933188375E-3</v>
      </c>
      <c r="V81" s="215">
        <f>L81*$B81*Indicators!$B$217+L81*$C81*Indicators!$C$217+L81*$D81*Indicators!$D$217+L81*$E81*Indicators!$E$217+L81*$F81*Indicators!$F$217+L81*$G81*Indicators!$G$217+L81*$H81*Indicators!$H$217+L81*$I81*Indicators!$I$217</f>
        <v>3.9695674473882195E-4</v>
      </c>
      <c r="W81" s="215">
        <f>M81*$B81*Indicators!$B$218+M81*$C81*Indicators!$C$218+M81*$D81*Indicators!$D$218+M81*$E81*Indicators!$E$218+M81*$F81*Indicators!$F$218+M81*$G81*Indicators!$G$218+M81*$H81*Indicators!$H$218+M81*$I81*Indicators!$I$218</f>
        <v>1.0959167146781763E-2</v>
      </c>
      <c r="X81" s="215">
        <f>N81*$B81*Indicators!$B$219+N81*$C81*Indicators!$C$219+N81*$D81*Indicators!$D$219+N81*$E81*Indicators!$E$219+N81*$F81*Indicators!$F$219+N81*$G81*Indicators!$G$219+N81*$H81*Indicators!$H$219+N81*$I81*Indicators!$I$219</f>
        <v>2.4767573255310915E-4</v>
      </c>
      <c r="Y81" s="215">
        <f>O81*$B81*Indicators!$B$220+O81*$C81*Indicators!$C$220+O81*$D81*Indicators!$D$220+O81*$E81*Indicators!$E$220+O81*$F81*Indicators!$F$220+O81*$G81*Indicators!$G$220+O81*$H81*Indicators!$H$220+O81*$I81*Indicators!$I$220</f>
        <v>4.3704932812432064E-4</v>
      </c>
      <c r="Z81" s="215">
        <f>P81*$B81*Indicators!$B$221+P81*$C81*Indicators!$C$221+P81*$D81*Indicators!$D$221+P81*$E81*Indicators!$E$221+P81*$F81*Indicators!$F$221+P81*$G81*Indicators!$G$221+P81*$H81*Indicators!$H$221+P81*$I81*Indicators!$I$221</f>
        <v>2.3702365457195771E-3</v>
      </c>
      <c r="AA81" s="215">
        <f>Q81*$B81*Indicators!$B$222+Q81*$C81*Indicators!$C$222+Q81*$D81*Indicators!$D$222+Q81*$E81*Indicators!$E$222+Q81*$F81*Indicators!$F$222+Q81*$G81*Indicators!$G$222+Q81*$H81*Indicators!$H$222+Q81*$I81*Indicators!$I$222</f>
        <v>1.5294540715651E-3</v>
      </c>
      <c r="AB81" s="215">
        <f>R81*$B81*Indicators!$B$223+R81*$C81*Indicators!$C$223+R81*$D81*Indicators!$D$223+R81*$E81*Indicators!$E$223+R81*$F81*Indicators!$F$223+R81*$G81*Indicators!$G$223+R81*$H81*Indicators!$H$223+R81*$I81*Indicators!$I$223</f>
        <v>1.9739998225125604E-3</v>
      </c>
      <c r="AC81" s="215">
        <f>S81*$B81*Indicators!$B$224+S81*$C81*Indicators!$C$224+S81*$D81*Indicators!$D$224+S81*$E81*Indicators!$E$224+S81*$F81*Indicators!$F$224+S81*$G81*Indicators!$G$224+S81*$H81*Indicators!$H$224+S81*$I81*Indicators!$I$224</f>
        <v>2.6232074746757551E-3</v>
      </c>
      <c r="AD81" s="215"/>
      <c r="AE81" s="198">
        <f t="shared" si="2"/>
        <v>2.2805500159989842</v>
      </c>
    </row>
    <row r="82" spans="1:31" hidden="1">
      <c r="A82" s="195">
        <f>Indicators!A94</f>
        <v>38231</v>
      </c>
      <c r="B82" s="215">
        <f>(Indicators!B94-Indicators!B93)/Indicators!B93</f>
        <v>-4.1502917708705546E-2</v>
      </c>
      <c r="C82" s="215">
        <f>(Indicators!C94-Indicators!C93)/-100</f>
        <v>1.7500000000000072E-3</v>
      </c>
      <c r="D82" s="215">
        <f>(Indicators!D94-Indicators!D93)/-100</f>
        <v>-3.2971886883313606E-3</v>
      </c>
      <c r="E82" s="215">
        <f>(Indicators!E94-Indicators!E93)/-Indicators!E93</f>
        <v>-0.18701428929556282</v>
      </c>
      <c r="F82" s="215">
        <f>(Indicators!F94-Indicators!F93)/Indicators!F93</f>
        <v>0.10025380710659899</v>
      </c>
      <c r="G82" s="215">
        <f>(Indicators!G94-Indicators!G93)/Indicators!G93</f>
        <v>1.2251899044351873E-2</v>
      </c>
      <c r="H82" s="215">
        <f>(Indicators!H94-Indicators!H93)/Indicators!H93</f>
        <v>2.594625881143681E-2</v>
      </c>
      <c r="I82" s="215">
        <f>(Indicators!I94-Indicators!I93)/Indicators!I93</f>
        <v>7.4760279538436539E-3</v>
      </c>
      <c r="J82" s="195"/>
      <c r="K82" s="215">
        <f>Ilembe!C$66/100</f>
        <v>0.16093957314372337</v>
      </c>
      <c r="L82" s="215">
        <f>Ilembe!D$66/100</f>
        <v>8.6443008882794575E-3</v>
      </c>
      <c r="M82" s="215">
        <f>Ilembe!E$66/100</f>
        <v>0.35177383745315333</v>
      </c>
      <c r="N82" s="215">
        <f>Ilembe!F$66/100</f>
        <v>1.9774633627702026E-2</v>
      </c>
      <c r="O82" s="215">
        <f>Ilembe!G$66/100</f>
        <v>1.9624584129683799E-2</v>
      </c>
      <c r="P82" s="215">
        <f>Ilembe!H$66/100</f>
        <v>0.11659132114404074</v>
      </c>
      <c r="Q82" s="215">
        <f>Ilembe!I$66/100</f>
        <v>5.8226493097578394E-2</v>
      </c>
      <c r="R82" s="215">
        <f>Ilembe!J$66/100</f>
        <v>9.8304925334592758E-2</v>
      </c>
      <c r="S82" s="215">
        <f>Ilembe!K$66/100</f>
        <v>0.16612033118124608</v>
      </c>
      <c r="T82" s="215"/>
      <c r="U82" s="215">
        <f>K82*$B82*Indicators!$B$216+K82*$C82*Indicators!$C$216+K82*$D82*Indicators!$D$216+K82*$E82*Indicators!$E$216+K82*$F82*Indicators!$F$216+K82*$G82*Indicators!$G$216+K82*$H82*Indicators!$H$216+K82*$I82*Indicators!$I$216</f>
        <v>-1.096645777100133E-3</v>
      </c>
      <c r="V82" s="215">
        <f>L82*$B82*Indicators!$B$217+L82*$C82*Indicators!$C$217+L82*$D82*Indicators!$D$217+L82*$E82*Indicators!$E$217+L82*$F82*Indicators!$F$217+L82*$G82*Indicators!$G$217+L82*$H82*Indicators!$H$217+L82*$I82*Indicators!$I$217</f>
        <v>-2.1400124349920128E-4</v>
      </c>
      <c r="W82" s="215">
        <f>M82*$B82*Indicators!$B$218+M82*$C82*Indicators!$C$218+M82*$D82*Indicators!$D$218+M82*$E82*Indicators!$E$218+M82*$F82*Indicators!$F$218+M82*$G82*Indicators!$G$218+M82*$H82*Indicators!$H$218+M82*$I82*Indicators!$I$218</f>
        <v>-1.0184724321535417E-2</v>
      </c>
      <c r="X82" s="215">
        <f>N82*$B82*Indicators!$B$219+N82*$C82*Indicators!$C$219+N82*$D82*Indicators!$D$219+N82*$E82*Indicators!$E$219+N82*$F82*Indicators!$F$219+N82*$G82*Indicators!$G$219+N82*$H82*Indicators!$H$219+N82*$I82*Indicators!$I$219</f>
        <v>-6.9800243139380368E-4</v>
      </c>
      <c r="Y82" s="215">
        <f>O82*$B82*Indicators!$B$220+O82*$C82*Indicators!$C$220+O82*$D82*Indicators!$D$220+O82*$E82*Indicators!$E$220+O82*$F82*Indicators!$F$220+O82*$G82*Indicators!$G$220+O82*$H82*Indicators!$H$220+O82*$I82*Indicators!$I$220</f>
        <v>-4.680360284472481E-4</v>
      </c>
      <c r="Z82" s="215">
        <f>P82*$B82*Indicators!$B$221+P82*$C82*Indicators!$C$221+P82*$D82*Indicators!$D$221+P82*$E82*Indicators!$E$221+P82*$F82*Indicators!$F$221+P82*$G82*Indicators!$G$221+P82*$H82*Indicators!$H$221+P82*$I82*Indicators!$I$221</f>
        <v>-1.9135076913307557E-3</v>
      </c>
      <c r="AA82" s="215">
        <f>Q82*$B82*Indicators!$B$222+Q82*$C82*Indicators!$C$222+Q82*$D82*Indicators!$D$222+Q82*$E82*Indicators!$E$222+Q82*$F82*Indicators!$F$222+Q82*$G82*Indicators!$G$222+Q82*$H82*Indicators!$H$222+Q82*$I82*Indicators!$I$222</f>
        <v>-3.1615496825270172E-3</v>
      </c>
      <c r="AB82" s="215">
        <f>R82*$B82*Indicators!$B$223+R82*$C82*Indicators!$C$223+R82*$D82*Indicators!$D$223+R82*$E82*Indicators!$E$223+R82*$F82*Indicators!$F$223+R82*$G82*Indicators!$G$223+R82*$H82*Indicators!$H$223+R82*$I82*Indicators!$I$223</f>
        <v>-1.4166978901958467E-3</v>
      </c>
      <c r="AC82" s="215">
        <f>S82*$B82*Indicators!$B$224+S82*$C82*Indicators!$C$224+S82*$D82*Indicators!$D$224+S82*$E82*Indicators!$E$224+S82*$F82*Indicators!$F$224+S82*$G82*Indicators!$G$224+S82*$H82*Indicators!$H$224+S82*$I82*Indicators!$I$224</f>
        <v>6.5791118797986405E-4</v>
      </c>
      <c r="AD82" s="215"/>
      <c r="AE82" s="198">
        <f t="shared" si="2"/>
        <v>-1.8495253878049556</v>
      </c>
    </row>
    <row r="83" spans="1:31" hidden="1">
      <c r="A83" s="195">
        <f>Indicators!A95</f>
        <v>38261</v>
      </c>
      <c r="B83" s="215">
        <f>(Indicators!B95-Indicators!B94)/Indicators!B94</f>
        <v>-4.6312977573460833E-2</v>
      </c>
      <c r="C83" s="215">
        <f>(Indicators!C95-Indicators!C94)/-100</f>
        <v>3.4499999999999887E-3</v>
      </c>
      <c r="D83" s="215">
        <f>(Indicators!D95-Indicators!D94)/-100</f>
        <v>-1.0767863431321556E-2</v>
      </c>
      <c r="E83" s="215">
        <f>(Indicators!E95-Indicators!E94)/-Indicators!E94</f>
        <v>-1.3516367476240772E-2</v>
      </c>
      <c r="F83" s="215">
        <f>(Indicators!F95-Indicators!F94)/Indicators!F94</f>
        <v>3.3448673587081999E-2</v>
      </c>
      <c r="G83" s="215">
        <f>(Indicators!G95-Indicators!G94)/Indicators!G94</f>
        <v>2.9290728637133782E-2</v>
      </c>
      <c r="H83" s="215">
        <f>(Indicators!H95-Indicators!H94)/Indicators!H94</f>
        <v>2.6357608969222707E-2</v>
      </c>
      <c r="I83" s="215">
        <f>(Indicators!I95-Indicators!I94)/Indicators!I94</f>
        <v>-6.9366026778512665E-3</v>
      </c>
      <c r="J83" s="195"/>
      <c r="K83" s="215">
        <f>Ilembe!C$66/100</f>
        <v>0.16093957314372337</v>
      </c>
      <c r="L83" s="215">
        <f>Ilembe!D$66/100</f>
        <v>8.6443008882794575E-3</v>
      </c>
      <c r="M83" s="215">
        <f>Ilembe!E$66/100</f>
        <v>0.35177383745315333</v>
      </c>
      <c r="N83" s="215">
        <f>Ilembe!F$66/100</f>
        <v>1.9774633627702026E-2</v>
      </c>
      <c r="O83" s="215">
        <f>Ilembe!G$66/100</f>
        <v>1.9624584129683799E-2</v>
      </c>
      <c r="P83" s="215">
        <f>Ilembe!H$66/100</f>
        <v>0.11659132114404074</v>
      </c>
      <c r="Q83" s="215">
        <f>Ilembe!I$66/100</f>
        <v>5.8226493097578394E-2</v>
      </c>
      <c r="R83" s="215">
        <f>Ilembe!J$66/100</f>
        <v>9.8304925334592758E-2</v>
      </c>
      <c r="S83" s="215">
        <f>Ilembe!K$66/100</f>
        <v>0.16612033118124608</v>
      </c>
      <c r="T83" s="215"/>
      <c r="U83" s="215">
        <f>K83*$B83*Indicators!$B$216+K83*$C83*Indicators!$C$216+K83*$D83*Indicators!$D$216+K83*$E83*Indicators!$E$216+K83*$F83*Indicators!$F$216+K83*$G83*Indicators!$G$216+K83*$H83*Indicators!$H$216+K83*$I83*Indicators!$I$216</f>
        <v>5.8205985663060139E-5</v>
      </c>
      <c r="V83" s="215">
        <f>L83*$B83*Indicators!$B$217+L83*$C83*Indicators!$C$217+L83*$D83*Indicators!$D$217+L83*$E83*Indicators!$E$217+L83*$F83*Indicators!$F$217+L83*$G83*Indicators!$G$217+L83*$H83*Indicators!$H$217+L83*$I83*Indicators!$I$217</f>
        <v>-4.2500216198685239E-5</v>
      </c>
      <c r="W83" s="215">
        <f>M83*$B83*Indicators!$B$218+M83*$C83*Indicators!$C$218+M83*$D83*Indicators!$D$218+M83*$E83*Indicators!$E$218+M83*$F83*Indicators!$F$218+M83*$G83*Indicators!$G$218+M83*$H83*Indicators!$H$218+M83*$I83*Indicators!$I$218</f>
        <v>-5.6850633187022701E-3</v>
      </c>
      <c r="X83" s="215">
        <f>N83*$B83*Indicators!$B$219+N83*$C83*Indicators!$C$219+N83*$D83*Indicators!$D$219+N83*$E83*Indicators!$E$219+N83*$F83*Indicators!$F$219+N83*$G83*Indicators!$G$219+N83*$H83*Indicators!$H$219+N83*$I83*Indicators!$I$219</f>
        <v>-1.687370449717853E-4</v>
      </c>
      <c r="Y83" s="215">
        <f>O83*$B83*Indicators!$B$220+O83*$C83*Indicators!$C$220+O83*$D83*Indicators!$D$220+O83*$E83*Indicators!$E$220+O83*$F83*Indicators!$F$220+O83*$G83*Indicators!$G$220+O83*$H83*Indicators!$H$220+O83*$I83*Indicators!$I$220</f>
        <v>1.687544158615735E-5</v>
      </c>
      <c r="Z83" s="215">
        <f>P83*$B83*Indicators!$B$221+P83*$C83*Indicators!$C$221+P83*$D83*Indicators!$D$221+P83*$E83*Indicators!$E$221+P83*$F83*Indicators!$F$221+P83*$G83*Indicators!$G$221+P83*$H83*Indicators!$H$221+P83*$I83*Indicators!$I$221</f>
        <v>-3.9594989662663344E-5</v>
      </c>
      <c r="AA83" s="215">
        <f>Q83*$B83*Indicators!$B$222+Q83*$C83*Indicators!$C$222+Q83*$D83*Indicators!$D$222+Q83*$E83*Indicators!$E$222+Q83*$F83*Indicators!$F$222+Q83*$G83*Indicators!$G$222+Q83*$H83*Indicators!$H$222+Q83*$I83*Indicators!$I$222</f>
        <v>-2.6173581995869597E-4</v>
      </c>
      <c r="AB83" s="215">
        <f>R83*$B83*Indicators!$B$223+R83*$C83*Indicators!$C$223+R83*$D83*Indicators!$D$223+R83*$E83*Indicators!$E$223+R83*$F83*Indicators!$F$223+R83*$G83*Indicators!$G$223+R83*$H83*Indicators!$H$223+R83*$I83*Indicators!$I$223</f>
        <v>1.679275905850081E-4</v>
      </c>
      <c r="AC83" s="215">
        <f>S83*$B83*Indicators!$B$224+S83*$C83*Indicators!$C$224+S83*$D83*Indicators!$D$224+S83*$E83*Indicators!$E$224+S83*$F83*Indicators!$F$224+S83*$G83*Indicators!$G$224+S83*$H83*Indicators!$H$224+S83*$I83*Indicators!$I$224</f>
        <v>3.2943025741499592E-4</v>
      </c>
      <c r="AD83" s="215"/>
      <c r="AE83" s="198">
        <f t="shared" si="2"/>
        <v>-0.56251921142448791</v>
      </c>
    </row>
    <row r="84" spans="1:31" hidden="1">
      <c r="A84" s="195">
        <f>Indicators!A96</f>
        <v>38292</v>
      </c>
      <c r="B84" s="215">
        <f>(Indicators!B96-Indicators!B95)/Indicators!B95</f>
        <v>-5.3414975735270216E-2</v>
      </c>
      <c r="C84" s="215">
        <f>(Indicators!C96-Indicators!C95)/-100</f>
        <v>3.3999999999999985E-3</v>
      </c>
      <c r="D84" s="215">
        <f>(Indicators!D96-Indicators!D95)/-100</f>
        <v>-1.3422567708021646E-2</v>
      </c>
      <c r="E84" s="215">
        <f>(Indicators!E96-Indicators!E95)/-Indicators!E95</f>
        <v>7.0014586372160847E-2</v>
      </c>
      <c r="F84" s="215">
        <f>(Indicators!F96-Indicators!F95)/Indicators!F95</f>
        <v>-3.2366071428571529E-2</v>
      </c>
      <c r="G84" s="215">
        <f>(Indicators!G96-Indicators!G95)/Indicators!G95</f>
        <v>6.7497648165569121E-2</v>
      </c>
      <c r="H84" s="215">
        <f>(Indicators!H96-Indicators!H95)/Indicators!H95</f>
        <v>2.232107423575613E-2</v>
      </c>
      <c r="I84" s="215">
        <f>(Indicators!I96-Indicators!I95)/Indicators!I95</f>
        <v>7.6348278102664063E-3</v>
      </c>
      <c r="J84" s="195"/>
      <c r="K84" s="215">
        <f>Ilembe!C$66/100</f>
        <v>0.16093957314372337</v>
      </c>
      <c r="L84" s="215">
        <f>Ilembe!D$66/100</f>
        <v>8.6443008882794575E-3</v>
      </c>
      <c r="M84" s="215">
        <f>Ilembe!E$66/100</f>
        <v>0.35177383745315333</v>
      </c>
      <c r="N84" s="215">
        <f>Ilembe!F$66/100</f>
        <v>1.9774633627702026E-2</v>
      </c>
      <c r="O84" s="215">
        <f>Ilembe!G$66/100</f>
        <v>1.9624584129683799E-2</v>
      </c>
      <c r="P84" s="215">
        <f>Ilembe!H$66/100</f>
        <v>0.11659132114404074</v>
      </c>
      <c r="Q84" s="215">
        <f>Ilembe!I$66/100</f>
        <v>5.8226493097578394E-2</v>
      </c>
      <c r="R84" s="215">
        <f>Ilembe!J$66/100</f>
        <v>9.8304925334592758E-2</v>
      </c>
      <c r="S84" s="215">
        <f>Ilembe!K$66/100</f>
        <v>0.16612033118124608</v>
      </c>
      <c r="T84" s="215"/>
      <c r="U84" s="215">
        <f>K84*$B84*Indicators!$B$216+K84*$C84*Indicators!$C$216+K84*$D84*Indicators!$D$216+K84*$E84*Indicators!$E$216+K84*$F84*Indicators!$F$216+K84*$G84*Indicators!$G$216+K84*$H84*Indicators!$H$216+K84*$I84*Indicators!$I$216</f>
        <v>-9.6218876603874567E-4</v>
      </c>
      <c r="V84" s="215">
        <f>L84*$B84*Indicators!$B$217+L84*$C84*Indicators!$C$217+L84*$D84*Indicators!$D$217+L84*$E84*Indicators!$E$217+L84*$F84*Indicators!$F$217+L84*$G84*Indicators!$G$217+L84*$H84*Indicators!$H$217+L84*$I84*Indicators!$I$217</f>
        <v>1.68589720220383E-4</v>
      </c>
      <c r="W84" s="215">
        <f>M84*$B84*Indicators!$B$218+M84*$C84*Indicators!$C$218+M84*$D84*Indicators!$D$218+M84*$E84*Indicators!$E$218+M84*$F84*Indicators!$F$218+M84*$G84*Indicators!$G$218+M84*$H84*Indicators!$H$218+M84*$I84*Indicators!$I$218</f>
        <v>-2.7881025432360228E-3</v>
      </c>
      <c r="X84" s="215">
        <f>N84*$B84*Indicators!$B$219+N84*$C84*Indicators!$C$219+N84*$D84*Indicators!$D$219+N84*$E84*Indicators!$E$219+N84*$F84*Indicators!$F$219+N84*$G84*Indicators!$G$219+N84*$H84*Indicators!$H$219+N84*$I84*Indicators!$I$219</f>
        <v>2.8099383895759751E-4</v>
      </c>
      <c r="Y84" s="215">
        <f>O84*$B84*Indicators!$B$220+O84*$C84*Indicators!$C$220+O84*$D84*Indicators!$D$220+O84*$E84*Indicators!$E$220+O84*$F84*Indicators!$F$220+O84*$G84*Indicators!$G$220+O84*$H84*Indicators!$H$220+O84*$I84*Indicators!$I$220</f>
        <v>2.3385630325993746E-4</v>
      </c>
      <c r="Z84" s="215">
        <f>P84*$B84*Indicators!$B$221+P84*$C84*Indicators!$C$221+P84*$D84*Indicators!$D$221+P84*$E84*Indicators!$E$221+P84*$F84*Indicators!$F$221+P84*$G84*Indicators!$G$221+P84*$H84*Indicators!$H$221+P84*$I84*Indicators!$I$221</f>
        <v>6.6990062880512122E-4</v>
      </c>
      <c r="AA84" s="215">
        <f>Q84*$B84*Indicators!$B$222+Q84*$C84*Indicators!$C$222+Q84*$D84*Indicators!$D$222+Q84*$E84*Indicators!$E$222+Q84*$F84*Indicators!$F$222+Q84*$G84*Indicators!$G$222+Q84*$H84*Indicators!$H$222+Q84*$I84*Indicators!$I$222</f>
        <v>1.1778240880122148E-3</v>
      </c>
      <c r="AB84" s="215">
        <f>R84*$B84*Indicators!$B$223+R84*$C84*Indicators!$C$223+R84*$D84*Indicators!$D$223+R84*$E84*Indicators!$E$223+R84*$F84*Indicators!$F$223+R84*$G84*Indicators!$G$223+R84*$H84*Indicators!$H$223+R84*$I84*Indicators!$I$223</f>
        <v>8.4402327767059957E-4</v>
      </c>
      <c r="AC84" s="215">
        <f>S84*$B84*Indicators!$B$224+S84*$C84*Indicators!$C$224+S84*$D84*Indicators!$D$224+S84*$E84*Indicators!$E$224+S84*$F84*Indicators!$F$224+S84*$G84*Indicators!$G$224+S84*$H84*Indicators!$H$224+S84*$I84*Indicators!$I$224</f>
        <v>4.0209849122858961E-5</v>
      </c>
      <c r="AD84" s="215"/>
      <c r="AE84" s="198">
        <f t="shared" si="2"/>
        <v>-3.3489360322605598E-2</v>
      </c>
    </row>
    <row r="85" spans="1:31" hidden="1">
      <c r="A85" s="195">
        <f>Indicators!A97</f>
        <v>38322</v>
      </c>
      <c r="B85" s="215">
        <f>(Indicators!B97-Indicators!B96)/Indicators!B96</f>
        <v>-2.8816708529745647E-2</v>
      </c>
      <c r="C85" s="215">
        <f>(Indicators!C97-Indicators!C96)/-100</f>
        <v>5.6000000000000051E-3</v>
      </c>
      <c r="D85" s="215">
        <f>(Indicators!D97-Indicators!D96)/-100</f>
        <v>3.3393313942342438E-3</v>
      </c>
      <c r="E85" s="215">
        <f>(Indicators!E97-Indicators!E96)/-Indicators!E96</f>
        <v>9.8364328926730901E-2</v>
      </c>
      <c r="F85" s="215">
        <f>(Indicators!F97-Indicators!F96)/Indicators!F96</f>
        <v>1.4994232987312662E-2</v>
      </c>
      <c r="G85" s="215">
        <f>(Indicators!G97-Indicators!G96)/Indicators!G96</f>
        <v>-3.9435999118748573E-2</v>
      </c>
      <c r="H85" s="215">
        <f>(Indicators!H97-Indicators!H96)/Indicators!H96</f>
        <v>7.5285899855963715E-3</v>
      </c>
      <c r="I85" s="215">
        <f>(Indicators!I97-Indicators!I96)/Indicators!I96</f>
        <v>-3.4391960879144499E-3</v>
      </c>
      <c r="J85" s="195"/>
      <c r="K85" s="215">
        <f>Ilembe!C$66/100</f>
        <v>0.16093957314372337</v>
      </c>
      <c r="L85" s="215">
        <f>Ilembe!D$66/100</f>
        <v>8.6443008882794575E-3</v>
      </c>
      <c r="M85" s="215">
        <f>Ilembe!E$66/100</f>
        <v>0.35177383745315333</v>
      </c>
      <c r="N85" s="215">
        <f>Ilembe!F$66/100</f>
        <v>1.9774633627702026E-2</v>
      </c>
      <c r="O85" s="215">
        <f>Ilembe!G$66/100</f>
        <v>1.9624584129683799E-2</v>
      </c>
      <c r="P85" s="215">
        <f>Ilembe!H$66/100</f>
        <v>0.11659132114404074</v>
      </c>
      <c r="Q85" s="215">
        <f>Ilembe!I$66/100</f>
        <v>5.8226493097578394E-2</v>
      </c>
      <c r="R85" s="215">
        <f>Ilembe!J$66/100</f>
        <v>9.8304925334592758E-2</v>
      </c>
      <c r="S85" s="215">
        <f>Ilembe!K$66/100</f>
        <v>0.16612033118124608</v>
      </c>
      <c r="T85" s="215"/>
      <c r="U85" s="215">
        <f>K85*$B85*Indicators!$B$216+K85*$C85*Indicators!$C$216+K85*$D85*Indicators!$D$216+K85*$E85*Indicators!$E$216+K85*$F85*Indicators!$F$216+K85*$G85*Indicators!$G$216+K85*$H85*Indicators!$H$216+K85*$I85*Indicators!$I$216</f>
        <v>2.6815033869051256E-3</v>
      </c>
      <c r="V85" s="215">
        <f>L85*$B85*Indicators!$B$217+L85*$C85*Indicators!$C$217+L85*$D85*Indicators!$D$217+L85*$E85*Indicators!$E$217+L85*$F85*Indicators!$F$217+L85*$G85*Indicators!$G$217+L85*$H85*Indicators!$H$217+L85*$I85*Indicators!$I$217</f>
        <v>-1.3200555019515556E-4</v>
      </c>
      <c r="W85" s="215">
        <f>M85*$B85*Indicators!$B$218+M85*$C85*Indicators!$C$218+M85*$D85*Indicators!$D$218+M85*$E85*Indicators!$E$218+M85*$F85*Indicators!$F$218+M85*$G85*Indicators!$G$218+M85*$H85*Indicators!$H$218+M85*$I85*Indicators!$I$218</f>
        <v>3.8785572247482394E-4</v>
      </c>
      <c r="X85" s="215">
        <f>N85*$B85*Indicators!$B$219+N85*$C85*Indicators!$C$219+N85*$D85*Indicators!$D$219+N85*$E85*Indicators!$E$219+N85*$F85*Indicators!$F$219+N85*$G85*Indicators!$G$219+N85*$H85*Indicators!$H$219+N85*$I85*Indicators!$I$219</f>
        <v>3.2176141768252377E-4</v>
      </c>
      <c r="Y85" s="215">
        <f>O85*$B85*Indicators!$B$220+O85*$C85*Indicators!$C$220+O85*$D85*Indicators!$D$220+O85*$E85*Indicators!$E$220+O85*$F85*Indicators!$F$220+O85*$G85*Indicators!$G$220+O85*$H85*Indicators!$H$220+O85*$I85*Indicators!$I$220</f>
        <v>3.1347386011207562E-4</v>
      </c>
      <c r="Z85" s="215">
        <f>P85*$B85*Indicators!$B$221+P85*$C85*Indicators!$C$221+P85*$D85*Indicators!$D$221+P85*$E85*Indicators!$E$221+P85*$F85*Indicators!$F$221+P85*$G85*Indicators!$G$221+P85*$H85*Indicators!$H$221+P85*$I85*Indicators!$I$221</f>
        <v>1.336693358884622E-3</v>
      </c>
      <c r="AA85" s="215">
        <f>Q85*$B85*Indicators!$B$222+Q85*$C85*Indicators!$C$222+Q85*$D85*Indicators!$D$222+Q85*$E85*Indicators!$E$222+Q85*$F85*Indicators!$F$222+Q85*$G85*Indicators!$G$222+Q85*$H85*Indicators!$H$222+Q85*$I85*Indicators!$I$222</f>
        <v>1.7027382615055783E-3</v>
      </c>
      <c r="AB85" s="215">
        <f>R85*$B85*Indicators!$B$223+R85*$C85*Indicators!$C$223+R85*$D85*Indicators!$D$223+R85*$E85*Indicators!$E$223+R85*$F85*Indicators!$F$223+R85*$G85*Indicators!$G$223+R85*$H85*Indicators!$H$223+R85*$I85*Indicators!$I$223</f>
        <v>1.1143170362169631E-3</v>
      </c>
      <c r="AC85" s="215">
        <f>S85*$B85*Indicators!$B$224+S85*$C85*Indicators!$C$224+S85*$D85*Indicators!$D$224+S85*$E85*Indicators!$E$224+S85*$F85*Indicators!$F$224+S85*$G85*Indicators!$G$224+S85*$H85*Indicators!$H$224+S85*$I85*Indicators!$I$224</f>
        <v>3.0446743895503383E-4</v>
      </c>
      <c r="AD85" s="215"/>
      <c r="AE85" s="198">
        <f t="shared" si="2"/>
        <v>0.80308049325415898</v>
      </c>
    </row>
    <row r="86" spans="1:31" hidden="1">
      <c r="A86" s="195">
        <f>Indicators!A98</f>
        <v>38353</v>
      </c>
      <c r="B86" s="215">
        <f>(Indicators!B98-Indicators!B97)/Indicators!B97</f>
        <v>5.5357743884076452E-2</v>
      </c>
      <c r="C86" s="215">
        <f>(Indicators!C98-Indicators!C97)/-100</f>
        <v>1.6000000000000014E-3</v>
      </c>
      <c r="D86" s="215">
        <f>(Indicators!D98-Indicators!D97)/-100</f>
        <v>4.3556739885993422E-3</v>
      </c>
      <c r="E86" s="215">
        <f>(Indicators!E98-Indicators!E97)/-Indicators!E97</f>
        <v>-9.5178926441351841E-2</v>
      </c>
      <c r="F86" s="215">
        <f>(Indicators!F98-Indicators!F97)/Indicators!F97</f>
        <v>1.3636363636363547E-2</v>
      </c>
      <c r="G86" s="215">
        <f>(Indicators!G98-Indicators!G97)/Indicators!G97</f>
        <v>-2.36238532110092E-2</v>
      </c>
      <c r="H86" s="215">
        <f>(Indicators!H98-Indicators!H97)/Indicators!H97</f>
        <v>2.0500900544467116E-2</v>
      </c>
      <c r="I86" s="215">
        <f>(Indicators!I98-Indicators!I97)/Indicators!I97</f>
        <v>-2.1569156106767324E-3</v>
      </c>
      <c r="J86" s="195"/>
      <c r="K86" s="215">
        <f>Ilembe!C$67/100</f>
        <v>0.14061284540661903</v>
      </c>
      <c r="L86" s="215">
        <f>Ilembe!D$67/100</f>
        <v>8.2063892372948501E-3</v>
      </c>
      <c r="M86" s="215">
        <f>Ilembe!E$67/100</f>
        <v>0.36297537219269382</v>
      </c>
      <c r="N86" s="215">
        <f>Ilembe!F$67/100</f>
        <v>2.0636574931913943E-2</v>
      </c>
      <c r="O86" s="215">
        <f>Ilembe!G$67/100</f>
        <v>2.1709717503648487E-2</v>
      </c>
      <c r="P86" s="215">
        <f>Ilembe!H$67/100</f>
        <v>0.12090083675968499</v>
      </c>
      <c r="Q86" s="215">
        <f>Ilembe!I$67/100</f>
        <v>6.0077902718873061E-2</v>
      </c>
      <c r="R86" s="215">
        <f>Ilembe!J$67/100</f>
        <v>0.10343840433434848</v>
      </c>
      <c r="S86" s="215">
        <f>Ilembe!K$67/100</f>
        <v>0.16144195691492325</v>
      </c>
      <c r="T86" s="215"/>
      <c r="U86" s="215">
        <f>K86*$B86*Indicators!$B$216+K86*$C86*Indicators!$C$216+K86*$D86*Indicators!$D$216+K86*$E86*Indicators!$E$216+K86*$F86*Indicators!$F$216+K86*$G86*Indicators!$G$216+K86*$H86*Indicators!$H$216+K86*$I86*Indicators!$I$216</f>
        <v>1.7398883381063027E-4</v>
      </c>
      <c r="V86" s="215">
        <f>L86*$B86*Indicators!$B$217+L86*$C86*Indicators!$C$217+L86*$D86*Indicators!$D$217+L86*$E86*Indicators!$E$217+L86*$F86*Indicators!$F$217+L86*$G86*Indicators!$G$217+L86*$H86*Indicators!$H$217+L86*$I86*Indicators!$I$217</f>
        <v>-2.2908085377541745E-5</v>
      </c>
      <c r="W86" s="215">
        <f>M86*$B86*Indicators!$B$218+M86*$C86*Indicators!$C$218+M86*$D86*Indicators!$D$218+M86*$E86*Indicators!$E$218+M86*$F86*Indicators!$F$218+M86*$G86*Indicators!$G$218+M86*$H86*Indicators!$H$218+M86*$I86*Indicators!$I$218</f>
        <v>4.360716556215961E-3</v>
      </c>
      <c r="X86" s="215">
        <f>N86*$B86*Indicators!$B$219+N86*$C86*Indicators!$C$219+N86*$D86*Indicators!$D$219+N86*$E86*Indicators!$E$219+N86*$F86*Indicators!$F$219+N86*$G86*Indicators!$G$219+N86*$H86*Indicators!$H$219+N86*$I86*Indicators!$I$219</f>
        <v>-2.5239758917489454E-4</v>
      </c>
      <c r="Y86" s="215">
        <f>O86*$B86*Indicators!$B$220+O86*$C86*Indicators!$C$220+O86*$D86*Indicators!$D$220+O86*$E86*Indicators!$E$220+O86*$F86*Indicators!$F$220+O86*$G86*Indicators!$G$220+O86*$H86*Indicators!$H$220+O86*$I86*Indicators!$I$220</f>
        <v>-3.8710006692398928E-5</v>
      </c>
      <c r="Z86" s="215">
        <f>P86*$B86*Indicators!$B$221+P86*$C86*Indicators!$C$221+P86*$D86*Indicators!$D$221+P86*$E86*Indicators!$E$221+P86*$F86*Indicators!$F$221+P86*$G86*Indicators!$G$221+P86*$H86*Indicators!$H$221+P86*$I86*Indicators!$I$221</f>
        <v>3.1122797290504686E-4</v>
      </c>
      <c r="AA86" s="215">
        <f>Q86*$B86*Indicators!$B$222+Q86*$C86*Indicators!$C$222+Q86*$D86*Indicators!$D$222+Q86*$E86*Indicators!$E$222+Q86*$F86*Indicators!$F$222+Q86*$G86*Indicators!$G$222+Q86*$H86*Indicators!$H$222+Q86*$I86*Indicators!$I$222</f>
        <v>-1.1041025401335987E-3</v>
      </c>
      <c r="AB86" s="215">
        <f>R86*$B86*Indicators!$B$223+R86*$C86*Indicators!$C$223+R86*$D86*Indicators!$D$223+R86*$E86*Indicators!$E$223+R86*$F86*Indicators!$F$223+R86*$G86*Indicators!$G$223+R86*$H86*Indicators!$H$223+R86*$I86*Indicators!$I$223</f>
        <v>3.1609468137067771E-4</v>
      </c>
      <c r="AC86" s="215">
        <f>S86*$B86*Indicators!$B$224+S86*$C86*Indicators!$C$224+S86*$D86*Indicators!$D$224+S86*$E86*Indicators!$E$224+S86*$F86*Indicators!$F$224+S86*$G86*Indicators!$G$224+S86*$H86*Indicators!$H$224+S86*$I86*Indicators!$I$224</f>
        <v>2.100252269527677E-3</v>
      </c>
      <c r="AD86" s="215"/>
      <c r="AE86" s="198">
        <f t="shared" si="2"/>
        <v>0.58441620924515592</v>
      </c>
    </row>
    <row r="87" spans="1:31" hidden="1">
      <c r="A87" s="195">
        <f>Indicators!A99</f>
        <v>38384</v>
      </c>
      <c r="B87" s="215">
        <f>(Indicators!B99-Indicators!B98)/Indicators!B98</f>
        <v>-2.8333557137102196E-2</v>
      </c>
      <c r="C87" s="215">
        <f>(Indicators!C99-Indicators!C98)/-100</f>
        <v>2.8500000000000014E-3</v>
      </c>
      <c r="D87" s="215">
        <f>(Indicators!D99-Indicators!D98)/-100</f>
        <v>3.4128593966323796E-3</v>
      </c>
      <c r="E87" s="215">
        <f>(Indicators!E99-Indicators!E98)/-Indicators!E98</f>
        <v>-0.1341048332198774</v>
      </c>
      <c r="F87" s="215">
        <f>(Indicators!F99-Indicators!F98)/Indicators!F98</f>
        <v>4.4843049327354299E-2</v>
      </c>
      <c r="G87" s="215">
        <f>(Indicators!G99-Indicators!G98)/Indicators!G98</f>
        <v>2.2316185106882783E-2</v>
      </c>
      <c r="H87" s="215">
        <f>(Indicators!H99-Indicators!H98)/Indicators!H98</f>
        <v>1.1318619766279462E-2</v>
      </c>
      <c r="I87" s="215">
        <f>(Indicators!I99-Indicators!I98)/Indicators!I98</f>
        <v>7.7816806268576058E-3</v>
      </c>
      <c r="J87" s="195"/>
      <c r="K87" s="215">
        <f>Ilembe!C$67/100</f>
        <v>0.14061284540661903</v>
      </c>
      <c r="L87" s="215">
        <f>Ilembe!D$67/100</f>
        <v>8.2063892372948501E-3</v>
      </c>
      <c r="M87" s="215">
        <f>Ilembe!E$67/100</f>
        <v>0.36297537219269382</v>
      </c>
      <c r="N87" s="215">
        <f>Ilembe!F$67/100</f>
        <v>2.0636574931913943E-2</v>
      </c>
      <c r="O87" s="215">
        <f>Ilembe!G$67/100</f>
        <v>2.1709717503648487E-2</v>
      </c>
      <c r="P87" s="215">
        <f>Ilembe!H$67/100</f>
        <v>0.12090083675968499</v>
      </c>
      <c r="Q87" s="215">
        <f>Ilembe!I$67/100</f>
        <v>6.0077902718873061E-2</v>
      </c>
      <c r="R87" s="215">
        <f>Ilembe!J$67/100</f>
        <v>0.10343840433434848</v>
      </c>
      <c r="S87" s="215">
        <f>Ilembe!K$67/100</f>
        <v>0.16144195691492325</v>
      </c>
      <c r="T87" s="215"/>
      <c r="U87" s="215">
        <f>K87*$B87*Indicators!$B$216+K87*$C87*Indicators!$C$216+K87*$D87*Indicators!$D$216+K87*$E87*Indicators!$E$216+K87*$F87*Indicators!$F$216+K87*$G87*Indicators!$G$216+K87*$H87*Indicators!$H$216+K87*$I87*Indicators!$I$216</f>
        <v>-1.800066432011989E-3</v>
      </c>
      <c r="V87" s="215">
        <f>L87*$B87*Indicators!$B$217+L87*$C87*Indicators!$C$217+L87*$D87*Indicators!$D$217+L87*$E87*Indicators!$E$217+L87*$F87*Indicators!$F$217+L87*$G87*Indicators!$G$217+L87*$H87*Indicators!$H$217+L87*$I87*Indicators!$I$217</f>
        <v>-9.3780484963437477E-5</v>
      </c>
      <c r="W87" s="215">
        <f>M87*$B87*Indicators!$B$218+M87*$C87*Indicators!$C$218+M87*$D87*Indicators!$D$218+M87*$E87*Indicators!$E$218+M87*$F87*Indicators!$F$218+M87*$G87*Indicators!$G$218+M87*$H87*Indicators!$H$218+M87*$I87*Indicators!$I$218</f>
        <v>-7.2226245174288484E-3</v>
      </c>
      <c r="X87" s="215">
        <f>N87*$B87*Indicators!$B$219+N87*$C87*Indicators!$C$219+N87*$D87*Indicators!$D$219+N87*$E87*Indicators!$E$219+N87*$F87*Indicators!$F$219+N87*$G87*Indicators!$G$219+N87*$H87*Indicators!$H$219+N87*$I87*Indicators!$I$219</f>
        <v>-5.0185007485872791E-4</v>
      </c>
      <c r="Y87" s="215">
        <f>O87*$B87*Indicators!$B$220+O87*$C87*Indicators!$C$220+O87*$D87*Indicators!$D$220+O87*$E87*Indicators!$E$220+O87*$F87*Indicators!$F$220+O87*$G87*Indicators!$G$220+O87*$H87*Indicators!$H$220+O87*$I87*Indicators!$I$220</f>
        <v>-3.9008291338716032E-4</v>
      </c>
      <c r="Z87" s="215">
        <f>P87*$B87*Indicators!$B$221+P87*$C87*Indicators!$C$221+P87*$D87*Indicators!$D$221+P87*$E87*Indicators!$E$221+P87*$F87*Indicators!$F$221+P87*$G87*Indicators!$G$221+P87*$H87*Indicators!$H$221+P87*$I87*Indicators!$I$221</f>
        <v>-1.4186639854015565E-3</v>
      </c>
      <c r="AA87" s="215">
        <f>Q87*$B87*Indicators!$B$222+Q87*$C87*Indicators!$C$222+Q87*$D87*Indicators!$D$222+Q87*$E87*Indicators!$E$222+Q87*$F87*Indicators!$F$222+Q87*$G87*Indicators!$G$222+Q87*$H87*Indicators!$H$222+Q87*$I87*Indicators!$I$222</f>
        <v>-2.3497445655833683E-3</v>
      </c>
      <c r="AB87" s="215">
        <f>R87*$B87*Indicators!$B$223+R87*$C87*Indicators!$C$223+R87*$D87*Indicators!$D$223+R87*$E87*Indicators!$E$223+R87*$F87*Indicators!$F$223+R87*$G87*Indicators!$G$223+R87*$H87*Indicators!$H$223+R87*$I87*Indicators!$I$223</f>
        <v>-1.1502746870511399E-3</v>
      </c>
      <c r="AC87" s="215">
        <f>S87*$B87*Indicators!$B$224+S87*$C87*Indicators!$C$224+S87*$D87*Indicators!$D$224+S87*$E87*Indicators!$E$224+S87*$F87*Indicators!$F$224+S87*$G87*Indicators!$G$224+S87*$H87*Indicators!$H$224+S87*$I87*Indicators!$I$224</f>
        <v>4.2481612571631042E-4</v>
      </c>
      <c r="AD87" s="215"/>
      <c r="AE87" s="198">
        <f t="shared" si="2"/>
        <v>-1.4502271534969917</v>
      </c>
    </row>
    <row r="88" spans="1:31" hidden="1">
      <c r="A88" s="195">
        <f>Indicators!A100</f>
        <v>38412</v>
      </c>
      <c r="B88" s="215">
        <f>(Indicators!B100-Indicators!B99)/Indicators!B99</f>
        <v>7.466141514648976E-2</v>
      </c>
      <c r="C88" s="215">
        <f>(Indicators!C100-Indicators!C99)/-100</f>
        <v>-9.0499999999999938E-3</v>
      </c>
      <c r="D88" s="215">
        <f>(Indicators!D100-Indicators!D99)/-100</f>
        <v>-3.8886766827944453E-3</v>
      </c>
      <c r="E88" s="215">
        <f>(Indicators!E100-Indicators!E99)/-Indicators!E99</f>
        <v>-6.0624249699879978E-2</v>
      </c>
      <c r="F88" s="215">
        <f>(Indicators!F100-Indicators!F99)/Indicators!F99</f>
        <v>-4.5064377682403421E-2</v>
      </c>
      <c r="G88" s="215">
        <f>(Indicators!G100-Indicators!G99)/Indicators!G99</f>
        <v>-1.8841911764705857E-2</v>
      </c>
      <c r="H88" s="215">
        <f>(Indicators!H100-Indicators!H99)/Indicators!H99</f>
        <v>1.3746152526015722E-2</v>
      </c>
      <c r="I88" s="215">
        <f>(Indicators!I100-Indicators!I99)/Indicators!I99</f>
        <v>-1.0027347310847767E-2</v>
      </c>
      <c r="J88" s="195"/>
      <c r="K88" s="215">
        <f>Ilembe!C$67/100</f>
        <v>0.14061284540661903</v>
      </c>
      <c r="L88" s="215">
        <f>Ilembe!D$67/100</f>
        <v>8.2063892372948501E-3</v>
      </c>
      <c r="M88" s="215">
        <f>Ilembe!E$67/100</f>
        <v>0.36297537219269382</v>
      </c>
      <c r="N88" s="215">
        <f>Ilembe!F$67/100</f>
        <v>2.0636574931913943E-2</v>
      </c>
      <c r="O88" s="215">
        <f>Ilembe!G$67/100</f>
        <v>2.1709717503648487E-2</v>
      </c>
      <c r="P88" s="215">
        <f>Ilembe!H$67/100</f>
        <v>0.12090083675968499</v>
      </c>
      <c r="Q88" s="215">
        <f>Ilembe!I$67/100</f>
        <v>6.0077902718873061E-2</v>
      </c>
      <c r="R88" s="215">
        <f>Ilembe!J$67/100</f>
        <v>0.10343840433434848</v>
      </c>
      <c r="S88" s="215">
        <f>Ilembe!K$67/100</f>
        <v>0.16144195691492325</v>
      </c>
      <c r="T88" s="215"/>
      <c r="U88" s="215">
        <f>K88*$B88*Indicators!$B$216+K88*$C88*Indicators!$C$216+K88*$D88*Indicators!$D$216+K88*$E88*Indicators!$E$216+K88*$F88*Indicators!$F$216+K88*$G88*Indicators!$G$216+K88*$H88*Indicators!$H$216+K88*$I88*Indicators!$I$216</f>
        <v>-1.324595373941632E-3</v>
      </c>
      <c r="V88" s="215">
        <f>L88*$B88*Indicators!$B$217+L88*$C88*Indicators!$C$217+L88*$D88*Indicators!$D$217+L88*$E88*Indicators!$E$217+L88*$F88*Indicators!$F$217+L88*$G88*Indicators!$G$217+L88*$H88*Indicators!$H$217+L88*$I88*Indicators!$I$217</f>
        <v>5.5752283307741569E-5</v>
      </c>
      <c r="W88" s="215">
        <f>M88*$B88*Indicators!$B$218+M88*$C88*Indicators!$C$218+M88*$D88*Indicators!$D$218+M88*$E88*Indicators!$E$218+M88*$F88*Indicators!$F$218+M88*$G88*Indicators!$G$218+M88*$H88*Indicators!$H$218+M88*$I88*Indicators!$I$218</f>
        <v>6.3280336145591877E-3</v>
      </c>
      <c r="X88" s="215">
        <f>N88*$B88*Indicators!$B$219+N88*$C88*Indicators!$C$219+N88*$D88*Indicators!$D$219+N88*$E88*Indicators!$E$219+N88*$F88*Indicators!$F$219+N88*$G88*Indicators!$G$219+N88*$H88*Indicators!$H$219+N88*$I88*Indicators!$I$219</f>
        <v>-1.8458798546086832E-4</v>
      </c>
      <c r="Y88" s="215">
        <f>O88*$B88*Indicators!$B$220+O88*$C88*Indicators!$C$220+O88*$D88*Indicators!$D$220+O88*$E88*Indicators!$E$220+O88*$F88*Indicators!$F$220+O88*$G88*Indicators!$G$220+O88*$H88*Indicators!$H$220+O88*$I88*Indicators!$I$220</f>
        <v>-2.4073584790933554E-5</v>
      </c>
      <c r="Z88" s="215">
        <f>P88*$B88*Indicators!$B$221+P88*$C88*Indicators!$C$221+P88*$D88*Indicators!$D$221+P88*$E88*Indicators!$E$221+P88*$F88*Indicators!$F$221+P88*$G88*Indicators!$G$221+P88*$H88*Indicators!$H$221+P88*$I88*Indicators!$I$221</f>
        <v>1.0820858707446889E-4</v>
      </c>
      <c r="AA88" s="215">
        <f>Q88*$B88*Indicators!$B$222+Q88*$C88*Indicators!$C$222+Q88*$D88*Indicators!$D$222+Q88*$E88*Indicators!$E$222+Q88*$F88*Indicators!$F$222+Q88*$G88*Indicators!$G$222+Q88*$H88*Indicators!$H$222+Q88*$I88*Indicators!$I$222</f>
        <v>-6.7128076380995822E-4</v>
      </c>
      <c r="AB88" s="215">
        <f>R88*$B88*Indicators!$B$223+R88*$C88*Indicators!$C$223+R88*$D88*Indicators!$D$223+R88*$E88*Indicators!$E$223+R88*$F88*Indicators!$F$223+R88*$G88*Indicators!$G$223+R88*$H88*Indicators!$H$223+R88*$I88*Indicators!$I$223</f>
        <v>1.5203658731563507E-4</v>
      </c>
      <c r="AC88" s="215">
        <f>S88*$B88*Indicators!$B$224+S88*$C88*Indicators!$C$224+S88*$D88*Indicators!$D$224+S88*$E88*Indicators!$E$224+S88*$F88*Indicators!$F$224+S88*$G88*Indicators!$G$224+S88*$H88*Indicators!$H$224+S88*$I88*Indicators!$I$224</f>
        <v>1.1532419840335627E-3</v>
      </c>
      <c r="AD88" s="215"/>
      <c r="AE88" s="198">
        <f t="shared" si="2"/>
        <v>0.55927353482872022</v>
      </c>
    </row>
    <row r="89" spans="1:31" hidden="1">
      <c r="A89" s="195">
        <f>Indicators!A101</f>
        <v>38443</v>
      </c>
      <c r="B89" s="215">
        <f>(Indicators!B101-Indicators!B100)/Indicators!B100</f>
        <v>-2.3050956437871684E-2</v>
      </c>
      <c r="C89" s="215">
        <f>(Indicators!C101-Indicators!C100)/-100</f>
        <v>2.5000000000000001E-3</v>
      </c>
      <c r="D89" s="215">
        <f>(Indicators!D101-Indicators!D100)/-100</f>
        <v>-4.0031888694772458E-3</v>
      </c>
      <c r="E89" s="215">
        <f>(Indicators!E101-Indicators!E100)/-Indicators!E100</f>
        <v>4.1124316166760988E-2</v>
      </c>
      <c r="F89" s="215">
        <f>(Indicators!F101-Indicators!F100)/Indicators!F100</f>
        <v>-4.1573033707865276E-2</v>
      </c>
      <c r="G89" s="215">
        <f>(Indicators!G101-Indicators!G100)/Indicators!G100</f>
        <v>9.3676814988290398E-3</v>
      </c>
      <c r="H89" s="215">
        <f>(Indicators!H101-Indicators!H100)/Indicators!H100</f>
        <v>2.2572847285355132E-2</v>
      </c>
      <c r="I89" s="215">
        <f>(Indicators!I101-Indicators!I100)/Indicators!I100</f>
        <v>3.2336691582710429E-2</v>
      </c>
      <c r="J89" s="195"/>
      <c r="K89" s="215">
        <f>Ilembe!C$67/100</f>
        <v>0.14061284540661903</v>
      </c>
      <c r="L89" s="215">
        <f>Ilembe!D$67/100</f>
        <v>8.2063892372948501E-3</v>
      </c>
      <c r="M89" s="215">
        <f>Ilembe!E$67/100</f>
        <v>0.36297537219269382</v>
      </c>
      <c r="N89" s="215">
        <f>Ilembe!F$67/100</f>
        <v>2.0636574931913943E-2</v>
      </c>
      <c r="O89" s="215">
        <f>Ilembe!G$67/100</f>
        <v>2.1709717503648487E-2</v>
      </c>
      <c r="P89" s="215">
        <f>Ilembe!H$67/100</f>
        <v>0.12090083675968499</v>
      </c>
      <c r="Q89" s="215">
        <f>Ilembe!I$67/100</f>
        <v>6.0077902718873061E-2</v>
      </c>
      <c r="R89" s="215">
        <f>Ilembe!J$67/100</f>
        <v>0.10343840433434848</v>
      </c>
      <c r="S89" s="215">
        <f>Ilembe!K$67/100</f>
        <v>0.16144195691492325</v>
      </c>
      <c r="T89" s="215"/>
      <c r="U89" s="215">
        <f>K89*$B89*Indicators!$B$216+K89*$C89*Indicators!$C$216+K89*$D89*Indicators!$D$216+K89*$E89*Indicators!$E$216+K89*$F89*Indicators!$F$216+K89*$G89*Indicators!$G$216+K89*$H89*Indicators!$H$216+K89*$I89*Indicators!$I$216</f>
        <v>-7.3075188619488177E-4</v>
      </c>
      <c r="V89" s="215">
        <f>L89*$B89*Indicators!$B$217+L89*$C89*Indicators!$C$217+L89*$D89*Indicators!$D$217+L89*$E89*Indicators!$E$217+L89*$F89*Indicators!$F$217+L89*$G89*Indicators!$G$217+L89*$H89*Indicators!$H$217+L89*$I89*Indicators!$I$217</f>
        <v>6.0822110118845284E-5</v>
      </c>
      <c r="W89" s="215">
        <f>M89*$B89*Indicators!$B$218+M89*$C89*Indicators!$C$218+M89*$D89*Indicators!$D$218+M89*$E89*Indicators!$E$218+M89*$F89*Indicators!$F$218+M89*$G89*Indicators!$G$218+M89*$H89*Indicators!$H$218+M89*$I89*Indicators!$I$218</f>
        <v>1.8399441089596274E-3</v>
      </c>
      <c r="X89" s="215">
        <f>N89*$B89*Indicators!$B$219+N89*$C89*Indicators!$C$219+N89*$D89*Indicators!$D$219+N89*$E89*Indicators!$E$219+N89*$F89*Indicators!$F$219+N89*$G89*Indicators!$G$219+N89*$H89*Indicators!$H$219+N89*$I89*Indicators!$I$219</f>
        <v>5.0085459884597055E-4</v>
      </c>
      <c r="Y89" s="215">
        <f>O89*$B89*Indicators!$B$220+O89*$C89*Indicators!$C$220+O89*$D89*Indicators!$D$220+O89*$E89*Indicators!$E$220+O89*$F89*Indicators!$F$220+O89*$G89*Indicators!$G$220+O89*$H89*Indicators!$H$220+O89*$I89*Indicators!$I$220</f>
        <v>2.7358415922046201E-4</v>
      </c>
      <c r="Z89" s="215">
        <f>P89*$B89*Indicators!$B$221+P89*$C89*Indicators!$C$221+P89*$D89*Indicators!$D$221+P89*$E89*Indicators!$E$221+P89*$F89*Indicators!$F$221+P89*$G89*Indicators!$G$221+P89*$H89*Indicators!$H$221+P89*$I89*Indicators!$I$221</f>
        <v>9.09767917999509E-4</v>
      </c>
      <c r="AA89" s="215">
        <f>Q89*$B89*Indicators!$B$222+Q89*$C89*Indicators!$C$222+Q89*$D89*Indicators!$D$222+Q89*$E89*Indicators!$E$222+Q89*$F89*Indicators!$F$222+Q89*$G89*Indicators!$G$222+Q89*$H89*Indicators!$H$222+Q89*$I89*Indicators!$I$222</f>
        <v>1.0742000459569101E-3</v>
      </c>
      <c r="AB89" s="215">
        <f>R89*$B89*Indicators!$B$223+R89*$C89*Indicators!$C$223+R89*$D89*Indicators!$D$223+R89*$E89*Indicators!$E$223+R89*$F89*Indicators!$F$223+R89*$G89*Indicators!$G$223+R89*$H89*Indicators!$H$223+R89*$I89*Indicators!$I$223</f>
        <v>1.1037607863158736E-3</v>
      </c>
      <c r="AC89" s="215">
        <f>S89*$B89*Indicators!$B$224+S89*$C89*Indicators!$C$224+S89*$D89*Indicators!$D$224+S89*$E89*Indicators!$E$224+S89*$F89*Indicators!$F$224+S89*$G89*Indicators!$G$224+S89*$H89*Indicators!$H$224+S89*$I89*Indicators!$I$224</f>
        <v>9.9415236182399187E-4</v>
      </c>
      <c r="AD89" s="215"/>
      <c r="AE89" s="198">
        <f t="shared" si="2"/>
        <v>0.60263342030463074</v>
      </c>
    </row>
    <row r="90" spans="1:31" hidden="1">
      <c r="A90" s="195">
        <f>Indicators!A102</f>
        <v>38473</v>
      </c>
      <c r="B90" s="215">
        <f>(Indicators!B102-Indicators!B101)/Indicators!B101</f>
        <v>0.10999407660918781</v>
      </c>
      <c r="C90" s="215">
        <f>(Indicators!C102-Indicators!C101)/-100</f>
        <v>-1.3000000000000077E-3</v>
      </c>
      <c r="D90" s="215">
        <f>(Indicators!D102-Indicators!D101)/-100</f>
        <v>8.3727583514323187E-4</v>
      </c>
      <c r="E90" s="215">
        <f>(Indicators!E102-Indicators!E101)/-Indicators!E101</f>
        <v>2.2427700177060802E-2</v>
      </c>
      <c r="F90" s="215">
        <f>(Indicators!F102-Indicators!F101)/Indicators!F101</f>
        <v>-2.344665885111322E-3</v>
      </c>
      <c r="G90" s="215">
        <f>(Indicators!G102-Indicators!G101)/Indicators!G101</f>
        <v>-2.5986078886310878E-2</v>
      </c>
      <c r="H90" s="215">
        <f>(Indicators!H102-Indicators!H101)/Indicators!H101</f>
        <v>1.2610042237728859E-2</v>
      </c>
      <c r="I90" s="215">
        <f>(Indicators!I102-Indicators!I101)/Indicators!I101</f>
        <v>-3.0431816989348864E-2</v>
      </c>
      <c r="J90" s="195"/>
      <c r="K90" s="215">
        <f>Ilembe!C$67/100</f>
        <v>0.14061284540661903</v>
      </c>
      <c r="L90" s="215">
        <f>Ilembe!D$67/100</f>
        <v>8.2063892372948501E-3</v>
      </c>
      <c r="M90" s="215">
        <f>Ilembe!E$67/100</f>
        <v>0.36297537219269382</v>
      </c>
      <c r="N90" s="215">
        <f>Ilembe!F$67/100</f>
        <v>2.0636574931913943E-2</v>
      </c>
      <c r="O90" s="215">
        <f>Ilembe!G$67/100</f>
        <v>2.1709717503648487E-2</v>
      </c>
      <c r="P90" s="215">
        <f>Ilembe!H$67/100</f>
        <v>0.12090083675968499</v>
      </c>
      <c r="Q90" s="215">
        <f>Ilembe!I$67/100</f>
        <v>6.0077902718873061E-2</v>
      </c>
      <c r="R90" s="215">
        <f>Ilembe!J$67/100</f>
        <v>0.10343840433434848</v>
      </c>
      <c r="S90" s="215">
        <f>Ilembe!K$67/100</f>
        <v>0.16144195691492325</v>
      </c>
      <c r="T90" s="215"/>
      <c r="U90" s="215">
        <f>K90*$B90*Indicators!$B$216+K90*$C90*Indicators!$C$216+K90*$D90*Indicators!$D$216+K90*$E90*Indicators!$E$216+K90*$F90*Indicators!$F$216+K90*$G90*Indicators!$G$216+K90*$H90*Indicators!$H$216+K90*$I90*Indicators!$I$216</f>
        <v>3.3531167996470545E-3</v>
      </c>
      <c r="V90" s="215">
        <f>L90*$B90*Indicators!$B$217+L90*$C90*Indicators!$C$217+L90*$D90*Indicators!$D$217+L90*$E90*Indicators!$E$217+L90*$F90*Indicators!$F$217+L90*$G90*Indicators!$G$217+L90*$H90*Indicators!$H$217+L90*$I90*Indicators!$I$217</f>
        <v>1.5395348735118756E-4</v>
      </c>
      <c r="W90" s="215">
        <f>M90*$B90*Indicators!$B$218+M90*$C90*Indicators!$C$218+M90*$D90*Indicators!$D$218+M90*$E90*Indicators!$E$218+M90*$F90*Indicators!$F$218+M90*$G90*Indicators!$G$218+M90*$H90*Indicators!$H$218+M90*$I90*Indicators!$I$218</f>
        <v>1.2957204982036653E-2</v>
      </c>
      <c r="X90" s="215">
        <f>N90*$B90*Indicators!$B$219+N90*$C90*Indicators!$C$219+N90*$D90*Indicators!$D$219+N90*$E90*Indicators!$E$219+N90*$F90*Indicators!$F$219+N90*$G90*Indicators!$G$219+N90*$H90*Indicators!$H$219+N90*$I90*Indicators!$I$219</f>
        <v>3.1097403702912303E-5</v>
      </c>
      <c r="Y90" s="215">
        <f>O90*$B90*Indicators!$B$220+O90*$C90*Indicators!$C$220+O90*$D90*Indicators!$D$220+O90*$E90*Indicators!$E$220+O90*$F90*Indicators!$F$220+O90*$G90*Indicators!$G$220+O90*$H90*Indicators!$H$220+O90*$I90*Indicators!$I$220</f>
        <v>3.5427462955900342E-4</v>
      </c>
      <c r="Z90" s="215">
        <f>P90*$B90*Indicators!$B$221+P90*$C90*Indicators!$C$221+P90*$D90*Indicators!$D$221+P90*$E90*Indicators!$E$221+P90*$F90*Indicators!$F$221+P90*$G90*Indicators!$G$221+P90*$H90*Indicators!$H$221+P90*$I90*Indicators!$I$221</f>
        <v>1.9473671154831053E-3</v>
      </c>
      <c r="AA90" s="215">
        <f>Q90*$B90*Indicators!$B$222+Q90*$C90*Indicators!$C$222+Q90*$D90*Indicators!$D$222+Q90*$E90*Indicators!$E$222+Q90*$F90*Indicators!$F$222+Q90*$G90*Indicators!$G$222+Q90*$H90*Indicators!$H$222+Q90*$I90*Indicators!$I$222</f>
        <v>1.0231430272652777E-3</v>
      </c>
      <c r="AB90" s="215">
        <f>R90*$B90*Indicators!$B$223+R90*$C90*Indicators!$C$223+R90*$D90*Indicators!$D$223+R90*$E90*Indicators!$E$223+R90*$F90*Indicators!$F$223+R90*$G90*Indicators!$G$223+R90*$H90*Indicators!$H$223+R90*$I90*Indicators!$I$223</f>
        <v>1.565263767433411E-3</v>
      </c>
      <c r="AC90" s="215">
        <f>S90*$B90*Indicators!$B$224+S90*$C90*Indicators!$C$224+S90*$D90*Indicators!$D$224+S90*$E90*Indicators!$E$224+S90*$F90*Indicators!$F$224+S90*$G90*Indicators!$G$224+S90*$H90*Indicators!$H$224+S90*$I90*Indicators!$I$224</f>
        <v>2.0944324614778271E-3</v>
      </c>
      <c r="AD90" s="215"/>
      <c r="AE90" s="198">
        <f t="shared" si="2"/>
        <v>2.3479853673956432</v>
      </c>
    </row>
    <row r="91" spans="1:31" hidden="1">
      <c r="A91" s="195">
        <f>Indicators!A103</f>
        <v>38504</v>
      </c>
      <c r="B91" s="215">
        <f>(Indicators!B103-Indicators!B102)/Indicators!B102</f>
        <v>-1.1399178784779381E-2</v>
      </c>
      <c r="C91" s="215">
        <f>(Indicators!C103-Indicators!C102)/-100</f>
        <v>4.5500000000000011E-3</v>
      </c>
      <c r="D91" s="215">
        <f>(Indicators!D103-Indicators!D102)/-100</f>
        <v>4.9497929961800982E-3</v>
      </c>
      <c r="E91" s="215">
        <f>(Indicators!E103-Indicators!E102)/-Indicators!E102</f>
        <v>-0.12094988931374533</v>
      </c>
      <c r="F91" s="215">
        <f>(Indicators!F103-Indicators!F102)/Indicators!F102</f>
        <v>6.1104582843713229E-2</v>
      </c>
      <c r="G91" s="215">
        <f>(Indicators!G103-Indicators!G102)/Indicators!G102</f>
        <v>4.1448308718437299E-2</v>
      </c>
      <c r="H91" s="215">
        <f>(Indicators!H103-Indicators!H102)/Indicators!H102</f>
        <v>1.2423283411593719E-2</v>
      </c>
      <c r="I91" s="215">
        <f>(Indicators!I103-Indicators!I102)/Indicators!I102</f>
        <v>-1.2392445478651442E-2</v>
      </c>
      <c r="J91" s="195"/>
      <c r="K91" s="215">
        <f>Ilembe!C$67/100</f>
        <v>0.14061284540661903</v>
      </c>
      <c r="L91" s="215">
        <f>Ilembe!D$67/100</f>
        <v>8.2063892372948501E-3</v>
      </c>
      <c r="M91" s="215">
        <f>Ilembe!E$67/100</f>
        <v>0.36297537219269382</v>
      </c>
      <c r="N91" s="215">
        <f>Ilembe!F$67/100</f>
        <v>2.0636574931913943E-2</v>
      </c>
      <c r="O91" s="215">
        <f>Ilembe!G$67/100</f>
        <v>2.1709717503648487E-2</v>
      </c>
      <c r="P91" s="215">
        <f>Ilembe!H$67/100</f>
        <v>0.12090083675968499</v>
      </c>
      <c r="Q91" s="215">
        <f>Ilembe!I$67/100</f>
        <v>6.0077902718873061E-2</v>
      </c>
      <c r="R91" s="215">
        <f>Ilembe!J$67/100</f>
        <v>0.10343840433434848</v>
      </c>
      <c r="S91" s="215">
        <f>Ilembe!K$67/100</f>
        <v>0.16144195691492325</v>
      </c>
      <c r="T91" s="215"/>
      <c r="U91" s="215">
        <f>K91*$B91*Indicators!$B$216+K91*$C91*Indicators!$C$216+K91*$D91*Indicators!$D$216+K91*$E91*Indicators!$E$216+K91*$F91*Indicators!$F$216+K91*$G91*Indicators!$G$216+K91*$H91*Indicators!$H$216+K91*$I91*Indicators!$I$216</f>
        <v>-5.0009235961316937E-4</v>
      </c>
      <c r="V91" s="215">
        <f>L91*$B91*Indicators!$B$217+L91*$C91*Indicators!$C$217+L91*$D91*Indicators!$D$217+L91*$E91*Indicators!$E$217+L91*$F91*Indicators!$F$217+L91*$G91*Indicators!$G$217+L91*$H91*Indicators!$H$217+L91*$I91*Indicators!$I$217</f>
        <v>-1.1603080831186729E-5</v>
      </c>
      <c r="W91" s="215">
        <f>M91*$B91*Indicators!$B$218+M91*$C91*Indicators!$C$218+M91*$D91*Indicators!$D$218+M91*$E91*Indicators!$E$218+M91*$F91*Indicators!$F$218+M91*$G91*Indicators!$G$218+M91*$H91*Indicators!$H$218+M91*$I91*Indicators!$I$218</f>
        <v>-5.8669061892976729E-3</v>
      </c>
      <c r="X91" s="215">
        <f>N91*$B91*Indicators!$B$219+N91*$C91*Indicators!$C$219+N91*$D91*Indicators!$D$219+N91*$E91*Indicators!$E$219+N91*$F91*Indicators!$F$219+N91*$G91*Indicators!$G$219+N91*$H91*Indicators!$H$219+N91*$I91*Indicators!$I$219</f>
        <v>-6.1515154493378048E-4</v>
      </c>
      <c r="Y91" s="215">
        <f>O91*$B91*Indicators!$B$220+O91*$C91*Indicators!$C$220+O91*$D91*Indicators!$D$220+O91*$E91*Indicators!$E$220+O91*$F91*Indicators!$F$220+O91*$G91*Indicators!$G$220+O91*$H91*Indicators!$H$220+O91*$I91*Indicators!$I$220</f>
        <v>-3.1077589185262382E-4</v>
      </c>
      <c r="Z91" s="215">
        <f>P91*$B91*Indicators!$B$221+P91*$C91*Indicators!$C$221+P91*$D91*Indicators!$D$221+P91*$E91*Indicators!$E$221+P91*$F91*Indicators!$F$221+P91*$G91*Indicators!$G$221+P91*$H91*Indicators!$H$221+P91*$I91*Indicators!$I$221</f>
        <v>-9.1239356226163943E-4</v>
      </c>
      <c r="AA91" s="215">
        <f>Q91*$B91*Indicators!$B$222+Q91*$C91*Indicators!$C$222+Q91*$D91*Indicators!$D$222+Q91*$E91*Indicators!$E$222+Q91*$F91*Indicators!$F$222+Q91*$G91*Indicators!$G$222+Q91*$H91*Indicators!$H$222+Q91*$I91*Indicators!$I$222</f>
        <v>-2.08917862188251E-3</v>
      </c>
      <c r="AB91" s="215">
        <f>R91*$B91*Indicators!$B$223+R91*$C91*Indicators!$C$223+R91*$D91*Indicators!$D$223+R91*$E91*Indicators!$E$223+R91*$F91*Indicators!$F$223+R91*$G91*Indicators!$G$223+R91*$H91*Indicators!$H$223+R91*$I91*Indicators!$I$223</f>
        <v>-8.3165146959048703E-4</v>
      </c>
      <c r="AC91" s="215">
        <f>S91*$B91*Indicators!$B$224+S91*$C91*Indicators!$C$224+S91*$D91*Indicators!$D$224+S91*$E91*Indicators!$E$224+S91*$F91*Indicators!$F$224+S91*$G91*Indicators!$G$224+S91*$H91*Indicators!$H$224+S91*$I91*Indicators!$I$224</f>
        <v>7.3454532001981769E-4</v>
      </c>
      <c r="AD91" s="215"/>
      <c r="AE91" s="198">
        <f t="shared" si="2"/>
        <v>-1.0403207400243253</v>
      </c>
    </row>
    <row r="92" spans="1:31" hidden="1">
      <c r="A92" s="195">
        <f>Indicators!A104</f>
        <v>38534</v>
      </c>
      <c r="B92" s="215">
        <f>(Indicators!B104-Indicators!B103)/Indicators!B103</f>
        <v>-1.368979787680687E-2</v>
      </c>
      <c r="C92" s="215">
        <f>(Indicators!C104-Indicators!C103)/-100</f>
        <v>9.9999999999999655E-4</v>
      </c>
      <c r="D92" s="215">
        <f>(Indicators!D104-Indicators!D103)/-100</f>
        <v>-5.5406320593061496E-3</v>
      </c>
      <c r="E92" s="215">
        <f>(Indicators!E104-Indicators!E103)/-Indicators!E103</f>
        <v>-6.8581687612208259E-2</v>
      </c>
      <c r="F92" s="215">
        <f>(Indicators!F104-Indicators!F103)/Indicators!F103</f>
        <v>6.3122923588039906E-2</v>
      </c>
      <c r="G92" s="215">
        <f>(Indicators!G104-Indicators!G103)/Indicators!G103</f>
        <v>-2.2644098810612939E-2</v>
      </c>
      <c r="H92" s="215">
        <f>(Indicators!H104-Indicators!H103)/Indicators!H103</f>
        <v>1.6793496098644882E-2</v>
      </c>
      <c r="I92" s="215">
        <f>(Indicators!I104-Indicators!I103)/Indicators!I103</f>
        <v>1.2054794520547946E-3</v>
      </c>
      <c r="J92" s="195"/>
      <c r="K92" s="215">
        <f>Ilembe!C$67/100</f>
        <v>0.14061284540661903</v>
      </c>
      <c r="L92" s="215">
        <f>Ilembe!D$67/100</f>
        <v>8.2063892372948501E-3</v>
      </c>
      <c r="M92" s="215">
        <f>Ilembe!E$67/100</f>
        <v>0.36297537219269382</v>
      </c>
      <c r="N92" s="215">
        <f>Ilembe!F$67/100</f>
        <v>2.0636574931913943E-2</v>
      </c>
      <c r="O92" s="215">
        <f>Ilembe!G$67/100</f>
        <v>2.1709717503648487E-2</v>
      </c>
      <c r="P92" s="215">
        <f>Ilembe!H$67/100</f>
        <v>0.12090083675968499</v>
      </c>
      <c r="Q92" s="215">
        <f>Ilembe!I$67/100</f>
        <v>6.0077902718873061E-2</v>
      </c>
      <c r="R92" s="215">
        <f>Ilembe!J$67/100</f>
        <v>0.10343840433434848</v>
      </c>
      <c r="S92" s="215">
        <f>Ilembe!K$67/100</f>
        <v>0.16144195691492325</v>
      </c>
      <c r="T92" s="215"/>
      <c r="U92" s="215">
        <f>K92*$B92*Indicators!$B$216+K92*$C92*Indicators!$C$216+K92*$D92*Indicators!$D$216+K92*$E92*Indicators!$E$216+K92*$F92*Indicators!$F$216+K92*$G92*Indicators!$G$216+K92*$H92*Indicators!$H$216+K92*$I92*Indicators!$I$216</f>
        <v>8.6319230320222682E-4</v>
      </c>
      <c r="V92" s="215">
        <f>L92*$B92*Indicators!$B$217+L92*$C92*Indicators!$C$217+L92*$D92*Indicators!$D$217+L92*$E92*Indicators!$E$217+L92*$F92*Indicators!$F$217+L92*$G92*Indicators!$G$217+L92*$H92*Indicators!$H$217+L92*$I92*Indicators!$I$217</f>
        <v>-1.6233593408356283E-4</v>
      </c>
      <c r="W92" s="215">
        <f>M92*$B92*Indicators!$B$218+M92*$C92*Indicators!$C$218+M92*$D92*Indicators!$D$218+M92*$E92*Indicators!$E$218+M92*$F92*Indicators!$F$218+M92*$G92*Indicators!$G$218+M92*$H92*Indicators!$H$218+M92*$I92*Indicators!$I$218</f>
        <v>-3.559403331034956E-3</v>
      </c>
      <c r="X92" s="215">
        <f>N92*$B92*Indicators!$B$219+N92*$C92*Indicators!$C$219+N92*$D92*Indicators!$D$219+N92*$E92*Indicators!$E$219+N92*$F92*Indicators!$F$219+N92*$G92*Indicators!$G$219+N92*$H92*Indicators!$H$219+N92*$I92*Indicators!$I$219</f>
        <v>-2.6889992814708969E-4</v>
      </c>
      <c r="Y92" s="215">
        <f>O92*$B92*Indicators!$B$220+O92*$C92*Indicators!$C$220+O92*$D92*Indicators!$D$220+O92*$E92*Indicators!$E$220+O92*$F92*Indicators!$F$220+O92*$G92*Indicators!$G$220+O92*$H92*Indicators!$H$220+O92*$I92*Indicators!$I$220</f>
        <v>-1.478860167071648E-4</v>
      </c>
      <c r="Z92" s="215">
        <f>P92*$B92*Indicators!$B$221+P92*$C92*Indicators!$C$221+P92*$D92*Indicators!$D$221+P92*$E92*Indicators!$E$221+P92*$F92*Indicators!$F$221+P92*$G92*Indicators!$G$221+P92*$H92*Indicators!$H$221+P92*$I92*Indicators!$I$221</f>
        <v>-5.7874032866039361E-4</v>
      </c>
      <c r="AA92" s="215">
        <f>Q92*$B92*Indicators!$B$222+Q92*$C92*Indicators!$C$222+Q92*$D92*Indicators!$D$222+Q92*$E92*Indicators!$E$222+Q92*$F92*Indicators!$F$222+Q92*$G92*Indicators!$G$222+Q92*$H92*Indicators!$H$222+Q92*$I92*Indicators!$I$222</f>
        <v>-1.1305641236394853E-3</v>
      </c>
      <c r="AB92" s="215">
        <f>R92*$B92*Indicators!$B$223+R92*$C92*Indicators!$C$223+R92*$D92*Indicators!$D$223+R92*$E92*Indicators!$E$223+R92*$F92*Indicators!$F$223+R92*$G92*Indicators!$G$223+R92*$H92*Indicators!$H$223+R92*$I92*Indicators!$I$223</f>
        <v>-3.4474871508423805E-4</v>
      </c>
      <c r="AC92" s="215">
        <f>S92*$B92*Indicators!$B$224+S92*$C92*Indicators!$C$224+S92*$D92*Indicators!$D$224+S92*$E92*Indicators!$E$224+S92*$F92*Indicators!$F$224+S92*$G92*Indicators!$G$224+S92*$H92*Indicators!$H$224+S92*$I92*Indicators!$I$224</f>
        <v>4.796790227506179E-4</v>
      </c>
      <c r="AD92" s="215"/>
      <c r="AE92" s="198">
        <f t="shared" si="2"/>
        <v>-0.48497070514040458</v>
      </c>
    </row>
    <row r="93" spans="1:31" hidden="1">
      <c r="A93" s="195">
        <f>Indicators!A105</f>
        <v>38565</v>
      </c>
      <c r="B93" s="215">
        <f>(Indicators!B105-Indicators!B104)/Indicators!B104</f>
        <v>-7.6620197935510998E-3</v>
      </c>
      <c r="C93" s="215">
        <f>(Indicators!C105-Indicators!C104)/-100</f>
        <v>-1.0999999999999942E-3</v>
      </c>
      <c r="D93" s="215">
        <f>(Indicators!D105-Indicators!D104)/-100</f>
        <v>-5.6950672355035306E-3</v>
      </c>
      <c r="E93" s="215">
        <f>(Indicators!E105-Indicators!E104)/-Indicators!E104</f>
        <v>-0.12768817204301078</v>
      </c>
      <c r="F93" s="215">
        <f>(Indicators!F105-Indicators!F104)/Indicators!F104</f>
        <v>2.9166666666666785E-2</v>
      </c>
      <c r="G93" s="215">
        <f>(Indicators!G105-Indicators!G104)/Indicators!G104</f>
        <v>8.1909665340510179E-3</v>
      </c>
      <c r="H93" s="215">
        <f>(Indicators!H105-Indicators!H104)/Indicators!H104</f>
        <v>7.6738396424306304E-3</v>
      </c>
      <c r="I93" s="215">
        <f>(Indicators!I105-Indicators!I104)/Indicators!I104</f>
        <v>3.9951838879159372E-3</v>
      </c>
      <c r="J93" s="195"/>
      <c r="K93" s="215">
        <f>Ilembe!C$67/100</f>
        <v>0.14061284540661903</v>
      </c>
      <c r="L93" s="215">
        <f>Ilembe!D$67/100</f>
        <v>8.2063892372948501E-3</v>
      </c>
      <c r="M93" s="215">
        <f>Ilembe!E$67/100</f>
        <v>0.36297537219269382</v>
      </c>
      <c r="N93" s="215">
        <f>Ilembe!F$67/100</f>
        <v>2.0636574931913943E-2</v>
      </c>
      <c r="O93" s="215">
        <f>Ilembe!G$67/100</f>
        <v>2.1709717503648487E-2</v>
      </c>
      <c r="P93" s="215">
        <f>Ilembe!H$67/100</f>
        <v>0.12090083675968499</v>
      </c>
      <c r="Q93" s="215">
        <f>Ilembe!I$67/100</f>
        <v>6.0077902718873061E-2</v>
      </c>
      <c r="R93" s="215">
        <f>Ilembe!J$67/100</f>
        <v>0.10343840433434848</v>
      </c>
      <c r="S93" s="215">
        <f>Ilembe!K$67/100</f>
        <v>0.16144195691492325</v>
      </c>
      <c r="T93" s="215"/>
      <c r="U93" s="215">
        <f>K93*$B93*Indicators!$B$216+K93*$C93*Indicators!$C$216+K93*$D93*Indicators!$D$216+K93*$E93*Indicators!$E$216+K93*$F93*Indicators!$F$216+K93*$G93*Indicators!$G$216+K93*$H93*Indicators!$H$216+K93*$I93*Indicators!$I$216</f>
        <v>-1.9400562236632948E-3</v>
      </c>
      <c r="V93" s="215">
        <f>L93*$B93*Indicators!$B$217+L93*$C93*Indicators!$C$217+L93*$D93*Indicators!$D$217+L93*$E93*Indicators!$E$217+L93*$F93*Indicators!$F$217+L93*$G93*Indicators!$G$217+L93*$H93*Indicators!$H$217+L93*$I93*Indicators!$I$217</f>
        <v>-9.0204628454290187E-5</v>
      </c>
      <c r="W93" s="215">
        <f>M93*$B93*Indicators!$B$218+M93*$C93*Indicators!$C$218+M93*$D93*Indicators!$D$218+M93*$E93*Indicators!$E$218+M93*$F93*Indicators!$F$218+M93*$G93*Indicators!$G$218+M93*$H93*Indicators!$H$218+M93*$I93*Indicators!$I$218</f>
        <v>-5.2228006349819729E-3</v>
      </c>
      <c r="X93" s="215">
        <f>N93*$B93*Indicators!$B$219+N93*$C93*Indicators!$C$219+N93*$D93*Indicators!$D$219+N93*$E93*Indicators!$E$219+N93*$F93*Indicators!$F$219+N93*$G93*Indicators!$G$219+N93*$H93*Indicators!$H$219+N93*$I93*Indicators!$I$219</f>
        <v>-4.9277280381100044E-4</v>
      </c>
      <c r="Y93" s="215">
        <f>O93*$B93*Indicators!$B$220+O93*$C93*Indicators!$C$220+O93*$D93*Indicators!$D$220+O93*$E93*Indicators!$E$220+O93*$F93*Indicators!$F$220+O93*$G93*Indicators!$G$220+O93*$H93*Indicators!$H$220+O93*$I93*Indicators!$I$220</f>
        <v>-3.9765740400437134E-4</v>
      </c>
      <c r="Z93" s="215">
        <f>P93*$B93*Indicators!$B$221+P93*$C93*Indicators!$C$221+P93*$D93*Indicators!$D$221+P93*$E93*Indicators!$E$221+P93*$F93*Indicators!$F$221+P93*$G93*Indicators!$G$221+P93*$H93*Indicators!$H$221+P93*$I93*Indicators!$I$221</f>
        <v>-1.5887062373675324E-3</v>
      </c>
      <c r="AA93" s="215">
        <f>Q93*$B93*Indicators!$B$222+Q93*$C93*Indicators!$C$222+Q93*$D93*Indicators!$D$222+Q93*$E93*Indicators!$E$222+Q93*$F93*Indicators!$F$222+Q93*$G93*Indicators!$G$222+Q93*$H93*Indicators!$H$222+Q93*$I93*Indicators!$I$222</f>
        <v>-2.2786271244174187E-3</v>
      </c>
      <c r="AB93" s="215">
        <f>R93*$B93*Indicators!$B$223+R93*$C93*Indicators!$C$223+R93*$D93*Indicators!$D$223+R93*$E93*Indicators!$E$223+R93*$F93*Indicators!$F$223+R93*$G93*Indicators!$G$223+R93*$H93*Indicators!$H$223+R93*$I93*Indicators!$I$223</f>
        <v>-1.2399797487640237E-3</v>
      </c>
      <c r="AC93" s="215">
        <f>S93*$B93*Indicators!$B$224+S93*$C93*Indicators!$C$224+S93*$D93*Indicators!$D$224+S93*$E93*Indicators!$E$224+S93*$F93*Indicators!$F$224+S93*$G93*Indicators!$G$224+S93*$H93*Indicators!$H$224+S93*$I93*Indicators!$I$224</f>
        <v>3.4176561728828673E-5</v>
      </c>
      <c r="AD93" s="215"/>
      <c r="AE93" s="198">
        <f t="shared" si="2"/>
        <v>-1.3216628243735076</v>
      </c>
    </row>
    <row r="94" spans="1:31" hidden="1">
      <c r="A94" s="195">
        <f>Indicators!A106</f>
        <v>38596</v>
      </c>
      <c r="B94" s="215">
        <f>(Indicators!B106-Indicators!B105)/Indicators!B105</f>
        <v>-2.6426656453466018E-2</v>
      </c>
      <c r="C94" s="215">
        <f>(Indicators!C106-Indicators!C105)/-100</f>
        <v>-8.9999999999999857E-4</v>
      </c>
      <c r="D94" s="215">
        <f>(Indicators!D106-Indicators!D105)/-100</f>
        <v>-4.0290088638195035E-3</v>
      </c>
      <c r="E94" s="215">
        <f>(Indicators!E106-Indicators!E105)/-Indicators!E105</f>
        <v>7.1811680572109765E-2</v>
      </c>
      <c r="F94" s="215">
        <f>(Indicators!F106-Indicators!F105)/Indicators!F105</f>
        <v>9.4129554655870404E-2</v>
      </c>
      <c r="G94" s="215">
        <f>(Indicators!G106-Indicators!G105)/Indicators!G105</f>
        <v>9.702878365831015E-2</v>
      </c>
      <c r="H94" s="215">
        <f>(Indicators!H106-Indicators!H105)/Indicators!H105</f>
        <v>2.3078521214329357E-2</v>
      </c>
      <c r="I94" s="215">
        <f>(Indicators!I106-Indicators!I105)/Indicators!I105</f>
        <v>1.3900245298446443E-2</v>
      </c>
      <c r="J94" s="195"/>
      <c r="K94" s="215">
        <f>Ilembe!C$67/100</f>
        <v>0.14061284540661903</v>
      </c>
      <c r="L94" s="215">
        <f>Ilembe!D$67/100</f>
        <v>8.2063892372948501E-3</v>
      </c>
      <c r="M94" s="215">
        <f>Ilembe!E$67/100</f>
        <v>0.36297537219269382</v>
      </c>
      <c r="N94" s="215">
        <f>Ilembe!F$67/100</f>
        <v>2.0636574931913943E-2</v>
      </c>
      <c r="O94" s="215">
        <f>Ilembe!G$67/100</f>
        <v>2.1709717503648487E-2</v>
      </c>
      <c r="P94" s="215">
        <f>Ilembe!H$67/100</f>
        <v>0.12090083675968499</v>
      </c>
      <c r="Q94" s="215">
        <f>Ilembe!I$67/100</f>
        <v>6.0077902718873061E-2</v>
      </c>
      <c r="R94" s="215">
        <f>Ilembe!J$67/100</f>
        <v>0.10343840433434848</v>
      </c>
      <c r="S94" s="215">
        <f>Ilembe!K$67/100</f>
        <v>0.16144195691492325</v>
      </c>
      <c r="T94" s="215"/>
      <c r="U94" s="215">
        <f>K94*$B94*Indicators!$B$216+K94*$C94*Indicators!$C$216+K94*$D94*Indicators!$D$216+K94*$E94*Indicators!$E$216+K94*$F94*Indicators!$F$216+K94*$G94*Indicators!$G$216+K94*$H94*Indicators!$H$216+K94*$I94*Indicators!$I$216</f>
        <v>5.3840577099012257E-3</v>
      </c>
      <c r="V94" s="215">
        <f>L94*$B94*Indicators!$B$217+L94*$C94*Indicators!$C$217+L94*$D94*Indicators!$D$217+L94*$E94*Indicators!$E$217+L94*$F94*Indicators!$F$217+L94*$G94*Indicators!$G$217+L94*$H94*Indicators!$H$217+L94*$I94*Indicators!$I$217</f>
        <v>3.3518778257781074E-4</v>
      </c>
      <c r="W94" s="215">
        <f>M94*$B94*Indicators!$B$218+M94*$C94*Indicators!$C$218+M94*$D94*Indicators!$D$218+M94*$E94*Indicators!$E$218+M94*$F94*Indicators!$F$218+M94*$G94*Indicators!$G$218+M94*$H94*Indicators!$H$218+M94*$I94*Indicators!$I$218</f>
        <v>9.5763394494976345E-4</v>
      </c>
      <c r="X94" s="215">
        <f>N94*$B94*Indicators!$B$219+N94*$C94*Indicators!$C$219+N94*$D94*Indicators!$D$219+N94*$E94*Indicators!$E$219+N94*$F94*Indicators!$F$219+N94*$G94*Indicators!$G$219+N94*$H94*Indicators!$H$219+N94*$I94*Indicators!$I$219</f>
        <v>4.2782085484691318E-4</v>
      </c>
      <c r="Y94" s="215">
        <f>O94*$B94*Indicators!$B$220+O94*$C94*Indicators!$C$220+O94*$D94*Indicators!$D$220+O94*$E94*Indicators!$E$220+O94*$F94*Indicators!$F$220+O94*$G94*Indicators!$G$220+O94*$H94*Indicators!$H$220+O94*$I94*Indicators!$I$220</f>
        <v>3.2726865475658258E-4</v>
      </c>
      <c r="Z94" s="215">
        <f>P94*$B94*Indicators!$B$221+P94*$C94*Indicators!$C$221+P94*$D94*Indicators!$D$221+P94*$E94*Indicators!$E$221+P94*$F94*Indicators!$F$221+P94*$G94*Indicators!$G$221+P94*$H94*Indicators!$H$221+P94*$I94*Indicators!$I$221</f>
        <v>1.1107559985584978E-3</v>
      </c>
      <c r="AA94" s="215">
        <f>Q94*$B94*Indicators!$B$222+Q94*$C94*Indicators!$C$222+Q94*$D94*Indicators!$D$222+Q94*$E94*Indicators!$E$222+Q94*$F94*Indicators!$F$222+Q94*$G94*Indicators!$G$222+Q94*$H94*Indicators!$H$222+Q94*$I94*Indicators!$I$222</f>
        <v>1.4613148645033977E-3</v>
      </c>
      <c r="AB94" s="215">
        <f>R94*$B94*Indicators!$B$223+R94*$C94*Indicators!$C$223+R94*$D94*Indicators!$D$223+R94*$E94*Indicators!$E$223+R94*$F94*Indicators!$F$223+R94*$G94*Indicators!$G$223+R94*$H94*Indicators!$H$223+R94*$I94*Indicators!$I$223</f>
        <v>1.1832495077116379E-3</v>
      </c>
      <c r="AC94" s="215">
        <f>S94*$B94*Indicators!$B$224+S94*$C94*Indicators!$C$224+S94*$D94*Indicators!$D$224+S94*$E94*Indicators!$E$224+S94*$F94*Indicators!$F$224+S94*$G94*Indicators!$G$224+S94*$H94*Indicators!$H$224+S94*$I94*Indicators!$I$224</f>
        <v>6.2237508362679027E-4</v>
      </c>
      <c r="AD94" s="215"/>
      <c r="AE94" s="198">
        <f t="shared" si="2"/>
        <v>1.180966440143262</v>
      </c>
    </row>
    <row r="95" spans="1:31" hidden="1">
      <c r="A95" s="195">
        <f>Indicators!A107</f>
        <v>38626</v>
      </c>
      <c r="B95" s="215">
        <f>(Indicators!B107-Indicators!B106)/Indicators!B106</f>
        <v>5.5751376868607296E-2</v>
      </c>
      <c r="C95" s="215">
        <f>(Indicators!C107-Indicators!C106)/-100</f>
        <v>2.5000000000000353E-4</v>
      </c>
      <c r="D95" s="215">
        <f>(Indicators!D107-Indicators!D106)/-100</f>
        <v>3.3848848143228859E-3</v>
      </c>
      <c r="E95" s="215">
        <f>(Indicators!E107-Indicators!E106)/-Indicators!E106</f>
        <v>5.9390048154093031E-2</v>
      </c>
      <c r="F95" s="215">
        <f>(Indicators!F107-Indicators!F106)/Indicators!F106</f>
        <v>7.4005550416281124E-2</v>
      </c>
      <c r="G95" s="215">
        <f>(Indicators!G107-Indicators!G106)/Indicators!G106</f>
        <v>2.1159542953872196E-3</v>
      </c>
      <c r="H95" s="215">
        <f>(Indicators!H107-Indicators!H106)/Indicators!H106</f>
        <v>1.5877573028132873E-2</v>
      </c>
      <c r="I95" s="215">
        <f>(Indicators!I107-Indicators!I106)/Indicators!I106</f>
        <v>1.6075268817204301E-2</v>
      </c>
      <c r="J95" s="195"/>
      <c r="K95" s="215">
        <f>Ilembe!C$67/100</f>
        <v>0.14061284540661903</v>
      </c>
      <c r="L95" s="215">
        <f>Ilembe!D$67/100</f>
        <v>8.2063892372948501E-3</v>
      </c>
      <c r="M95" s="215">
        <f>Ilembe!E$67/100</f>
        <v>0.36297537219269382</v>
      </c>
      <c r="N95" s="215">
        <f>Ilembe!F$67/100</f>
        <v>2.0636574931913943E-2</v>
      </c>
      <c r="O95" s="215">
        <f>Ilembe!G$67/100</f>
        <v>2.1709717503648487E-2</v>
      </c>
      <c r="P95" s="215">
        <f>Ilembe!H$67/100</f>
        <v>0.12090083675968499</v>
      </c>
      <c r="Q95" s="215">
        <f>Ilembe!I$67/100</f>
        <v>6.0077902718873061E-2</v>
      </c>
      <c r="R95" s="215">
        <f>Ilembe!J$67/100</f>
        <v>0.10343840433434848</v>
      </c>
      <c r="S95" s="215">
        <f>Ilembe!K$67/100</f>
        <v>0.16144195691492325</v>
      </c>
      <c r="T95" s="215"/>
      <c r="U95" s="215">
        <f>K95*$B95*Indicators!$B$216+K95*$C95*Indicators!$C$216+K95*$D95*Indicators!$D$216+K95*$E95*Indicators!$E$216+K95*$F95*Indicators!$F$216+K95*$G95*Indicators!$G$216+K95*$H95*Indicators!$H$216+K95*$I95*Indicators!$I$216</f>
        <v>6.5407853261840801E-3</v>
      </c>
      <c r="V95" s="215">
        <f>L95*$B95*Indicators!$B$217+L95*$C95*Indicators!$C$217+L95*$D95*Indicators!$D$217+L95*$E95*Indicators!$E$217+L95*$F95*Indicators!$F$217+L95*$G95*Indicators!$G$217+L95*$H95*Indicators!$H$217+L95*$I95*Indicators!$I$217</f>
        <v>2.1932275535122434E-4</v>
      </c>
      <c r="W95" s="215">
        <f>M95*$B95*Indicators!$B$218+M95*$C95*Indicators!$C$218+M95*$D95*Indicators!$D$218+M95*$E95*Indicators!$E$218+M95*$F95*Indicators!$F$218+M95*$G95*Indicators!$G$218+M95*$H95*Indicators!$H$218+M95*$I95*Indicators!$I$218</f>
        <v>1.1061326746745485E-2</v>
      </c>
      <c r="X95" s="215">
        <f>N95*$B95*Indicators!$B$219+N95*$C95*Indicators!$C$219+N95*$D95*Indicators!$D$219+N95*$E95*Indicators!$E$219+N95*$F95*Indicators!$F$219+N95*$G95*Indicators!$G$219+N95*$H95*Indicators!$H$219+N95*$I95*Indicators!$I$219</f>
        <v>5.6255887836265312E-4</v>
      </c>
      <c r="Y95" s="215">
        <f>O95*$B95*Indicators!$B$220+O95*$C95*Indicators!$C$220+O95*$D95*Indicators!$D$220+O95*$E95*Indicators!$E$220+O95*$F95*Indicators!$F$220+O95*$G95*Indicators!$G$220+O95*$H95*Indicators!$H$220+O95*$I95*Indicators!$I$220</f>
        <v>4.4427132230774407E-4</v>
      </c>
      <c r="Z95" s="215">
        <f>P95*$B95*Indicators!$B$221+P95*$C95*Indicators!$C$221+P95*$D95*Indicators!$D$221+P95*$E95*Indicators!$E$221+P95*$F95*Indicators!$F$221+P95*$G95*Indicators!$G$221+P95*$H95*Indicators!$H$221+P95*$I95*Indicators!$I$221</f>
        <v>1.9643983337920977E-3</v>
      </c>
      <c r="AA95" s="215">
        <f>Q95*$B95*Indicators!$B$222+Q95*$C95*Indicators!$C$222+Q95*$D95*Indicators!$D$222+Q95*$E95*Indicators!$E$222+Q95*$F95*Indicators!$F$222+Q95*$G95*Indicators!$G$222+Q95*$H95*Indicators!$H$222+Q95*$I95*Indicators!$I$222</f>
        <v>1.7160461146088373E-3</v>
      </c>
      <c r="AB95" s="215">
        <f>R95*$B95*Indicators!$B$223+R95*$C95*Indicators!$C$223+R95*$D95*Indicators!$D$223+R95*$E95*Indicators!$E$223+R95*$F95*Indicators!$F$223+R95*$G95*Indicators!$G$223+R95*$H95*Indicators!$H$223+R95*$I95*Indicators!$I$223</f>
        <v>1.8109133499017952E-3</v>
      </c>
      <c r="AC95" s="215">
        <f>S95*$B95*Indicators!$B$224+S95*$C95*Indicators!$C$224+S95*$D95*Indicators!$D$224+S95*$E95*Indicators!$E$224+S95*$F95*Indicators!$F$224+S95*$G95*Indicators!$G$224+S95*$H95*Indicators!$H$224+S95*$I95*Indicators!$I$224</f>
        <v>1.9222328761437271E-3</v>
      </c>
      <c r="AD95" s="215"/>
      <c r="AE95" s="198">
        <f t="shared" si="2"/>
        <v>2.6241855703397645</v>
      </c>
    </row>
    <row r="96" spans="1:31" hidden="1">
      <c r="A96" s="195">
        <f>Indicators!A108</f>
        <v>38657</v>
      </c>
      <c r="B96" s="215">
        <f>(Indicators!B108-Indicators!B107)/Indicators!B107</f>
        <v>-3.6993427034116788E-2</v>
      </c>
      <c r="C96" s="215">
        <f>(Indicators!C108-Indicators!C107)/-100</f>
        <v>3.2999999999999917E-3</v>
      </c>
      <c r="D96" s="215">
        <f>(Indicators!D108-Indicators!D107)/-100</f>
        <v>6.6088578423020468E-3</v>
      </c>
      <c r="E96" s="215">
        <f>(Indicators!E108-Indicators!E107)/-Indicators!E107</f>
        <v>9.7440273037542671E-2</v>
      </c>
      <c r="F96" s="215">
        <f>(Indicators!F108-Indicators!F107)/Indicators!F107</f>
        <v>1.7226528854435923E-2</v>
      </c>
      <c r="G96" s="215">
        <f>(Indicators!G108-Indicators!G107)/Indicators!G107</f>
        <v>5.5743243243243194E-2</v>
      </c>
      <c r="H96" s="215">
        <f>(Indicators!H108-Indicators!H107)/Indicators!H107</f>
        <v>1.8886857091089206E-2</v>
      </c>
      <c r="I96" s="215">
        <f>(Indicators!I108-Indicators!I107)/Indicators!I107</f>
        <v>-4.9738081379967197E-3</v>
      </c>
      <c r="J96" s="195"/>
      <c r="K96" s="215">
        <f>Ilembe!C$67/100</f>
        <v>0.14061284540661903</v>
      </c>
      <c r="L96" s="215">
        <f>Ilembe!D$67/100</f>
        <v>8.2063892372948501E-3</v>
      </c>
      <c r="M96" s="215">
        <f>Ilembe!E$67/100</f>
        <v>0.36297537219269382</v>
      </c>
      <c r="N96" s="215">
        <f>Ilembe!F$67/100</f>
        <v>2.0636574931913943E-2</v>
      </c>
      <c r="O96" s="215">
        <f>Ilembe!G$67/100</f>
        <v>2.1709717503648487E-2</v>
      </c>
      <c r="P96" s="215">
        <f>Ilembe!H$67/100</f>
        <v>0.12090083675968499</v>
      </c>
      <c r="Q96" s="215">
        <f>Ilembe!I$67/100</f>
        <v>6.0077902718873061E-2</v>
      </c>
      <c r="R96" s="215">
        <f>Ilembe!J$67/100</f>
        <v>0.10343840433434848</v>
      </c>
      <c r="S96" s="215">
        <f>Ilembe!K$67/100</f>
        <v>0.16144195691492325</v>
      </c>
      <c r="T96" s="215"/>
      <c r="U96" s="215">
        <f>K96*$B96*Indicators!$B$216+K96*$C96*Indicators!$C$216+K96*$D96*Indicators!$D$216+K96*$E96*Indicators!$E$216+K96*$F96*Indicators!$F$216+K96*$G96*Indicators!$G$216+K96*$H96*Indicators!$H$216+K96*$I96*Indicators!$I$216</f>
        <v>2.3180510733620012E-3</v>
      </c>
      <c r="V96" s="215">
        <f>L96*$B96*Indicators!$B$217+L96*$C96*Indicators!$C$217+L96*$D96*Indicators!$D$217+L96*$E96*Indicators!$E$217+L96*$F96*Indicators!$F$217+L96*$G96*Indicators!$G$217+L96*$H96*Indicators!$H$217+L96*$I96*Indicators!$I$217</f>
        <v>1.6370544180130644E-4</v>
      </c>
      <c r="W96" s="215">
        <f>M96*$B96*Indicators!$B$218+M96*$C96*Indicators!$C$218+M96*$D96*Indicators!$D$218+M96*$E96*Indicators!$E$218+M96*$F96*Indicators!$F$218+M96*$G96*Indicators!$G$218+M96*$H96*Indicators!$H$218+M96*$I96*Indicators!$I$218</f>
        <v>-4.7887529040211715E-4</v>
      </c>
      <c r="X96" s="215">
        <f>N96*$B96*Indicators!$B$219+N96*$C96*Indicators!$C$219+N96*$D96*Indicators!$D$219+N96*$E96*Indicators!$E$219+N96*$F96*Indicators!$F$219+N96*$G96*Indicators!$G$219+N96*$H96*Indicators!$H$219+N96*$I96*Indicators!$I$219</f>
        <v>3.2370400264540887E-4</v>
      </c>
      <c r="Y96" s="215">
        <f>O96*$B96*Indicators!$B$220+O96*$C96*Indicators!$C$220+O96*$D96*Indicators!$D$220+O96*$E96*Indicators!$E$220+O96*$F96*Indicators!$F$220+O96*$G96*Indicators!$G$220+O96*$H96*Indicators!$H$220+O96*$I96*Indicators!$I$220</f>
        <v>3.9044820024882544E-4</v>
      </c>
      <c r="Z96" s="215">
        <f>P96*$B96*Indicators!$B$221+P96*$C96*Indicators!$C$221+P96*$D96*Indicators!$D$221+P96*$E96*Indicators!$E$221+P96*$F96*Indicators!$F$221+P96*$G96*Indicators!$G$221+P96*$H96*Indicators!$H$221+P96*$I96*Indicators!$I$221</f>
        <v>1.6011103877375805E-3</v>
      </c>
      <c r="AA96" s="215">
        <f>Q96*$B96*Indicators!$B$222+Q96*$C96*Indicators!$C$222+Q96*$D96*Indicators!$D$222+Q96*$E96*Indicators!$E$222+Q96*$F96*Indicators!$F$222+Q96*$G96*Indicators!$G$222+Q96*$H96*Indicators!$H$222+Q96*$I96*Indicators!$I$222</f>
        <v>1.8103644263744126E-3</v>
      </c>
      <c r="AB96" s="215">
        <f>R96*$B96*Indicators!$B$223+R96*$C96*Indicators!$C$223+R96*$D96*Indicators!$D$223+R96*$E96*Indicators!$E$223+R96*$F96*Indicators!$F$223+R96*$G96*Indicators!$G$223+R96*$H96*Indicators!$H$223+R96*$I96*Indicators!$I$223</f>
        <v>1.3734486269930094E-3</v>
      </c>
      <c r="AC96" s="215">
        <f>S96*$B96*Indicators!$B$224+S96*$C96*Indicators!$C$224+S96*$D96*Indicators!$D$224+S96*$E96*Indicators!$E$224+S96*$F96*Indicators!$F$224+S96*$G96*Indicators!$G$224+S96*$H96*Indicators!$H$224+S96*$I96*Indicators!$I$224</f>
        <v>6.772160081772704E-4</v>
      </c>
      <c r="AD96" s="215"/>
      <c r="AE96" s="198">
        <f t="shared" si="2"/>
        <v>0.81791728769376981</v>
      </c>
    </row>
    <row r="97" spans="1:31" hidden="1">
      <c r="A97" s="195">
        <f>Indicators!A109</f>
        <v>38687</v>
      </c>
      <c r="B97" s="215">
        <f>(Indicators!B109-Indicators!B108)/Indicators!B108</f>
        <v>-2.2147931466778171E-2</v>
      </c>
      <c r="C97" s="215">
        <f>(Indicators!C109-Indicators!C108)/-100</f>
        <v>2.8500000000000014E-3</v>
      </c>
      <c r="D97" s="215">
        <f>(Indicators!D109-Indicators!D108)/-100</f>
        <v>-2.4804469273742758E-3</v>
      </c>
      <c r="E97" s="215">
        <f>(Indicators!E109-Indicators!E108)/-Indicators!E108</f>
        <v>-9.6804688977122286E-2</v>
      </c>
      <c r="F97" s="215">
        <f>(Indicators!F109-Indicators!F108)/Indicators!F108</f>
        <v>0.17950889077053336</v>
      </c>
      <c r="G97" s="215">
        <f>(Indicators!G109-Indicators!G108)/Indicators!G108</f>
        <v>3.2400000000000088E-2</v>
      </c>
      <c r="H97" s="215">
        <f>(Indicators!H109-Indicators!H108)/Indicators!H108</f>
        <v>1.8051591715867676E-2</v>
      </c>
      <c r="I97" s="215">
        <f>(Indicators!I109-Indicators!I108)/Indicators!I108</f>
        <v>9.7846317468758305E-3</v>
      </c>
      <c r="J97" s="195"/>
      <c r="K97" s="215">
        <f>Ilembe!C$67/100</f>
        <v>0.14061284540661903</v>
      </c>
      <c r="L97" s="215">
        <f>Ilembe!D$67/100</f>
        <v>8.2063892372948501E-3</v>
      </c>
      <c r="M97" s="215">
        <f>Ilembe!E$67/100</f>
        <v>0.36297537219269382</v>
      </c>
      <c r="N97" s="215">
        <f>Ilembe!F$67/100</f>
        <v>2.0636574931913943E-2</v>
      </c>
      <c r="O97" s="215">
        <f>Ilembe!G$67/100</f>
        <v>2.1709717503648487E-2</v>
      </c>
      <c r="P97" s="215">
        <f>Ilembe!H$67/100</f>
        <v>0.12090083675968499</v>
      </c>
      <c r="Q97" s="215">
        <f>Ilembe!I$67/100</f>
        <v>6.0077902718873061E-2</v>
      </c>
      <c r="R97" s="215">
        <f>Ilembe!J$67/100</f>
        <v>0.10343840433434848</v>
      </c>
      <c r="S97" s="215">
        <f>Ilembe!K$67/100</f>
        <v>0.16144195691492325</v>
      </c>
      <c r="T97" s="215"/>
      <c r="U97" s="215">
        <f>K97*$B97*Indicators!$B$216+K97*$C97*Indicators!$C$216+K97*$D97*Indicators!$D$216+K97*$E97*Indicators!$E$216+K97*$F97*Indicators!$F$216+K97*$G97*Indicators!$G$216+K97*$H97*Indicators!$H$216+K97*$I97*Indicators!$I$216</f>
        <v>5.0220146555917762E-3</v>
      </c>
      <c r="V97" s="215">
        <f>L97*$B97*Indicators!$B$217+L97*$C97*Indicators!$C$217+L97*$D97*Indicators!$D$217+L97*$E97*Indicators!$E$217+L97*$F97*Indicators!$F$217+L97*$G97*Indicators!$G$217+L97*$H97*Indicators!$H$217+L97*$I97*Indicators!$I$217</f>
        <v>-1.1553955852314243E-5</v>
      </c>
      <c r="W97" s="215">
        <f>M97*$B97*Indicators!$B$218+M97*$C97*Indicators!$C$218+M97*$D97*Indicators!$D$218+M97*$E97*Indicators!$E$218+M97*$F97*Indicators!$F$218+M97*$G97*Indicators!$G$218+M97*$H97*Indicators!$H$218+M97*$I97*Indicators!$I$218</f>
        <v>-4.8000522877467778E-3</v>
      </c>
      <c r="X97" s="215">
        <f>N97*$B97*Indicators!$B$219+N97*$C97*Indicators!$C$219+N97*$D97*Indicators!$D$219+N97*$E97*Indicators!$E$219+N97*$F97*Indicators!$F$219+N97*$G97*Indicators!$G$219+N97*$H97*Indicators!$H$219+N97*$I97*Indicators!$I$219</f>
        <v>-3.0665492719250426E-4</v>
      </c>
      <c r="Y97" s="215">
        <f>O97*$B97*Indicators!$B$220+O97*$C97*Indicators!$C$220+O97*$D97*Indicators!$D$220+O97*$E97*Indicators!$E$220+O97*$F97*Indicators!$F$220+O97*$G97*Indicators!$G$220+O97*$H97*Indicators!$H$220+O97*$I97*Indicators!$I$220</f>
        <v>-2.2195650634576158E-4</v>
      </c>
      <c r="Z97" s="215">
        <f>P97*$B97*Indicators!$B$221+P97*$C97*Indicators!$C$221+P97*$D97*Indicators!$D$221+P97*$E97*Indicators!$E$221+P97*$F97*Indicators!$F$221+P97*$G97*Indicators!$G$221+P97*$H97*Indicators!$H$221+P97*$I97*Indicators!$I$221</f>
        <v>-8.3191303596304991E-4</v>
      </c>
      <c r="AA97" s="215">
        <f>Q97*$B97*Indicators!$B$222+Q97*$C97*Indicators!$C$222+Q97*$D97*Indicators!$D$222+Q97*$E97*Indicators!$E$222+Q97*$F97*Indicators!$F$222+Q97*$G97*Indicators!$G$222+Q97*$H97*Indicators!$H$222+Q97*$I97*Indicators!$I$222</f>
        <v>-1.5827801640802626E-3</v>
      </c>
      <c r="AB97" s="215">
        <f>R97*$B97*Indicators!$B$223+R97*$C97*Indicators!$C$223+R97*$D97*Indicators!$D$223+R97*$E97*Indicators!$E$223+R97*$F97*Indicators!$F$223+R97*$G97*Indicators!$G$223+R97*$H97*Indicators!$H$223+R97*$I97*Indicators!$I$223</f>
        <v>-5.4213077632734598E-4</v>
      </c>
      <c r="AC97" s="215">
        <f>S97*$B97*Indicators!$B$224+S97*$C97*Indicators!$C$224+S97*$D97*Indicators!$D$224+S97*$E97*Indicators!$E$224+S97*$F97*Indicators!$F$224+S97*$G97*Indicators!$G$224+S97*$H97*Indicators!$H$224+S97*$I97*Indicators!$I$224</f>
        <v>6.7665596352247065E-4</v>
      </c>
      <c r="AD97" s="215"/>
      <c r="AE97" s="198">
        <f t="shared" si="2"/>
        <v>-0.25983710343937699</v>
      </c>
    </row>
    <row r="98" spans="1:31" hidden="1">
      <c r="A98" s="195">
        <f>Indicators!A110</f>
        <v>38718</v>
      </c>
      <c r="B98" s="215">
        <f>(Indicators!B110-Indicators!B109)/Indicators!B109</f>
        <v>-3.5834124723013602E-2</v>
      </c>
      <c r="C98" s="215">
        <f>(Indicators!C110-Indicators!C109)/-100</f>
        <v>7.5000000000000175E-4</v>
      </c>
      <c r="D98" s="215">
        <f>(Indicators!D110-Indicators!D109)/-100</f>
        <v>-3.8724082934609248E-3</v>
      </c>
      <c r="E98" s="215">
        <f>(Indicators!E110-Indicators!E109)/-Indicators!E109</f>
        <v>-0.12394414756076547</v>
      </c>
      <c r="F98" s="215">
        <f>(Indicators!F110-Indicators!F109)/Indicators!F109</f>
        <v>0.16223977027997141</v>
      </c>
      <c r="G98" s="215">
        <f>(Indicators!G110-Indicators!G109)/Indicators!G109</f>
        <v>9.8024021697016475E-2</v>
      </c>
      <c r="H98" s="215">
        <f>(Indicators!H110-Indicators!H109)/Indicators!H109</f>
        <v>1.8636217353867886E-2</v>
      </c>
      <c r="I98" s="215">
        <f>(Indicators!I110-Indicators!I109)/Indicators!I109</f>
        <v>-1.0005792827426404E-3</v>
      </c>
      <c r="J98" s="195"/>
      <c r="K98" s="215">
        <f>Ilembe!C$68/100</f>
        <v>0.13084292970882147</v>
      </c>
      <c r="L98" s="215">
        <f>Ilembe!D$68/100</f>
        <v>7.3877391335826848E-3</v>
      </c>
      <c r="M98" s="215">
        <f>Ilembe!E$68/100</f>
        <v>0.36944541708208722</v>
      </c>
      <c r="N98" s="215">
        <f>Ilembe!F$68/100</f>
        <v>2.054049170730855E-2</v>
      </c>
      <c r="O98" s="215">
        <f>Ilembe!G$68/100</f>
        <v>2.249857122313903E-2</v>
      </c>
      <c r="P98" s="215">
        <f>Ilembe!H$68/100</f>
        <v>0.12375852909669462</v>
      </c>
      <c r="Q98" s="215">
        <f>Ilembe!I$68/100</f>
        <v>6.0934439865914784E-2</v>
      </c>
      <c r="R98" s="215">
        <f>Ilembe!J$68/100</f>
        <v>0.10772610244798052</v>
      </c>
      <c r="S98" s="215">
        <f>Ilembe!K$68/100</f>
        <v>0.15686577973447113</v>
      </c>
      <c r="T98" s="215"/>
      <c r="U98" s="215">
        <f>K98*$B98*Indicators!$B$216+K98*$C98*Indicators!$C$216+K98*$D98*Indicators!$D$216+K98*$E98*Indicators!$E$216+K98*$F98*Indicators!$F$216+K98*$G98*Indicators!$G$216+K98*$H98*Indicators!$H$216+K98*$I98*Indicators!$I$216</f>
        <v>2.8915706565111441E-3</v>
      </c>
      <c r="V98" s="215">
        <f>L98*$B98*Indicators!$B$217+L98*$C98*Indicators!$C$217+L98*$D98*Indicators!$D$217+L98*$E98*Indicators!$E$217+L98*$F98*Indicators!$F$217+L98*$G98*Indicators!$G$217+L98*$H98*Indicators!$H$217+L98*$I98*Indicators!$I$217</f>
        <v>1.1720530411272024E-4</v>
      </c>
      <c r="W98" s="215">
        <f>M98*$B98*Indicators!$B$218+M98*$C98*Indicators!$C$218+M98*$D98*Indicators!$D$218+M98*$E98*Indicators!$E$218+M98*$F98*Indicators!$F$218+M98*$G98*Indicators!$G$218+M98*$H98*Indicators!$H$218+M98*$I98*Indicators!$I$218</f>
        <v>-8.6141640720362005E-3</v>
      </c>
      <c r="X98" s="215">
        <f>N98*$B98*Indicators!$B$219+N98*$C98*Indicators!$C$219+N98*$D98*Indicators!$D$219+N98*$E98*Indicators!$E$219+N98*$F98*Indicators!$F$219+N98*$G98*Indicators!$G$219+N98*$H98*Indicators!$H$219+N98*$I98*Indicators!$I$219</f>
        <v>-5.579830797109392E-4</v>
      </c>
      <c r="Y98" s="215">
        <f>O98*$B98*Indicators!$B$220+O98*$C98*Indicators!$C$220+O98*$D98*Indicators!$D$220+O98*$E98*Indicators!$E$220+O98*$F98*Indicators!$F$220+O98*$G98*Indicators!$G$220+O98*$H98*Indicators!$H$220+O98*$I98*Indicators!$I$220</f>
        <v>-3.7789588349546169E-4</v>
      </c>
      <c r="Z98" s="215">
        <f>P98*$B98*Indicators!$B$221+P98*$C98*Indicators!$C$221+P98*$D98*Indicators!$D$221+P98*$E98*Indicators!$E$221+P98*$F98*Indicators!$F$221+P98*$G98*Indicators!$G$221+P98*$H98*Indicators!$H$221+P98*$I98*Indicators!$I$221</f>
        <v>-1.4641567810391516E-3</v>
      </c>
      <c r="AA98" s="215">
        <f>Q98*$B98*Indicators!$B$222+Q98*$C98*Indicators!$C$222+Q98*$D98*Indicators!$D$222+Q98*$E98*Indicators!$E$222+Q98*$F98*Indicators!$F$222+Q98*$G98*Indicators!$G$222+Q98*$H98*Indicators!$H$222+Q98*$I98*Indicators!$I$222</f>
        <v>-2.2775290114178648E-3</v>
      </c>
      <c r="AB98" s="215">
        <f>R98*$B98*Indicators!$B$223+R98*$C98*Indicators!$C$223+R98*$D98*Indicators!$D$223+R98*$E98*Indicators!$E$223+R98*$F98*Indicators!$F$223+R98*$G98*Indicators!$G$223+R98*$H98*Indicators!$H$223+R98*$I98*Indicators!$I$223</f>
        <v>-1.137774203606276E-3</v>
      </c>
      <c r="AC98" s="215">
        <f>S98*$B98*Indicators!$B$224+S98*$C98*Indicators!$C$224+S98*$D98*Indicators!$D$224+S98*$E98*Indicators!$E$224+S98*$F98*Indicators!$F$224+S98*$G98*Indicators!$G$224+S98*$H98*Indicators!$H$224+S98*$I98*Indicators!$I$224</f>
        <v>2.2674040380771224E-4</v>
      </c>
      <c r="AD98" s="215"/>
      <c r="AE98" s="198">
        <f t="shared" si="2"/>
        <v>-1.1193986666874316</v>
      </c>
    </row>
    <row r="99" spans="1:31" hidden="1">
      <c r="A99" s="195">
        <f>Indicators!A111</f>
        <v>38749</v>
      </c>
      <c r="B99" s="215">
        <f>(Indicators!B111-Indicators!B110)/Indicators!B110</f>
        <v>1.2246372053319361E-2</v>
      </c>
      <c r="C99" s="215">
        <f>(Indicators!C111-Indicators!C110)/-100</f>
        <v>5.9999999999999604E-4</v>
      </c>
      <c r="D99" s="215">
        <f>(Indicators!D111-Indicators!D110)/-100</f>
        <v>8.5966943995769091E-4</v>
      </c>
      <c r="E99" s="215">
        <f>(Indicators!E111-Indicators!E110)/-Indicators!E110</f>
        <v>8.6196319018404979E-2</v>
      </c>
      <c r="F99" s="215">
        <f>(Indicators!F111-Indicators!F110)/Indicators!F110</f>
        <v>0.11488573193329212</v>
      </c>
      <c r="G99" s="215">
        <f>(Indicators!G111-Indicators!G110)/Indicators!G110</f>
        <v>-1.9936485532815729E-2</v>
      </c>
      <c r="H99" s="215">
        <f>(Indicators!H111-Indicators!H110)/Indicators!H110</f>
        <v>2.536789032721037E-2</v>
      </c>
      <c r="I99" s="215">
        <f>(Indicators!I111-Indicators!I110)/Indicators!I110</f>
        <v>-2.3194517659462311E-3</v>
      </c>
      <c r="J99" s="195"/>
      <c r="K99" s="215">
        <f>Ilembe!C$68/100</f>
        <v>0.13084292970882147</v>
      </c>
      <c r="L99" s="215">
        <f>Ilembe!D$68/100</f>
        <v>7.3877391335826848E-3</v>
      </c>
      <c r="M99" s="215">
        <f>Ilembe!E$68/100</f>
        <v>0.36944541708208722</v>
      </c>
      <c r="N99" s="215">
        <f>Ilembe!F$68/100</f>
        <v>2.054049170730855E-2</v>
      </c>
      <c r="O99" s="215">
        <f>Ilembe!G$68/100</f>
        <v>2.249857122313903E-2</v>
      </c>
      <c r="P99" s="215">
        <f>Ilembe!H$68/100</f>
        <v>0.12375852909669462</v>
      </c>
      <c r="Q99" s="215">
        <f>Ilembe!I$68/100</f>
        <v>6.0934439865914784E-2</v>
      </c>
      <c r="R99" s="215">
        <f>Ilembe!J$68/100</f>
        <v>0.10772610244798052</v>
      </c>
      <c r="S99" s="215">
        <f>Ilembe!K$68/100</f>
        <v>0.15686577973447113</v>
      </c>
      <c r="T99" s="215"/>
      <c r="U99" s="215">
        <f>K99*$B99*Indicators!$B$216+K99*$C99*Indicators!$C$216+K99*$D99*Indicators!$D$216+K99*$E99*Indicators!$E$216+K99*$F99*Indicators!$F$216+K99*$G99*Indicators!$G$216+K99*$H99*Indicators!$H$216+K99*$I99*Indicators!$I$216</f>
        <v>7.0684732378349562E-3</v>
      </c>
      <c r="V99" s="215">
        <f>L99*$B99*Indicators!$B$217+L99*$C99*Indicators!$C$217+L99*$D99*Indicators!$D$217+L99*$E99*Indicators!$E$217+L99*$F99*Indicators!$F$217+L99*$G99*Indicators!$G$217+L99*$H99*Indicators!$H$217+L99*$I99*Indicators!$I$217</f>
        <v>2.8480169878418226E-5</v>
      </c>
      <c r="W99" s="215">
        <f>M99*$B99*Indicators!$B$218+M99*$C99*Indicators!$C$218+M99*$D99*Indicators!$D$218+M99*$E99*Indicators!$E$218+M99*$F99*Indicators!$F$218+M99*$G99*Indicators!$G$218+M99*$H99*Indicators!$H$218+M99*$I99*Indicators!$I$218</f>
        <v>5.5940480279311495E-3</v>
      </c>
      <c r="X99" s="215">
        <f>N99*$B99*Indicators!$B$219+N99*$C99*Indicators!$C$219+N99*$D99*Indicators!$D$219+N99*$E99*Indicators!$E$219+N99*$F99*Indicators!$F$219+N99*$G99*Indicators!$G$219+N99*$H99*Indicators!$H$219+N99*$I99*Indicators!$I$219</f>
        <v>4.0904227616937668E-4</v>
      </c>
      <c r="Y99" s="215">
        <f>O99*$B99*Indicators!$B$220+O99*$C99*Indicators!$C$220+O99*$D99*Indicators!$D$220+O99*$E99*Indicators!$E$220+O99*$F99*Indicators!$F$220+O99*$G99*Indicators!$G$220+O99*$H99*Indicators!$H$220+O99*$I99*Indicators!$I$220</f>
        <v>4.9304373566487329E-4</v>
      </c>
      <c r="Z99" s="215">
        <f>P99*$B99*Indicators!$B$221+P99*$C99*Indicators!$C$221+P99*$D99*Indicators!$D$221+P99*$E99*Indicators!$E$221+P99*$F99*Indicators!$F$221+P99*$G99*Indicators!$G$221+P99*$H99*Indicators!$H$221+P99*$I99*Indicators!$I$221</f>
        <v>2.0504530392211617E-3</v>
      </c>
      <c r="AA99" s="215">
        <f>Q99*$B99*Indicators!$B$222+Q99*$C99*Indicators!$C$222+Q99*$D99*Indicators!$D$222+Q99*$E99*Indicators!$E$222+Q99*$F99*Indicators!$F$222+Q99*$G99*Indicators!$G$222+Q99*$H99*Indicators!$H$222+Q99*$I99*Indicators!$I$222</f>
        <v>1.9578925759945087E-3</v>
      </c>
      <c r="AB99" s="215">
        <f>R99*$B99*Indicators!$B$223+R99*$C99*Indicators!$C$223+R99*$D99*Indicators!$D$223+R99*$E99*Indicators!$E$223+R99*$F99*Indicators!$F$223+R99*$G99*Indicators!$G$223+R99*$H99*Indicators!$H$223+R99*$I99*Indicators!$I$223</f>
        <v>1.899710018450237E-3</v>
      </c>
      <c r="AC99" s="215">
        <f>S99*$B99*Indicators!$B$224+S99*$C99*Indicators!$C$224+S99*$D99*Indicators!$D$224+S99*$E99*Indicators!$E$224+S99*$F99*Indicators!$F$224+S99*$G99*Indicators!$G$224+S99*$H99*Indicators!$H$224+S99*$I99*Indicators!$I$224</f>
        <v>1.4276300656808868E-3</v>
      </c>
      <c r="AD99" s="215"/>
      <c r="AE99" s="198">
        <f t="shared" si="2"/>
        <v>2.0928773146825566</v>
      </c>
    </row>
    <row r="100" spans="1:31" hidden="1">
      <c r="A100" s="195">
        <f>Indicators!A112</f>
        <v>38777</v>
      </c>
      <c r="B100" s="215">
        <f>(Indicators!B112-Indicators!B111)/Indicators!B111</f>
        <v>-3.5191852356394626E-3</v>
      </c>
      <c r="C100" s="215">
        <f>(Indicators!C112-Indicators!C111)/-100</f>
        <v>-1.7999999999999971E-3</v>
      </c>
      <c r="D100" s="215">
        <f>(Indicators!D112-Indicators!D111)/-100</f>
        <v>5.1277900749375684E-3</v>
      </c>
      <c r="E100" s="215">
        <f>(Indicators!E112-Indicators!E111)/-Indicators!E111</f>
        <v>-8.9963074857334666E-2</v>
      </c>
      <c r="F100" s="215">
        <f>(Indicators!F112-Indicators!F111)/Indicators!F111</f>
        <v>-5.373961218836578E-2</v>
      </c>
      <c r="G100" s="215">
        <f>(Indicators!G112-Indicators!G111)/Indicators!G111</f>
        <v>5.6165616561656251E-2</v>
      </c>
      <c r="H100" s="215">
        <f>(Indicators!H112-Indicators!H111)/Indicators!H111</f>
        <v>2.5773701862337874E-2</v>
      </c>
      <c r="I100" s="215">
        <f>(Indicators!I112-Indicators!I111)/Indicators!I111</f>
        <v>1.849307830497728E-3</v>
      </c>
      <c r="J100" s="195"/>
      <c r="K100" s="215">
        <f>Ilembe!C$68/100</f>
        <v>0.13084292970882147</v>
      </c>
      <c r="L100" s="215">
        <f>Ilembe!D$68/100</f>
        <v>7.3877391335826848E-3</v>
      </c>
      <c r="M100" s="215">
        <f>Ilembe!E$68/100</f>
        <v>0.36944541708208722</v>
      </c>
      <c r="N100" s="215">
        <f>Ilembe!F$68/100</f>
        <v>2.054049170730855E-2</v>
      </c>
      <c r="O100" s="215">
        <f>Ilembe!G$68/100</f>
        <v>2.249857122313903E-2</v>
      </c>
      <c r="P100" s="215">
        <f>Ilembe!H$68/100</f>
        <v>0.12375852909669462</v>
      </c>
      <c r="Q100" s="215">
        <f>Ilembe!I$68/100</f>
        <v>6.0934439865914784E-2</v>
      </c>
      <c r="R100" s="215">
        <f>Ilembe!J$68/100</f>
        <v>0.10772610244798052</v>
      </c>
      <c r="S100" s="215">
        <f>Ilembe!K$68/100</f>
        <v>0.15686577973447113</v>
      </c>
      <c r="T100" s="215"/>
      <c r="U100" s="215">
        <f>K100*$B100*Indicators!$B$216+K100*$C100*Indicators!$C$216+K100*$D100*Indicators!$D$216+K100*$E100*Indicators!$E$216+K100*$F100*Indicators!$F$216+K100*$G100*Indicators!$G$216+K100*$H100*Indicators!$H$216+K100*$I100*Indicators!$I$216</f>
        <v>-3.8360188779791196E-3</v>
      </c>
      <c r="V100" s="215">
        <f>L100*$B100*Indicators!$B$217+L100*$C100*Indicators!$C$217+L100*$D100*Indicators!$D$217+L100*$E100*Indicators!$E$217+L100*$F100*Indicators!$F$217+L100*$G100*Indicators!$G$217+L100*$H100*Indicators!$H$217+L100*$I100*Indicators!$I$217</f>
        <v>9.4445190524426837E-5</v>
      </c>
      <c r="W100" s="215">
        <f>M100*$B100*Indicators!$B$218+M100*$C100*Indicators!$C$218+M100*$D100*Indicators!$D$218+M100*$E100*Indicators!$E$218+M100*$F100*Indicators!$F$218+M100*$G100*Indicators!$G$218+M100*$H100*Indicators!$H$218+M100*$I100*Indicators!$I$218</f>
        <v>-2.728133130298942E-3</v>
      </c>
      <c r="X100" s="215">
        <f>N100*$B100*Indicators!$B$219+N100*$C100*Indicators!$C$219+N100*$D100*Indicators!$D$219+N100*$E100*Indicators!$E$219+N100*$F100*Indicators!$F$219+N100*$G100*Indicators!$G$219+N100*$H100*Indicators!$H$219+N100*$I100*Indicators!$I$219</f>
        <v>-3.0145471889193073E-4</v>
      </c>
      <c r="Y100" s="215">
        <f>O100*$B100*Indicators!$B$220+O100*$C100*Indicators!$C$220+O100*$D100*Indicators!$D$220+O100*$E100*Indicators!$E$220+O100*$F100*Indicators!$F$220+O100*$G100*Indicators!$G$220+O100*$H100*Indicators!$H$220+O100*$I100*Indicators!$I$220</f>
        <v>-1.3609441516833535E-4</v>
      </c>
      <c r="Z100" s="215">
        <f>P100*$B100*Indicators!$B$221+P100*$C100*Indicators!$C$221+P100*$D100*Indicators!$D$221+P100*$E100*Indicators!$E$221+P100*$F100*Indicators!$F$221+P100*$G100*Indicators!$G$221+P100*$H100*Indicators!$H$221+P100*$I100*Indicators!$I$221</f>
        <v>-3.1054016450192986E-4</v>
      </c>
      <c r="AA100" s="215">
        <f>Q100*$B100*Indicators!$B$222+Q100*$C100*Indicators!$C$222+Q100*$D100*Indicators!$D$222+Q100*$E100*Indicators!$E$222+Q100*$F100*Indicators!$F$222+Q100*$G100*Indicators!$G$222+Q100*$H100*Indicators!$H$222+Q100*$I100*Indicators!$I$222</f>
        <v>-1.3313194564513898E-3</v>
      </c>
      <c r="AB100" s="215">
        <f>R100*$B100*Indicators!$B$223+R100*$C100*Indicators!$C$223+R100*$D100*Indicators!$D$223+R100*$E100*Indicators!$E$223+R100*$F100*Indicators!$F$223+R100*$G100*Indicators!$G$223+R100*$H100*Indicators!$H$223+R100*$I100*Indicators!$I$223</f>
        <v>-1.7676464300615328E-4</v>
      </c>
      <c r="AC100" s="215">
        <f>S100*$B100*Indicators!$B$224+S100*$C100*Indicators!$C$224+S100*$D100*Indicators!$D$224+S100*$E100*Indicators!$E$224+S100*$F100*Indicators!$F$224+S100*$G100*Indicators!$G$224+S100*$H100*Indicators!$H$224+S100*$I100*Indicators!$I$224</f>
        <v>1.2342537503732046E-3</v>
      </c>
      <c r="AD100" s="215"/>
      <c r="AE100" s="198">
        <f t="shared" si="2"/>
        <v>-0.74916264654001685</v>
      </c>
    </row>
    <row r="101" spans="1:31" hidden="1">
      <c r="A101" s="195">
        <f>Indicators!A113</f>
        <v>38808</v>
      </c>
      <c r="B101" s="215">
        <f>(Indicators!B113-Indicators!B112)/Indicators!B112</f>
        <v>-2.0050451623403003E-2</v>
      </c>
      <c r="C101" s="215">
        <f>(Indicators!C113-Indicators!C112)/-100</f>
        <v>1.200000000000001E-3</v>
      </c>
      <c r="D101" s="215">
        <f>(Indicators!D113-Indicators!D112)/-100</f>
        <v>9.6958827699812568E-4</v>
      </c>
      <c r="E101" s="215">
        <f>(Indicators!E113-Indicators!E112)/-Indicators!E112</f>
        <v>-0.10933169079149999</v>
      </c>
      <c r="F101" s="215">
        <f>(Indicators!F113-Indicators!F112)/Indicators!F112</f>
        <v>2.2248243559719123E-2</v>
      </c>
      <c r="G101" s="215">
        <f>(Indicators!G113-Indicators!G112)/Indicators!G112</f>
        <v>8.2154423044145095E-2</v>
      </c>
      <c r="H101" s="215">
        <f>(Indicators!H113-Indicators!H112)/Indicators!H112</f>
        <v>1.1435538421052166E-2</v>
      </c>
      <c r="I101" s="215">
        <f>(Indicators!I113-Indicators!I112)/Indicators!I112</f>
        <v>6.0650809556457991E-3</v>
      </c>
      <c r="J101" s="195"/>
      <c r="K101" s="215">
        <f>Ilembe!C$68/100</f>
        <v>0.13084292970882147</v>
      </c>
      <c r="L101" s="215">
        <f>Ilembe!D$68/100</f>
        <v>7.3877391335826848E-3</v>
      </c>
      <c r="M101" s="215">
        <f>Ilembe!E$68/100</f>
        <v>0.36944541708208722</v>
      </c>
      <c r="N101" s="215">
        <f>Ilembe!F$68/100</f>
        <v>2.054049170730855E-2</v>
      </c>
      <c r="O101" s="215">
        <f>Ilembe!G$68/100</f>
        <v>2.249857122313903E-2</v>
      </c>
      <c r="P101" s="215">
        <f>Ilembe!H$68/100</f>
        <v>0.12375852909669462</v>
      </c>
      <c r="Q101" s="215">
        <f>Ilembe!I$68/100</f>
        <v>6.0934439865914784E-2</v>
      </c>
      <c r="R101" s="215">
        <f>Ilembe!J$68/100</f>
        <v>0.10772610244798052</v>
      </c>
      <c r="S101" s="215">
        <f>Ilembe!K$68/100</f>
        <v>0.15686577973447113</v>
      </c>
      <c r="T101" s="215"/>
      <c r="U101" s="215">
        <f>K101*$B101*Indicators!$B$216+K101*$C101*Indicators!$C$216+K101*$D101*Indicators!$D$216+K101*$E101*Indicators!$E$216+K101*$F101*Indicators!$F$216+K101*$G101*Indicators!$G$216+K101*$H101*Indicators!$H$216+K101*$I101*Indicators!$I$216</f>
        <v>-1.8481256286726885E-3</v>
      </c>
      <c r="V101" s="215">
        <f>L101*$B101*Indicators!$B$217+L101*$C101*Indicators!$C$217+L101*$D101*Indicators!$D$217+L101*$E101*Indicators!$E$217+L101*$F101*Indicators!$F$217+L101*$G101*Indicators!$G$217+L101*$H101*Indicators!$H$217+L101*$I101*Indicators!$I$217</f>
        <v>1.2652597274155061E-4</v>
      </c>
      <c r="W101" s="215">
        <f>M101*$B101*Indicators!$B$218+M101*$C101*Indicators!$C$218+M101*$D101*Indicators!$D$218+M101*$E101*Indicators!$E$218+M101*$F101*Indicators!$F$218+M101*$G101*Indicators!$G$218+M101*$H101*Indicators!$H$218+M101*$I101*Indicators!$I$218</f>
        <v>-5.6546494262370711E-3</v>
      </c>
      <c r="X101" s="215">
        <f>N101*$B101*Indicators!$B$219+N101*$C101*Indicators!$C$219+N101*$D101*Indicators!$D$219+N101*$E101*Indicators!$E$219+N101*$F101*Indicators!$F$219+N101*$G101*Indicators!$G$219+N101*$H101*Indicators!$H$219+N101*$I101*Indicators!$I$219</f>
        <v>-4.0232269989157621E-4</v>
      </c>
      <c r="Y101" s="215">
        <f>O101*$B101*Indicators!$B$220+O101*$C101*Indicators!$C$220+O101*$D101*Indicators!$D$220+O101*$E101*Indicators!$E$220+O101*$F101*Indicators!$F$220+O101*$G101*Indicators!$G$220+O101*$H101*Indicators!$H$220+O101*$I101*Indicators!$I$220</f>
        <v>-3.1979299000726313E-4</v>
      </c>
      <c r="Z101" s="215">
        <f>P101*$B101*Indicators!$B$221+P101*$C101*Indicators!$C$221+P101*$D101*Indicators!$D$221+P101*$E101*Indicators!$E$221+P101*$F101*Indicators!$F$221+P101*$G101*Indicators!$G$221+P101*$H101*Indicators!$H$221+P101*$I101*Indicators!$I$221</f>
        <v>-1.1714254640414583E-3</v>
      </c>
      <c r="AA101" s="215">
        <f>Q101*$B101*Indicators!$B$222+Q101*$C101*Indicators!$C$222+Q101*$D101*Indicators!$D$222+Q101*$E101*Indicators!$E$222+Q101*$F101*Indicators!$F$222+Q101*$G101*Indicators!$G$222+Q101*$H101*Indicators!$H$222+Q101*$I101*Indicators!$I$222</f>
        <v>-1.9239426511135761E-3</v>
      </c>
      <c r="AB101" s="215">
        <f>R101*$B101*Indicators!$B$223+R101*$C101*Indicators!$C$223+R101*$D101*Indicators!$D$223+R101*$E101*Indicators!$E$223+R101*$F101*Indicators!$F$223+R101*$G101*Indicators!$G$223+R101*$H101*Indicators!$H$223+R101*$I101*Indicators!$I$223</f>
        <v>-9.3585326157114186E-4</v>
      </c>
      <c r="AC101" s="215">
        <f>S101*$B101*Indicators!$B$224+S101*$C101*Indicators!$C$224+S101*$D101*Indicators!$D$224+S101*$E101*Indicators!$E$224+S101*$F101*Indicators!$F$224+S101*$G101*Indicators!$G$224+S101*$H101*Indicators!$H$224+S101*$I101*Indicators!$I$224</f>
        <v>3.6750327690723876E-4</v>
      </c>
      <c r="AD101" s="215"/>
      <c r="AE101" s="198">
        <f t="shared" si="2"/>
        <v>-1.1762082871885986</v>
      </c>
    </row>
    <row r="102" spans="1:31" hidden="1">
      <c r="A102" s="195">
        <f>Indicators!A114</f>
        <v>38838</v>
      </c>
      <c r="B102" s="215">
        <f>(Indicators!B114-Indicators!B113)/Indicators!B113</f>
        <v>0.11377941640509528</v>
      </c>
      <c r="C102" s="215">
        <f>(Indicators!C114-Indicators!C113)/-100</f>
        <v>-3.6000000000000034E-3</v>
      </c>
      <c r="D102" s="215">
        <f>(Indicators!D114-Indicators!D113)/-100</f>
        <v>-6.2695924764888918E-3</v>
      </c>
      <c r="E102" s="215">
        <f>(Indicators!E114-Indicators!E113)/-Indicators!E113</f>
        <v>5.6496390893947902E-2</v>
      </c>
      <c r="F102" s="215">
        <f>(Indicators!F114-Indicators!F113)/Indicators!F113</f>
        <v>-3.2073310423826017E-2</v>
      </c>
      <c r="G102" s="215">
        <f>(Indicators!G114-Indicators!G113)/Indicators!G113</f>
        <v>3.1816034021105756E-2</v>
      </c>
      <c r="H102" s="215">
        <f>(Indicators!H114-Indicators!H113)/Indicators!H113</f>
        <v>8.078893168858679E-3</v>
      </c>
      <c r="I102" s="215">
        <f>(Indicators!I114-Indicators!I113)/Indicators!I113</f>
        <v>2.4952820297756344E-2</v>
      </c>
      <c r="J102" s="195"/>
      <c r="K102" s="215">
        <f>Ilembe!C$68/100</f>
        <v>0.13084292970882147</v>
      </c>
      <c r="L102" s="215">
        <f>Ilembe!D$68/100</f>
        <v>7.3877391335826848E-3</v>
      </c>
      <c r="M102" s="215">
        <f>Ilembe!E$68/100</f>
        <v>0.36944541708208722</v>
      </c>
      <c r="N102" s="215">
        <f>Ilembe!F$68/100</f>
        <v>2.054049170730855E-2</v>
      </c>
      <c r="O102" s="215">
        <f>Ilembe!G$68/100</f>
        <v>2.249857122313903E-2</v>
      </c>
      <c r="P102" s="215">
        <f>Ilembe!H$68/100</f>
        <v>0.12375852909669462</v>
      </c>
      <c r="Q102" s="215">
        <f>Ilembe!I$68/100</f>
        <v>6.0934439865914784E-2</v>
      </c>
      <c r="R102" s="215">
        <f>Ilembe!J$68/100</f>
        <v>0.10772610244798052</v>
      </c>
      <c r="S102" s="215">
        <f>Ilembe!K$68/100</f>
        <v>0.15686577973447113</v>
      </c>
      <c r="T102" s="215"/>
      <c r="U102" s="215">
        <f>K102*$B102*Indicators!$B$216+K102*$C102*Indicators!$C$216+K102*$D102*Indicators!$D$216+K102*$E102*Indicators!$E$216+K102*$F102*Indicators!$F$216+K102*$G102*Indicators!$G$216+K102*$H102*Indicators!$H$216+K102*$I102*Indicators!$I$216</f>
        <v>3.2539212946398914E-3</v>
      </c>
      <c r="V102" s="215">
        <f>L102*$B102*Indicators!$B$217+L102*$C102*Indicators!$C$217+L102*$D102*Indicators!$D$217+L102*$E102*Indicators!$E$217+L102*$F102*Indicators!$F$217+L102*$G102*Indicators!$G$217+L102*$H102*Indicators!$H$217+L102*$I102*Indicators!$I$217</f>
        <v>4.2479826318962357E-4</v>
      </c>
      <c r="W102" s="215">
        <f>M102*$B102*Indicators!$B$218+M102*$C102*Indicators!$C$218+M102*$D102*Indicators!$D$218+M102*$E102*Indicators!$E$218+M102*$F102*Indicators!$F$218+M102*$G102*Indicators!$G$218+M102*$H102*Indicators!$H$218+M102*$I102*Indicators!$I$218</f>
        <v>1.8559980367361832E-2</v>
      </c>
      <c r="X102" s="215">
        <f>N102*$B102*Indicators!$B$219+N102*$C102*Indicators!$C$219+N102*$D102*Indicators!$D$219+N102*$E102*Indicators!$E$219+N102*$F102*Indicators!$F$219+N102*$G102*Indicators!$G$219+N102*$H102*Indicators!$H$219+N102*$I102*Indicators!$I$219</f>
        <v>7.2853097453616446E-4</v>
      </c>
      <c r="Y102" s="215">
        <f>O102*$B102*Indicators!$B$220+O102*$C102*Indicators!$C$220+O102*$D102*Indicators!$D$220+O102*$E102*Indicators!$E$220+O102*$F102*Indicators!$F$220+O102*$G102*Indicators!$G$220+O102*$H102*Indicators!$H$220+O102*$I102*Indicators!$I$220</f>
        <v>4.908457035636397E-4</v>
      </c>
      <c r="Z102" s="215">
        <f>P102*$B102*Indicators!$B$221+P102*$C102*Indicators!$C$221+P102*$D102*Indicators!$D$221+P102*$E102*Indicators!$E$221+P102*$F102*Indicators!$F$221+P102*$G102*Indicators!$G$221+P102*$H102*Indicators!$H$221+P102*$I102*Indicators!$I$221</f>
        <v>2.0461474737879723E-3</v>
      </c>
      <c r="AA102" s="215">
        <f>Q102*$B102*Indicators!$B$222+Q102*$C102*Indicators!$C$222+Q102*$D102*Indicators!$D$222+Q102*$E102*Indicators!$E$222+Q102*$F102*Indicators!$F$222+Q102*$G102*Indicators!$G$222+Q102*$H102*Indicators!$H$222+Q102*$I102*Indicators!$I$222</f>
        <v>1.8945102522724168E-3</v>
      </c>
      <c r="AB102" s="215">
        <f>R102*$B102*Indicators!$B$223+R102*$C102*Indicators!$C$223+R102*$D102*Indicators!$D$223+R102*$E102*Indicators!$E$223+R102*$F102*Indicators!$F$223+R102*$G102*Indicators!$G$223+R102*$H102*Indicators!$H$223+R102*$I102*Indicators!$I$223</f>
        <v>2.0265359466640786E-3</v>
      </c>
      <c r="AC102" s="215">
        <f>S102*$B102*Indicators!$B$224+S102*$C102*Indicators!$C$224+S102*$D102*Indicators!$D$224+S102*$E102*Indicators!$E$224+S102*$F102*Indicators!$F$224+S102*$G102*Indicators!$G$224+S102*$H102*Indicators!$H$224+S102*$I102*Indicators!$I$224</f>
        <v>1.9663646457844771E-3</v>
      </c>
      <c r="AD102" s="215"/>
      <c r="AE102" s="198">
        <f t="shared" si="2"/>
        <v>3.1391634921800096</v>
      </c>
    </row>
    <row r="103" spans="1:31" hidden="1">
      <c r="A103" s="195">
        <f>Indicators!A115</f>
        <v>38869</v>
      </c>
      <c r="B103" s="215">
        <f>(Indicators!B115-Indicators!B114)/Indicators!B114</f>
        <v>6.8054395801025805E-2</v>
      </c>
      <c r="C103" s="215">
        <f>(Indicators!C115-Indicators!C114)/-100</f>
        <v>-9.0500000000000025E-3</v>
      </c>
      <c r="D103" s="215">
        <f>(Indicators!D115-Indicators!D114)/-100</f>
        <v>-9.4806671161349991E-3</v>
      </c>
      <c r="E103" s="215">
        <f>(Indicators!E115-Indicators!E114)/-Indicators!E114</f>
        <v>-7.5768721494777189E-2</v>
      </c>
      <c r="F103" s="215">
        <f>(Indicators!F115-Indicators!F114)/Indicators!F114</f>
        <v>-7.1597633136094629E-2</v>
      </c>
      <c r="G103" s="215">
        <f>(Indicators!G115-Indicators!G114)/Indicators!G114</f>
        <v>-0.10425889177224862</v>
      </c>
      <c r="H103" s="215">
        <f>(Indicators!H115-Indicators!H114)/Indicators!H114</f>
        <v>1.745088922973977E-2</v>
      </c>
      <c r="I103" s="215">
        <f>(Indicators!I115-Indicators!I114)/Indicators!I114</f>
        <v>-7.2626841243862523E-3</v>
      </c>
      <c r="J103" s="195"/>
      <c r="K103" s="215">
        <f>Ilembe!C$68/100</f>
        <v>0.13084292970882147</v>
      </c>
      <c r="L103" s="215">
        <f>Ilembe!D$68/100</f>
        <v>7.3877391335826848E-3</v>
      </c>
      <c r="M103" s="215">
        <f>Ilembe!E$68/100</f>
        <v>0.36944541708208722</v>
      </c>
      <c r="N103" s="215">
        <f>Ilembe!F$68/100</f>
        <v>2.054049170730855E-2</v>
      </c>
      <c r="O103" s="215">
        <f>Ilembe!G$68/100</f>
        <v>2.249857122313903E-2</v>
      </c>
      <c r="P103" s="215">
        <f>Ilembe!H$68/100</f>
        <v>0.12375852909669462</v>
      </c>
      <c r="Q103" s="215">
        <f>Ilembe!I$68/100</f>
        <v>6.0934439865914784E-2</v>
      </c>
      <c r="R103" s="215">
        <f>Ilembe!J$68/100</f>
        <v>0.10772610244798052</v>
      </c>
      <c r="S103" s="215">
        <f>Ilembe!K$68/100</f>
        <v>0.15686577973447113</v>
      </c>
      <c r="T103" s="215"/>
      <c r="U103" s="215">
        <f>K103*$B103*Indicators!$B$216+K103*$C103*Indicators!$C$216+K103*$D103*Indicators!$D$216+K103*$E103*Indicators!$E$216+K103*$F103*Indicators!$F$216+K103*$G103*Indicators!$G$216+K103*$H103*Indicators!$H$216+K103*$I103*Indicators!$I$216</f>
        <v>-2.7429980604292176E-3</v>
      </c>
      <c r="V103" s="215">
        <f>L103*$B103*Indicators!$B$217+L103*$C103*Indicators!$C$217+L103*$D103*Indicators!$D$217+L103*$E103*Indicators!$E$217+L103*$F103*Indicators!$F$217+L103*$G103*Indicators!$G$217+L103*$H103*Indicators!$H$217+L103*$I103*Indicators!$I$217</f>
        <v>-2.2397147901941704E-4</v>
      </c>
      <c r="W103" s="215">
        <f>M103*$B103*Indicators!$B$218+M103*$C103*Indicators!$C$218+M103*$D103*Indicators!$D$218+M103*$E103*Indicators!$E$218+M103*$F103*Indicators!$F$218+M103*$G103*Indicators!$G$218+M103*$H103*Indicators!$H$218+M103*$I103*Indicators!$I$218</f>
        <v>5.2648503090355105E-3</v>
      </c>
      <c r="X103" s="215">
        <f>N103*$B103*Indicators!$B$219+N103*$C103*Indicators!$C$219+N103*$D103*Indicators!$D$219+N103*$E103*Indicators!$E$219+N103*$F103*Indicators!$F$219+N103*$G103*Indicators!$G$219+N103*$H103*Indicators!$H$219+N103*$I103*Indicators!$I$219</f>
        <v>-2.2925430152319099E-4</v>
      </c>
      <c r="Y103" s="215">
        <f>O103*$B103*Indicators!$B$220+O103*$C103*Indicators!$C$220+O103*$D103*Indicators!$D$220+O103*$E103*Indicators!$E$220+O103*$F103*Indicators!$F$220+O103*$G103*Indicators!$G$220+O103*$H103*Indicators!$H$220+O103*$I103*Indicators!$I$220</f>
        <v>-7.5388275293563408E-5</v>
      </c>
      <c r="Z103" s="215">
        <f>P103*$B103*Indicators!$B$221+P103*$C103*Indicators!$C$221+P103*$D103*Indicators!$D$221+P103*$E103*Indicators!$E$221+P103*$F103*Indicators!$F$221+P103*$G103*Indicators!$G$221+P103*$H103*Indicators!$H$221+P103*$I103*Indicators!$I$221</f>
        <v>-1.8221508880109907E-4</v>
      </c>
      <c r="AA103" s="215">
        <f>Q103*$B103*Indicators!$B$222+Q103*$C103*Indicators!$C$222+Q103*$D103*Indicators!$D$222+Q103*$E103*Indicators!$E$222+Q103*$F103*Indicators!$F$222+Q103*$G103*Indicators!$G$222+Q103*$H103*Indicators!$H$222+Q103*$I103*Indicators!$I$222</f>
        <v>-9.700357092513321E-4</v>
      </c>
      <c r="AB103" s="215">
        <f>R103*$B103*Indicators!$B$223+R103*$C103*Indicators!$C$223+R103*$D103*Indicators!$D$223+R103*$E103*Indicators!$E$223+R103*$F103*Indicators!$F$223+R103*$G103*Indicators!$G$223+R103*$H103*Indicators!$H$223+R103*$I103*Indicators!$I$223</f>
        <v>-1.6015336171452222E-6</v>
      </c>
      <c r="AC103" s="215">
        <f>S103*$B103*Indicators!$B$224+S103*$C103*Indicators!$C$224+S103*$D103*Indicators!$D$224+S103*$E103*Indicators!$E$224+S103*$F103*Indicators!$F$224+S103*$G103*Indicators!$G$224+S103*$H103*Indicators!$H$224+S103*$I103*Indicators!$I$224</f>
        <v>1.0375006543626439E-3</v>
      </c>
      <c r="AD103" s="215"/>
      <c r="AE103" s="198">
        <f t="shared" si="2"/>
        <v>0.18768865154631889</v>
      </c>
    </row>
    <row r="104" spans="1:31" hidden="1">
      <c r="A104" s="195">
        <f>Indicators!A116</f>
        <v>38899</v>
      </c>
      <c r="B104" s="215">
        <f>(Indicators!B116-Indicators!B115)/Indicators!B115</f>
        <v>-3.3534372033283036E-2</v>
      </c>
      <c r="C104" s="215">
        <f>(Indicators!C116-Indicators!C115)/-100</f>
        <v>0</v>
      </c>
      <c r="D104" s="215">
        <f>(Indicators!D116-Indicators!D115)/-100</f>
        <v>-1.1398273766257373E-3</v>
      </c>
      <c r="E104" s="215">
        <f>(Indicators!E116-Indicators!E115)/-Indicators!E115</f>
        <v>-1.6411378555798529E-2</v>
      </c>
      <c r="F104" s="215">
        <f>(Indicators!F116-Indicators!F115)/Indicators!F115</f>
        <v>1.083492670490758E-2</v>
      </c>
      <c r="G104" s="215">
        <f>(Indicators!G116-Indicators!G115)/Indicators!G115</f>
        <v>8.5207907293796875E-2</v>
      </c>
      <c r="H104" s="215">
        <f>(Indicators!H116-Indicators!H115)/Indicators!H115</f>
        <v>2.885472789452646E-2</v>
      </c>
      <c r="I104" s="215">
        <f>(Indicators!I116-Indicators!I115)/Indicators!I115</f>
        <v>-1.3343637300360639E-2</v>
      </c>
      <c r="J104" s="195"/>
      <c r="K104" s="215">
        <f>Ilembe!C$68/100</f>
        <v>0.13084292970882147</v>
      </c>
      <c r="L104" s="215">
        <f>Ilembe!D$68/100</f>
        <v>7.3877391335826848E-3</v>
      </c>
      <c r="M104" s="215">
        <f>Ilembe!E$68/100</f>
        <v>0.36944541708208722</v>
      </c>
      <c r="N104" s="215">
        <f>Ilembe!F$68/100</f>
        <v>2.054049170730855E-2</v>
      </c>
      <c r="O104" s="215">
        <f>Ilembe!G$68/100</f>
        <v>2.249857122313903E-2</v>
      </c>
      <c r="P104" s="215">
        <f>Ilembe!H$68/100</f>
        <v>0.12375852909669462</v>
      </c>
      <c r="Q104" s="215">
        <f>Ilembe!I$68/100</f>
        <v>6.0934439865914784E-2</v>
      </c>
      <c r="R104" s="215">
        <f>Ilembe!J$68/100</f>
        <v>0.10772610244798052</v>
      </c>
      <c r="S104" s="215">
        <f>Ilembe!K$68/100</f>
        <v>0.15686577973447113</v>
      </c>
      <c r="T104" s="215"/>
      <c r="U104" s="215">
        <f>K104*$B104*Indicators!$B$216+K104*$C104*Indicators!$C$216+K104*$D104*Indicators!$D$216+K104*$E104*Indicators!$E$216+K104*$F104*Indicators!$F$216+K104*$G104*Indicators!$G$216+K104*$H104*Indicators!$H$216+K104*$I104*Indicators!$I$216</f>
        <v>-5.8687506730415243E-4</v>
      </c>
      <c r="V104" s="215">
        <f>L104*$B104*Indicators!$B$217+L104*$C104*Indicators!$C$217+L104*$D104*Indicators!$D$217+L104*$E104*Indicators!$E$217+L104*$F104*Indicators!$F$217+L104*$G104*Indicators!$G$217+L104*$H104*Indicators!$H$217+L104*$I104*Indicators!$I$217</f>
        <v>1.4563439805199288E-4</v>
      </c>
      <c r="W104" s="215">
        <f>M104*$B104*Indicators!$B$218+M104*$C104*Indicators!$C$218+M104*$D104*Indicators!$D$218+M104*$E104*Indicators!$E$218+M104*$F104*Indicators!$F$218+M104*$G104*Indicators!$G$218+M104*$H104*Indicators!$H$218+M104*$I104*Indicators!$I$218</f>
        <v>-4.8834825128060222E-3</v>
      </c>
      <c r="X104" s="215">
        <f>N104*$B104*Indicators!$B$219+N104*$C104*Indicators!$C$219+N104*$D104*Indicators!$D$219+N104*$E104*Indicators!$E$219+N104*$F104*Indicators!$F$219+N104*$G104*Indicators!$G$219+N104*$H104*Indicators!$H$219+N104*$I104*Indicators!$I$219</f>
        <v>-2.1524484258426727E-4</v>
      </c>
      <c r="Y104" s="215">
        <f>O104*$B104*Indicators!$B$220+O104*$C104*Indicators!$C$220+O104*$D104*Indicators!$D$220+O104*$E104*Indicators!$E$220+O104*$F104*Indicators!$F$220+O104*$G104*Indicators!$G$220+O104*$H104*Indicators!$H$220+O104*$I104*Indicators!$I$220</f>
        <v>4.6349526589849816E-5</v>
      </c>
      <c r="Z104" s="215">
        <f>P104*$B104*Indicators!$B$221+P104*$C104*Indicators!$C$221+P104*$D104*Indicators!$D$221+P104*$E104*Indicators!$E$221+P104*$F104*Indicators!$F$221+P104*$G104*Indicators!$G$221+P104*$H104*Indicators!$H$221+P104*$I104*Indicators!$I$221</f>
        <v>2.4642073576341017E-4</v>
      </c>
      <c r="AA104" s="215">
        <f>Q104*$B104*Indicators!$B$222+Q104*$C104*Indicators!$C$222+Q104*$D104*Indicators!$D$222+Q104*$E104*Indicators!$E$222+Q104*$F104*Indicators!$F$222+Q104*$G104*Indicators!$G$222+Q104*$H104*Indicators!$H$222+Q104*$I104*Indicators!$I$222</f>
        <v>-2.4095010992157204E-4</v>
      </c>
      <c r="AB104" s="215">
        <f>R104*$B104*Indicators!$B$223+R104*$C104*Indicators!$C$223+R104*$D104*Indicators!$D$223+R104*$E104*Indicators!$E$223+R104*$F104*Indicators!$F$223+R104*$G104*Indicators!$G$223+R104*$H104*Indicators!$H$223+R104*$I104*Indicators!$I$223</f>
        <v>3.1032428948513211E-4</v>
      </c>
      <c r="AC104" s="215">
        <f>S104*$B104*Indicators!$B$224+S104*$C104*Indicators!$C$224+S104*$D104*Indicators!$D$224+S104*$E104*Indicators!$E$224+S104*$F104*Indicators!$F$224+S104*$G104*Indicators!$G$224+S104*$H104*Indicators!$H$224+S104*$I104*Indicators!$I$224</f>
        <v>6.9143828984941699E-4</v>
      </c>
      <c r="AD104" s="215"/>
      <c r="AE104" s="198">
        <f t="shared" si="2"/>
        <v>-0.44863852928762116</v>
      </c>
    </row>
    <row r="105" spans="1:31" hidden="1">
      <c r="A105" s="195">
        <f>Indicators!A117</f>
        <v>38930</v>
      </c>
      <c r="B105" s="215">
        <f>(Indicators!B117-Indicators!B116)/Indicators!B116</f>
        <v>4.0591685204980743E-2</v>
      </c>
      <c r="C105" s="215">
        <f>(Indicators!C117-Indicators!C116)/-100</f>
        <v>-1.25E-3</v>
      </c>
      <c r="D105" s="215">
        <f>(Indicators!D117-Indicators!D116)/-100</f>
        <v>-4.4581184206557009E-3</v>
      </c>
      <c r="E105" s="215">
        <f>(Indicators!E117-Indicators!E116)/-Indicators!E116</f>
        <v>6.4585575888051638E-2</v>
      </c>
      <c r="F105" s="215">
        <f>(Indicators!F117-Indicators!F116)/Indicators!F116</f>
        <v>-0.18158890290037824</v>
      </c>
      <c r="G105" s="215">
        <f>(Indicators!G117-Indicators!G116)/Indicators!G116</f>
        <v>-2.9208542713567699E-2</v>
      </c>
      <c r="H105" s="215">
        <f>(Indicators!H117-Indicators!H116)/Indicators!H116</f>
        <v>2.3089394717988609E-2</v>
      </c>
      <c r="I105" s="215">
        <f>(Indicators!I117-Indicators!I116)/Indicators!I116</f>
        <v>1.1435434180982716E-2</v>
      </c>
      <c r="J105" s="195"/>
      <c r="K105" s="215">
        <f>Ilembe!C$68/100</f>
        <v>0.13084292970882147</v>
      </c>
      <c r="L105" s="215">
        <f>Ilembe!D$68/100</f>
        <v>7.3877391335826848E-3</v>
      </c>
      <c r="M105" s="215">
        <f>Ilembe!E$68/100</f>
        <v>0.36944541708208722</v>
      </c>
      <c r="N105" s="215">
        <f>Ilembe!F$68/100</f>
        <v>2.054049170730855E-2</v>
      </c>
      <c r="O105" s="215">
        <f>Ilembe!G$68/100</f>
        <v>2.249857122313903E-2</v>
      </c>
      <c r="P105" s="215">
        <f>Ilembe!H$68/100</f>
        <v>0.12375852909669462</v>
      </c>
      <c r="Q105" s="215">
        <f>Ilembe!I$68/100</f>
        <v>6.0934439865914784E-2</v>
      </c>
      <c r="R105" s="215">
        <f>Ilembe!J$68/100</f>
        <v>0.10772610244798052</v>
      </c>
      <c r="S105" s="215">
        <f>Ilembe!K$68/100</f>
        <v>0.15686577973447113</v>
      </c>
      <c r="T105" s="215"/>
      <c r="U105" s="215">
        <f>K105*$B105*Indicators!$B$216+K105*$C105*Indicators!$C$216+K105*$D105*Indicators!$D$216+K105*$E105*Indicators!$E$216+K105*$F105*Indicators!$F$216+K105*$G105*Indicators!$G$216+K105*$H105*Indicators!$H$216+K105*$I105*Indicators!$I$216</f>
        <v>-4.2527769684820816E-3</v>
      </c>
      <c r="V105" s="215">
        <f>L105*$B105*Indicators!$B$217+L105*$C105*Indicators!$C$217+L105*$D105*Indicators!$D$217+L105*$E105*Indicators!$E$217+L105*$F105*Indicators!$F$217+L105*$G105*Indicators!$G$217+L105*$H105*Indicators!$H$217+L105*$I105*Indicators!$I$217</f>
        <v>6.8260736337077819E-5</v>
      </c>
      <c r="W105" s="215">
        <f>M105*$B105*Indicators!$B$218+M105*$C105*Indicators!$C$218+M105*$D105*Indicators!$D$218+M105*$E105*Indicators!$E$218+M105*$F105*Indicators!$F$218+M105*$G105*Indicators!$G$218+M105*$H105*Indicators!$H$218+M105*$I105*Indicators!$I$218</f>
        <v>9.15809665790248E-3</v>
      </c>
      <c r="X105" s="215">
        <f>N105*$B105*Indicators!$B$219+N105*$C105*Indicators!$C$219+N105*$D105*Indicators!$D$219+N105*$E105*Indicators!$E$219+N105*$F105*Indicators!$F$219+N105*$G105*Indicators!$G$219+N105*$H105*Indicators!$H$219+N105*$I105*Indicators!$I$219</f>
        <v>5.0771030912285825E-4</v>
      </c>
      <c r="Y105" s="215">
        <f>O105*$B105*Indicators!$B$220+O105*$C105*Indicators!$C$220+O105*$D105*Indicators!$D$220+O105*$E105*Indicators!$E$220+O105*$F105*Indicators!$F$220+O105*$G105*Indicators!$G$220+O105*$H105*Indicators!$H$220+O105*$I105*Indicators!$I$220</f>
        <v>4.5952843922932767E-4</v>
      </c>
      <c r="Z105" s="215">
        <f>P105*$B105*Indicators!$B$221+P105*$C105*Indicators!$C$221+P105*$D105*Indicators!$D$221+P105*$E105*Indicators!$E$221+P105*$F105*Indicators!$F$221+P105*$G105*Indicators!$G$221+P105*$H105*Indicators!$H$221+P105*$I105*Indicators!$I$221</f>
        <v>1.8515453026014348E-3</v>
      </c>
      <c r="AA105" s="215">
        <f>Q105*$B105*Indicators!$B$222+Q105*$C105*Indicators!$C$222+Q105*$D105*Indicators!$D$222+Q105*$E105*Indicators!$E$222+Q105*$F105*Indicators!$F$222+Q105*$G105*Indicators!$G$222+Q105*$H105*Indicators!$H$222+Q105*$I105*Indicators!$I$222</f>
        <v>1.736659066757257E-3</v>
      </c>
      <c r="AB105" s="215">
        <f>R105*$B105*Indicators!$B$223+R105*$C105*Indicators!$C$223+R105*$D105*Indicators!$D$223+R105*$E105*Indicators!$E$223+R105*$F105*Indicators!$F$223+R105*$G105*Indicators!$G$223+R105*$H105*Indicators!$H$223+R105*$I105*Indicators!$I$223</f>
        <v>1.8456717863401845E-3</v>
      </c>
      <c r="AC105" s="215">
        <f>S105*$B105*Indicators!$B$224+S105*$C105*Indicators!$C$224+S105*$D105*Indicators!$D$224+S105*$E105*Indicators!$E$224+S105*$F105*Indicators!$F$224+S105*$G105*Indicators!$G$224+S105*$H105*Indicators!$H$224+S105*$I105*Indicators!$I$224</f>
        <v>1.6045227987471482E-3</v>
      </c>
      <c r="AD105" s="215"/>
      <c r="AE105" s="198">
        <f t="shared" si="2"/>
        <v>1.2979218128555687</v>
      </c>
    </row>
    <row r="106" spans="1:31" hidden="1">
      <c r="A106" s="195">
        <f>Indicators!A118</f>
        <v>38961</v>
      </c>
      <c r="B106" s="215">
        <f>(Indicators!B118-Indicators!B117)/Indicators!B117</f>
        <v>7.6545060802931886E-2</v>
      </c>
      <c r="C106" s="215">
        <f>(Indicators!C118-Indicators!C117)/-100</f>
        <v>1.4499999999999958E-3</v>
      </c>
      <c r="D106" s="215">
        <f>(Indicators!D118-Indicators!D117)/-100</f>
        <v>1.7539133818202757E-3</v>
      </c>
      <c r="E106" s="215">
        <f>(Indicators!E118-Indicators!E117)/-Indicators!E117</f>
        <v>0.13521288837744533</v>
      </c>
      <c r="F106" s="215">
        <f>(Indicators!F118-Indicators!F117)/Indicators!F117</f>
        <v>-5.1617873651771951E-2</v>
      </c>
      <c r="G106" s="215">
        <f>(Indicators!G118-Indicators!G117)/Indicators!G117</f>
        <v>-1.9572953736654838E-2</v>
      </c>
      <c r="H106" s="215">
        <f>(Indicators!H118-Indicators!H117)/Indicators!H117</f>
        <v>2.3520113730046935E-2</v>
      </c>
      <c r="I106" s="215">
        <f>(Indicators!I118-Indicators!I117)/Indicators!I117</f>
        <v>-1.0635002581311306E-2</v>
      </c>
      <c r="J106" s="195"/>
      <c r="K106" s="215">
        <f>Ilembe!C$68/100</f>
        <v>0.13084292970882147</v>
      </c>
      <c r="L106" s="215">
        <f>Ilembe!D$68/100</f>
        <v>7.3877391335826848E-3</v>
      </c>
      <c r="M106" s="215">
        <f>Ilembe!E$68/100</f>
        <v>0.36944541708208722</v>
      </c>
      <c r="N106" s="215">
        <f>Ilembe!F$68/100</f>
        <v>2.054049170730855E-2</v>
      </c>
      <c r="O106" s="215">
        <f>Ilembe!G$68/100</f>
        <v>2.249857122313903E-2</v>
      </c>
      <c r="P106" s="215">
        <f>Ilembe!H$68/100</f>
        <v>0.12375852909669462</v>
      </c>
      <c r="Q106" s="215">
        <f>Ilembe!I$68/100</f>
        <v>6.0934439865914784E-2</v>
      </c>
      <c r="R106" s="215">
        <f>Ilembe!J$68/100</f>
        <v>0.10772610244798052</v>
      </c>
      <c r="S106" s="215">
        <f>Ilembe!K$68/100</f>
        <v>0.15686577973447113</v>
      </c>
      <c r="T106" s="215"/>
      <c r="U106" s="215">
        <f>K106*$B106*Indicators!$B$216+K106*$C106*Indicators!$C$216+K106*$D106*Indicators!$D$216+K106*$E106*Indicators!$E$216+K106*$F106*Indicators!$F$216+K106*$G106*Indicators!$G$216+K106*$H106*Indicators!$H$216+K106*$I106*Indicators!$I$216</f>
        <v>3.2113758845171178E-3</v>
      </c>
      <c r="V106" s="215">
        <f>L106*$B106*Indicators!$B$217+L106*$C106*Indicators!$C$217+L106*$D106*Indicators!$D$217+L106*$E106*Indicators!$E$217+L106*$F106*Indicators!$F$217+L106*$G106*Indicators!$G$217+L106*$H106*Indicators!$H$217+L106*$I106*Indicators!$I$217</f>
        <v>1.9598656157278916E-4</v>
      </c>
      <c r="W106" s="215">
        <f>M106*$B106*Indicators!$B$218+M106*$C106*Indicators!$C$218+M106*$D106*Indicators!$D$218+M106*$E106*Indicators!$E$218+M106*$F106*Indicators!$F$218+M106*$G106*Indicators!$G$218+M106*$H106*Indicators!$H$218+M106*$I106*Indicators!$I$218</f>
        <v>1.5115773027832048E-2</v>
      </c>
      <c r="X106" s="215">
        <f>N106*$B106*Indicators!$B$219+N106*$C106*Indicators!$C$219+N106*$D106*Indicators!$D$219+N106*$E106*Indicators!$E$219+N106*$F106*Indicators!$F$219+N106*$G106*Indicators!$G$219+N106*$H106*Indicators!$H$219+N106*$I106*Indicators!$I$219</f>
        <v>6.5507303790432968E-4</v>
      </c>
      <c r="Y106" s="215">
        <f>O106*$B106*Indicators!$B$220+O106*$C106*Indicators!$C$220+O106*$D106*Indicators!$D$220+O106*$E106*Indicators!$E$220+O106*$F106*Indicators!$F$220+O106*$G106*Indicators!$G$220+O106*$H106*Indicators!$H$220+O106*$I106*Indicators!$I$220</f>
        <v>7.8904997116629007E-4</v>
      </c>
      <c r="Z106" s="215">
        <f>P106*$B106*Indicators!$B$221+P106*$C106*Indicators!$C$221+P106*$D106*Indicators!$D$221+P106*$E106*Indicators!$E$221+P106*$F106*Indicators!$F$221+P106*$G106*Indicators!$G$221+P106*$H106*Indicators!$H$221+P106*$I106*Indicators!$I$221</f>
        <v>3.4546087029399945E-3</v>
      </c>
      <c r="AA106" s="215">
        <f>Q106*$B106*Indicators!$B$222+Q106*$C106*Indicators!$C$222+Q106*$D106*Indicators!$D$222+Q106*$E106*Indicators!$E$222+Q106*$F106*Indicators!$F$222+Q106*$G106*Indicators!$G$222+Q106*$H106*Indicators!$H$222+Q106*$I106*Indicators!$I$222</f>
        <v>3.1883510843612297E-3</v>
      </c>
      <c r="AB106" s="215">
        <f>R106*$B106*Indicators!$B$223+R106*$C106*Indicators!$C$223+R106*$D106*Indicators!$D$223+R106*$E106*Indicators!$E$223+R106*$F106*Indicators!$F$223+R106*$G106*Indicators!$G$223+R106*$H106*Indicators!$H$223+R106*$I106*Indicators!$I$223</f>
        <v>3.0575867605167053E-3</v>
      </c>
      <c r="AC106" s="215">
        <f>S106*$B106*Indicators!$B$224+S106*$C106*Indicators!$C$224+S106*$D106*Indicators!$D$224+S106*$E106*Indicators!$E$224+S106*$F106*Indicators!$F$224+S106*$G106*Indicators!$G$224+S106*$H106*Indicators!$H$224+S106*$I106*Indicators!$I$224</f>
        <v>2.3588021413202772E-3</v>
      </c>
      <c r="AD106" s="215"/>
      <c r="AE106" s="198">
        <f t="shared" si="2"/>
        <v>3.2026607172130781</v>
      </c>
    </row>
    <row r="107" spans="1:31" hidden="1">
      <c r="A107" s="195">
        <f>Indicators!A119</f>
        <v>38991</v>
      </c>
      <c r="B107" s="215">
        <f>(Indicators!B119-Indicators!B118)/Indicators!B118</f>
        <v>-5.096067053513862E-2</v>
      </c>
      <c r="C107" s="215">
        <f>(Indicators!C119-Indicators!C118)/-100</f>
        <v>5.4499999999999991E-3</v>
      </c>
      <c r="D107" s="215">
        <f>(Indicators!D119-Indicators!D118)/-100</f>
        <v>-1.5026931693597589E-3</v>
      </c>
      <c r="E107" s="215">
        <f>(Indicators!E119-Indicators!E118)/-Indicators!E118</f>
        <v>6.9028609447771103E-2</v>
      </c>
      <c r="F107" s="215">
        <f>(Indicators!F119-Indicators!F118)/Indicators!F118</f>
        <v>-6.4987814784727913E-2</v>
      </c>
      <c r="G107" s="215">
        <f>(Indicators!G119-Indicators!G118)/Indicators!G118</f>
        <v>-1.1549249298796328E-3</v>
      </c>
      <c r="H107" s="215">
        <f>(Indicators!H119-Indicators!H118)/Indicators!H118</f>
        <v>2.0414974733981409E-2</v>
      </c>
      <c r="I107" s="215">
        <f>(Indicators!I119-Indicators!I118)/Indicators!I118</f>
        <v>1.4402003757044458E-2</v>
      </c>
      <c r="J107" s="195"/>
      <c r="K107" s="215">
        <f>Ilembe!C$68/100</f>
        <v>0.13084292970882147</v>
      </c>
      <c r="L107" s="215">
        <f>Ilembe!D$68/100</f>
        <v>7.3877391335826848E-3</v>
      </c>
      <c r="M107" s="215">
        <f>Ilembe!E$68/100</f>
        <v>0.36944541708208722</v>
      </c>
      <c r="N107" s="215">
        <f>Ilembe!F$68/100</f>
        <v>2.054049170730855E-2</v>
      </c>
      <c r="O107" s="215">
        <f>Ilembe!G$68/100</f>
        <v>2.249857122313903E-2</v>
      </c>
      <c r="P107" s="215">
        <f>Ilembe!H$68/100</f>
        <v>0.12375852909669462</v>
      </c>
      <c r="Q107" s="215">
        <f>Ilembe!I$68/100</f>
        <v>6.0934439865914784E-2</v>
      </c>
      <c r="R107" s="215">
        <f>Ilembe!J$68/100</f>
        <v>0.10772610244798052</v>
      </c>
      <c r="S107" s="215">
        <f>Ilembe!K$68/100</f>
        <v>0.15686577973447113</v>
      </c>
      <c r="T107" s="215"/>
      <c r="U107" s="215">
        <f>K107*$B107*Indicators!$B$216+K107*$C107*Indicators!$C$216+K107*$D107*Indicators!$D$216+K107*$E107*Indicators!$E$216+K107*$F107*Indicators!$F$216+K107*$G107*Indicators!$G$216+K107*$H107*Indicators!$H$216+K107*$I107*Indicators!$I$216</f>
        <v>-1.8697574796456345E-3</v>
      </c>
      <c r="V107" s="215">
        <f>L107*$B107*Indicators!$B$217+L107*$C107*Indicators!$C$217+L107*$D107*Indicators!$D$217+L107*$E107*Indicators!$E$217+L107*$F107*Indicators!$F$217+L107*$G107*Indicators!$G$217+L107*$H107*Indicators!$H$217+L107*$I107*Indicators!$I$217</f>
        <v>-4.408197034915224E-5</v>
      </c>
      <c r="W107" s="215">
        <f>M107*$B107*Indicators!$B$218+M107*$C107*Indicators!$C$218+M107*$D107*Indicators!$D$218+M107*$E107*Indicators!$E$218+M107*$F107*Indicators!$F$218+M107*$G107*Indicators!$G$218+M107*$H107*Indicators!$H$218+M107*$I107*Indicators!$I$218</f>
        <v>-1.8459747305362927E-3</v>
      </c>
      <c r="X107" s="215">
        <f>N107*$B107*Indicators!$B$219+N107*$C107*Indicators!$C$219+N107*$D107*Indicators!$D$219+N107*$E107*Indicators!$E$219+N107*$F107*Indicators!$F$219+N107*$G107*Indicators!$G$219+N107*$H107*Indicators!$H$219+N107*$I107*Indicators!$I$219</f>
        <v>3.728000553871802E-4</v>
      </c>
      <c r="Y107" s="215">
        <f>O107*$B107*Indicators!$B$220+O107*$C107*Indicators!$C$220+O107*$D107*Indicators!$D$220+O107*$E107*Indicators!$E$220+O107*$F107*Indicators!$F$220+O107*$G107*Indicators!$G$220+O107*$H107*Indicators!$H$220+O107*$I107*Indicators!$I$220</f>
        <v>3.0570040865846921E-4</v>
      </c>
      <c r="Z107" s="215">
        <f>P107*$B107*Indicators!$B$221+P107*$C107*Indicators!$C$221+P107*$D107*Indicators!$D$221+P107*$E107*Indicators!$E$221+P107*$F107*Indicators!$F$221+P107*$G107*Indicators!$G$221+P107*$H107*Indicators!$H$221+P107*$I107*Indicators!$I$221</f>
        <v>1.0541131405067859E-3</v>
      </c>
      <c r="AA107" s="215">
        <f>Q107*$B107*Indicators!$B$222+Q107*$C107*Indicators!$C$222+Q107*$D107*Indicators!$D$222+Q107*$E107*Indicators!$E$222+Q107*$F107*Indicators!$F$222+Q107*$G107*Indicators!$G$222+Q107*$H107*Indicators!$H$222+Q107*$I107*Indicators!$I$222</f>
        <v>1.3451546800458101E-3</v>
      </c>
      <c r="AB107" s="215">
        <f>R107*$B107*Indicators!$B$223+R107*$C107*Indicators!$C$223+R107*$D107*Indicators!$D$223+R107*$E107*Indicators!$E$223+R107*$F107*Indicators!$F$223+R107*$G107*Indicators!$G$223+R107*$H107*Indicators!$H$223+R107*$I107*Indicators!$I$223</f>
        <v>1.1212797609302229E-3</v>
      </c>
      <c r="AC107" s="215">
        <f>S107*$B107*Indicators!$B$224+S107*$C107*Indicators!$C$224+S107*$D107*Indicators!$D$224+S107*$E107*Indicators!$E$224+S107*$F107*Indicators!$F$224+S107*$G107*Indicators!$G$224+S107*$H107*Indicators!$H$224+S107*$I107*Indicators!$I$224</f>
        <v>5.2636107219828081E-4</v>
      </c>
      <c r="AD107" s="215"/>
      <c r="AE107" s="198">
        <f t="shared" si="2"/>
        <v>9.6559493719566986E-2</v>
      </c>
    </row>
    <row r="108" spans="1:31" hidden="1">
      <c r="A108" s="195">
        <f>Indicators!A120</f>
        <v>39022</v>
      </c>
      <c r="B108" s="215">
        <f>(Indicators!B120-Indicators!B119)/Indicators!B119</f>
        <v>-2.7473572651430675E-2</v>
      </c>
      <c r="C108" s="215">
        <f>(Indicators!C120-Indicators!C119)/-100</f>
        <v>6.0000000000000493E-4</v>
      </c>
      <c r="D108" s="215">
        <f>(Indicators!D120-Indicators!D119)/-100</f>
        <v>-4.1708375041702441E-5</v>
      </c>
      <c r="E108" s="215">
        <f>(Indicators!E120-Indicators!E119)/-Indicators!E119</f>
        <v>-0.14275504734679295</v>
      </c>
      <c r="F108" s="215">
        <f>(Indicators!F120-Indicators!F119)/Indicators!F119</f>
        <v>1.9113814074717694E-2</v>
      </c>
      <c r="G108" s="215">
        <f>(Indicators!G120-Indicators!G119)/Indicators!G119</f>
        <v>6.8797489263296957E-2</v>
      </c>
      <c r="H108" s="215">
        <f>(Indicators!H120-Indicators!H119)/Indicators!H119</f>
        <v>2.3709356249451297E-2</v>
      </c>
      <c r="I108" s="215">
        <f>(Indicators!I120-Indicators!I119)/Indicators!I119</f>
        <v>5.8127572016460904E-3</v>
      </c>
      <c r="J108" s="195"/>
      <c r="K108" s="215">
        <f>Ilembe!C$68/100</f>
        <v>0.13084292970882147</v>
      </c>
      <c r="L108" s="215">
        <f>Ilembe!D$68/100</f>
        <v>7.3877391335826848E-3</v>
      </c>
      <c r="M108" s="215">
        <f>Ilembe!E$68/100</f>
        <v>0.36944541708208722</v>
      </c>
      <c r="N108" s="215">
        <f>Ilembe!F$68/100</f>
        <v>2.054049170730855E-2</v>
      </c>
      <c r="O108" s="215">
        <f>Ilembe!G$68/100</f>
        <v>2.249857122313903E-2</v>
      </c>
      <c r="P108" s="215">
        <f>Ilembe!H$68/100</f>
        <v>0.12375852909669462</v>
      </c>
      <c r="Q108" s="215">
        <f>Ilembe!I$68/100</f>
        <v>6.0934439865914784E-2</v>
      </c>
      <c r="R108" s="215">
        <f>Ilembe!J$68/100</f>
        <v>0.10772610244798052</v>
      </c>
      <c r="S108" s="215">
        <f>Ilembe!K$68/100</f>
        <v>0.15686577973447113</v>
      </c>
      <c r="T108" s="215"/>
      <c r="U108" s="215">
        <f>K108*$B108*Indicators!$B$216+K108*$C108*Indicators!$C$216+K108*$D108*Indicators!$D$216+K108*$E108*Indicators!$E$216+K108*$F108*Indicators!$F$216+K108*$G108*Indicators!$G$216+K108*$H108*Indicators!$H$216+K108*$I108*Indicators!$I$216</f>
        <v>-2.7653728526123157E-3</v>
      </c>
      <c r="V108" s="215">
        <f>L108*$B108*Indicators!$B$217+L108*$C108*Indicators!$C$217+L108*$D108*Indicators!$D$217+L108*$E108*Indicators!$E$217+L108*$F108*Indicators!$F$217+L108*$G108*Indicators!$G$217+L108*$H108*Indicators!$H$217+L108*$I108*Indicators!$I$217</f>
        <v>4.5537806934674924E-5</v>
      </c>
      <c r="W108" s="215">
        <f>M108*$B108*Indicators!$B$218+M108*$C108*Indicators!$C$218+M108*$D108*Indicators!$D$218+M108*$E108*Indicators!$E$218+M108*$F108*Indicators!$F$218+M108*$G108*Indicators!$G$218+M108*$H108*Indicators!$H$218+M108*$I108*Indicators!$I$218</f>
        <v>-7.477521123957255E-3</v>
      </c>
      <c r="X108" s="215">
        <f>N108*$B108*Indicators!$B$219+N108*$C108*Indicators!$C$219+N108*$D108*Indicators!$D$219+N108*$E108*Indicators!$E$219+N108*$F108*Indicators!$F$219+N108*$G108*Indicators!$G$219+N108*$H108*Indicators!$H$219+N108*$I108*Indicators!$I$219</f>
        <v>-5.3391183404644473E-4</v>
      </c>
      <c r="Y108" s="215">
        <f>O108*$B108*Indicators!$B$220+O108*$C108*Indicators!$C$220+O108*$D108*Indicators!$D$220+O108*$E108*Indicators!$E$220+O108*$F108*Indicators!$F$220+O108*$G108*Indicators!$G$220+O108*$H108*Indicators!$H$220+O108*$I108*Indicators!$I$220</f>
        <v>-3.7305646953375381E-4</v>
      </c>
      <c r="Z108" s="215">
        <f>P108*$B108*Indicators!$B$221+P108*$C108*Indicators!$C$221+P108*$D108*Indicators!$D$221+P108*$E108*Indicators!$E$221+P108*$F108*Indicators!$F$221+P108*$G108*Indicators!$G$221+P108*$H108*Indicators!$H$221+P108*$I108*Indicators!$I$221</f>
        <v>-1.3482086606175577E-3</v>
      </c>
      <c r="AA108" s="215">
        <f>Q108*$B108*Indicators!$B$222+Q108*$C108*Indicators!$C$222+Q108*$D108*Indicators!$D$222+Q108*$E108*Indicators!$E$222+Q108*$F108*Indicators!$F$222+Q108*$G108*Indicators!$G$222+Q108*$H108*Indicators!$H$222+Q108*$I108*Indicators!$I$222</f>
        <v>-2.4455973664146797E-3</v>
      </c>
      <c r="AB108" s="215">
        <f>R108*$B108*Indicators!$B$223+R108*$C108*Indicators!$C$223+R108*$D108*Indicators!$D$223+R108*$E108*Indicators!$E$223+R108*$F108*Indicators!$F$223+R108*$G108*Indicators!$G$223+R108*$H108*Indicators!$H$223+R108*$I108*Indicators!$I$223</f>
        <v>-1.0140891563231852E-3</v>
      </c>
      <c r="AC108" s="215">
        <f>S108*$B108*Indicators!$B$224+S108*$C108*Indicators!$C$224+S108*$D108*Indicators!$D$224+S108*$E108*Indicators!$E$224+S108*$F108*Indicators!$F$224+S108*$G108*Indicators!$G$224+S108*$H108*Indicators!$H$224+S108*$I108*Indicators!$I$224</f>
        <v>7.620140818478617E-4</v>
      </c>
      <c r="AD108" s="215"/>
      <c r="AE108" s="198">
        <f t="shared" si="2"/>
        <v>-1.5150205574722657</v>
      </c>
    </row>
    <row r="109" spans="1:31" hidden="1">
      <c r="A109" s="195">
        <f>Indicators!A121</f>
        <v>39052</v>
      </c>
      <c r="B109" s="215">
        <f>(Indicators!B121-Indicators!B120)/Indicators!B120</f>
        <v>-1.5074885436459256E-2</v>
      </c>
      <c r="C109" s="215">
        <f>(Indicators!C121-Indicators!C120)/-100</f>
        <v>1.7500000000000072E-3</v>
      </c>
      <c r="D109" s="215">
        <f>(Indicators!D121-Indicators!D120)/-100</f>
        <v>-3.861003861003862E-3</v>
      </c>
      <c r="E109" s="215">
        <f>(Indicators!E121-Indicators!E120)/-Indicators!E120</f>
        <v>6.7229518449030704E-2</v>
      </c>
      <c r="F109" s="215">
        <f>(Indicators!F121-Indicators!F120)/Indicators!F120</f>
        <v>-2.557544757033345E-3</v>
      </c>
      <c r="G109" s="215">
        <f>(Indicators!G121-Indicators!G120)/Indicators!G120</f>
        <v>-1.754114828838561E-2</v>
      </c>
      <c r="H109" s="215">
        <f>(Indicators!H121-Indicators!H120)/Indicators!H120</f>
        <v>2.0316534182929256E-2</v>
      </c>
      <c r="I109" s="215">
        <f>(Indicators!I121-Indicators!I120)/Indicators!I120</f>
        <v>6.5463100291515367E-3</v>
      </c>
      <c r="J109" s="195"/>
      <c r="K109" s="215">
        <f>Ilembe!C$68/100</f>
        <v>0.13084292970882147</v>
      </c>
      <c r="L109" s="215">
        <f>Ilembe!D$68/100</f>
        <v>7.3877391335826848E-3</v>
      </c>
      <c r="M109" s="215">
        <f>Ilembe!E$68/100</f>
        <v>0.36944541708208722</v>
      </c>
      <c r="N109" s="215">
        <f>Ilembe!F$68/100</f>
        <v>2.054049170730855E-2</v>
      </c>
      <c r="O109" s="215">
        <f>Ilembe!G$68/100</f>
        <v>2.249857122313903E-2</v>
      </c>
      <c r="P109" s="215">
        <f>Ilembe!H$68/100</f>
        <v>0.12375852909669462</v>
      </c>
      <c r="Q109" s="215">
        <f>Ilembe!I$68/100</f>
        <v>6.0934439865914784E-2</v>
      </c>
      <c r="R109" s="215">
        <f>Ilembe!J$68/100</f>
        <v>0.10772610244798052</v>
      </c>
      <c r="S109" s="215">
        <f>Ilembe!K$68/100</f>
        <v>0.15686577973447113</v>
      </c>
      <c r="T109" s="215"/>
      <c r="U109" s="215">
        <f>K109*$B109*Indicators!$B$216+K109*$C109*Indicators!$C$216+K109*$D109*Indicators!$D$216+K109*$E109*Indicators!$E$216+K109*$F109*Indicators!$F$216+K109*$G109*Indicators!$G$216+K109*$H109*Indicators!$H$216+K109*$I109*Indicators!$I$216</f>
        <v>1.3325156027872217E-3</v>
      </c>
      <c r="V109" s="215">
        <f>L109*$B109*Indicators!$B$217+L109*$C109*Indicators!$C$217+L109*$D109*Indicators!$D$217+L109*$E109*Indicators!$E$217+L109*$F109*Indicators!$F$217+L109*$G109*Indicators!$G$217+L109*$H109*Indicators!$H$217+L109*$I109*Indicators!$I$217</f>
        <v>-2.5906666790827206E-5</v>
      </c>
      <c r="W109" s="215">
        <f>M109*$B109*Indicators!$B$218+M109*$C109*Indicators!$C$218+M109*$D109*Indicators!$D$218+M109*$E109*Indicators!$E$218+M109*$F109*Indicators!$F$218+M109*$G109*Indicators!$G$218+M109*$H109*Indicators!$H$218+M109*$I109*Indicators!$I$218</f>
        <v>1.8267624594156342E-3</v>
      </c>
      <c r="X109" s="215">
        <f>N109*$B109*Indicators!$B$219+N109*$C109*Indicators!$C$219+N109*$D109*Indicators!$D$219+N109*$E109*Indicators!$E$219+N109*$F109*Indicators!$F$219+N109*$G109*Indicators!$G$219+N109*$H109*Indicators!$H$219+N109*$I109*Indicators!$I$219</f>
        <v>3.5201623806725832E-4</v>
      </c>
      <c r="Y109" s="215">
        <f>O109*$B109*Indicators!$B$220+O109*$C109*Indicators!$C$220+O109*$D109*Indicators!$D$220+O109*$E109*Indicators!$E$220+O109*$F109*Indicators!$F$220+O109*$G109*Indicators!$G$220+O109*$H109*Indicators!$H$220+O109*$I109*Indicators!$I$220</f>
        <v>3.4058594937590408E-4</v>
      </c>
      <c r="Z109" s="215">
        <f>P109*$B109*Indicators!$B$221+P109*$C109*Indicators!$C$221+P109*$D109*Indicators!$D$221+P109*$E109*Indicators!$E$221+P109*$F109*Indicators!$F$221+P109*$G109*Indicators!$G$221+P109*$H109*Indicators!$H$221+P109*$I109*Indicators!$I$221</f>
        <v>1.2542798307637118E-3</v>
      </c>
      <c r="AA109" s="215">
        <f>Q109*$B109*Indicators!$B$222+Q109*$C109*Indicators!$C$222+Q109*$D109*Indicators!$D$222+Q109*$E109*Indicators!$E$222+Q109*$F109*Indicators!$F$222+Q109*$G109*Indicators!$G$222+Q109*$H109*Indicators!$H$222+Q109*$I109*Indicators!$I$222</f>
        <v>1.4224050874989405E-3</v>
      </c>
      <c r="AB109" s="215">
        <f>R109*$B109*Indicators!$B$223+R109*$C109*Indicators!$C$223+R109*$D109*Indicators!$D$223+R109*$E109*Indicators!$E$223+R109*$F109*Indicators!$F$223+R109*$G109*Indicators!$G$223+R109*$H109*Indicators!$H$223+R109*$I109*Indicators!$I$223</f>
        <v>1.2780774179823149E-3</v>
      </c>
      <c r="AC109" s="215">
        <f>S109*$B109*Indicators!$B$224+S109*$C109*Indicators!$C$224+S109*$D109*Indicators!$D$224+S109*$E109*Indicators!$E$224+S109*$F109*Indicators!$F$224+S109*$G109*Indicators!$G$224+S109*$H109*Indicators!$H$224+S109*$I109*Indicators!$I$224</f>
        <v>7.4591034219222108E-4</v>
      </c>
      <c r="AD109" s="215"/>
      <c r="AE109" s="198">
        <f t="shared" si="2"/>
        <v>0.85266462612923788</v>
      </c>
    </row>
    <row r="110" spans="1:31" hidden="1">
      <c r="A110" s="195">
        <f>Indicators!A122</f>
        <v>39083</v>
      </c>
      <c r="B110" s="215">
        <f>(Indicators!B122-Indicators!B121)/Indicators!B121</f>
        <v>2.8738811580634686E-2</v>
      </c>
      <c r="C110" s="215">
        <f>(Indicators!C122-Indicators!C121)/-100</f>
        <v>4.9999999999999828E-4</v>
      </c>
      <c r="D110" s="215">
        <f>(Indicators!D122-Indicators!D121)/-100</f>
        <v>-1.9008930051873563E-3</v>
      </c>
      <c r="E110" s="215">
        <f>(Indicators!E122-Indicators!E121)/-Indicators!E121</f>
        <v>5.5983908816627501E-2</v>
      </c>
      <c r="F110" s="215">
        <f>(Indicators!F122-Indicators!F121)/Indicators!F121</f>
        <v>-6.8376068376068286E-2</v>
      </c>
      <c r="G110" s="215">
        <f>(Indicators!G122-Indicators!G121)/Indicators!G121</f>
        <v>1.5573383671543144E-2</v>
      </c>
      <c r="H110" s="215">
        <f>(Indicators!H122-Indicators!H121)/Indicators!H121</f>
        <v>1.4512621093471069E-2</v>
      </c>
      <c r="I110" s="215">
        <f>(Indicators!I122-Indicators!I121)/Indicators!I121</f>
        <v>1.4633402774249276E-2</v>
      </c>
      <c r="J110" s="195"/>
      <c r="K110" s="215">
        <f>Ilembe!C$69/100</f>
        <v>0.12716977810366673</v>
      </c>
      <c r="L110" s="215">
        <f>Ilembe!D$69/100</f>
        <v>6.9874459458814419E-3</v>
      </c>
      <c r="M110" s="215">
        <f>Ilembe!E$63/100</f>
        <v>0.3546878627842508</v>
      </c>
      <c r="N110" s="215">
        <f>Ilembe!F$63/100</f>
        <v>2.021696750187409E-2</v>
      </c>
      <c r="O110" s="215">
        <f>Ilembe!G$63/100</f>
        <v>2.3235837222731551E-2</v>
      </c>
      <c r="P110" s="215">
        <f>Ilembe!H$63/100</f>
        <v>0.11195898027583633</v>
      </c>
      <c r="Q110" s="215">
        <f>Ilembe!I$63/100</f>
        <v>5.0813287675212176E-2</v>
      </c>
      <c r="R110" s="215">
        <f>Ilembe!J$63/100</f>
        <v>8.8810722350131599E-2</v>
      </c>
      <c r="S110" s="215">
        <f>Ilembe!K$63/100</f>
        <v>0.17787565153664539</v>
      </c>
      <c r="T110" s="215"/>
      <c r="U110" s="215">
        <f>K110*$B110*Indicators!$B$216+K110*$C110*Indicators!$C$216+K110*$D110*Indicators!$D$216+K110*$E110*Indicators!$E$216+K110*$F110*Indicators!$F$216+K110*$G110*Indicators!$G$216+K110*$H110*Indicators!$H$216+K110*$I110*Indicators!$I$216</f>
        <v>-3.39658271157632E-4</v>
      </c>
      <c r="V110" s="215">
        <f>L110*$B110*Indicators!$B$217+L110*$C110*Indicators!$C$217+L110*$D110*Indicators!$D$217+L110*$E110*Indicators!$E$217+L110*$F110*Indicators!$F$217+L110*$G110*Indicators!$G$217+L110*$H110*Indicators!$H$217+L110*$I110*Indicators!$I$217</f>
        <v>1.6333901422772878E-4</v>
      </c>
      <c r="W110" s="215">
        <f>M110*$B110*Indicators!$B$218+M110*$C110*Indicators!$C$218+M110*$D110*Indicators!$D$218+M110*$E110*Indicators!$E$218+M110*$F110*Indicators!$F$218+M110*$G110*Indicators!$G$218+M110*$H110*Indicators!$H$218+M110*$I110*Indicators!$I$218</f>
        <v>7.1078997066857698E-3</v>
      </c>
      <c r="X110" s="215">
        <f>N110*$B110*Indicators!$B$219+N110*$C110*Indicators!$C$219+N110*$D110*Indicators!$D$219+N110*$E110*Indicators!$E$219+N110*$F110*Indicators!$F$219+N110*$G110*Indicators!$G$219+N110*$H110*Indicators!$H$219+N110*$I110*Indicators!$I$219</f>
        <v>4.6031167765935932E-4</v>
      </c>
      <c r="Y110" s="215">
        <f>O110*$B110*Indicators!$B$220+O110*$C110*Indicators!$C$220+O110*$D110*Indicators!$D$220+O110*$E110*Indicators!$E$220+O110*$F110*Indicators!$F$220+O110*$G110*Indicators!$G$220+O110*$H110*Indicators!$H$220+O110*$I110*Indicators!$I$220</f>
        <v>3.7913531384310028E-4</v>
      </c>
      <c r="Z110" s="215">
        <f>P110*$B110*Indicators!$B$221+P110*$C110*Indicators!$C$221+P110*$D110*Indicators!$D$221+P110*$E110*Indicators!$E$221+P110*$F110*Indicators!$F$221+P110*$G110*Indicators!$G$221+P110*$H110*Indicators!$H$221+P110*$I110*Indicators!$I$221</f>
        <v>1.3317799159293028E-3</v>
      </c>
      <c r="AA110" s="215">
        <f>Q110*$B110*Indicators!$B$222+Q110*$C110*Indicators!$C$222+Q110*$D110*Indicators!$D$222+Q110*$E110*Indicators!$E$222+Q110*$F110*Indicators!$F$222+Q110*$G110*Indicators!$G$222+Q110*$H110*Indicators!$H$222+Q110*$I110*Indicators!$I$222</f>
        <v>1.2167154842422732E-3</v>
      </c>
      <c r="AB110" s="215">
        <f>R110*$B110*Indicators!$B$223+R110*$C110*Indicators!$C$223+R110*$D110*Indicators!$D$223+R110*$E110*Indicators!$E$223+R110*$F110*Indicators!$F$223+R110*$G110*Indicators!$G$223+R110*$H110*Indicators!$H$223+R110*$I110*Indicators!$I$223</f>
        <v>1.2027315704086327E-3</v>
      </c>
      <c r="AC110" s="215">
        <f>S110*$B110*Indicators!$B$224+S110*$C110*Indicators!$C$224+S110*$D110*Indicators!$D$224+S110*$E110*Indicators!$E$224+S110*$F110*Indicators!$F$224+S110*$G110*Indicators!$G$224+S110*$H110*Indicators!$H$224+S110*$I110*Indicators!$I$224</f>
        <v>1.3792760884735866E-3</v>
      </c>
      <c r="AD110" s="215"/>
      <c r="AE110" s="198">
        <f t="shared" si="2"/>
        <v>1.2901530500312122</v>
      </c>
    </row>
    <row r="111" spans="1:31" hidden="1">
      <c r="A111" s="195">
        <f>Indicators!A123</f>
        <v>39114</v>
      </c>
      <c r="B111" s="215">
        <f>(Indicators!B123-Indicators!B122)/Indicators!B122</f>
        <v>-8.4111247466320954E-4</v>
      </c>
      <c r="C111" s="215">
        <f>(Indicators!C123-Indicators!C122)/-100</f>
        <v>1.6999999999999993E-3</v>
      </c>
      <c r="D111" s="215">
        <f>(Indicators!D123-Indicators!D122)/-100</f>
        <v>2.3446865524291826E-3</v>
      </c>
      <c r="E111" s="215">
        <f>(Indicators!E123-Indicators!E122)/-Indicators!E122</f>
        <v>-6.0369318181818156E-2</v>
      </c>
      <c r="F111" s="215">
        <f>(Indicators!F123-Indicators!F122)/Indicators!F122</f>
        <v>-3.027522935779817E-2</v>
      </c>
      <c r="G111" s="215">
        <f>(Indicators!G123-Indicators!G122)/Indicators!G122</f>
        <v>5.9944237918215508E-2</v>
      </c>
      <c r="H111" s="215">
        <f>(Indicators!H123-Indicators!H122)/Indicators!H122</f>
        <v>3.0640202884758494E-2</v>
      </c>
      <c r="I111" s="215">
        <f>(Indicators!I123-Indicators!I122)/Indicators!I122</f>
        <v>-1.0516300265411387E-3</v>
      </c>
      <c r="J111" s="195"/>
      <c r="K111" s="215">
        <f>Ilembe!C$69/100</f>
        <v>0.12716977810366673</v>
      </c>
      <c r="L111" s="215">
        <f>Ilembe!D$69/100</f>
        <v>6.9874459458814419E-3</v>
      </c>
      <c r="M111" s="215">
        <f>Ilembe!E$63/100</f>
        <v>0.3546878627842508</v>
      </c>
      <c r="N111" s="215">
        <f>Ilembe!F$63/100</f>
        <v>2.021696750187409E-2</v>
      </c>
      <c r="O111" s="215">
        <f>Ilembe!G$63/100</f>
        <v>2.3235837222731551E-2</v>
      </c>
      <c r="P111" s="215">
        <f>Ilembe!H$63/100</f>
        <v>0.11195898027583633</v>
      </c>
      <c r="Q111" s="215">
        <f>Ilembe!I$63/100</f>
        <v>5.0813287675212176E-2</v>
      </c>
      <c r="R111" s="215">
        <f>Ilembe!J$63/100</f>
        <v>8.8810722350131599E-2</v>
      </c>
      <c r="S111" s="215">
        <f>Ilembe!K$63/100</f>
        <v>0.17787565153664539</v>
      </c>
      <c r="T111" s="215"/>
      <c r="U111" s="215">
        <f>K111*$B111*Indicators!$B$216+K111*$C111*Indicators!$C$216+K111*$D111*Indicators!$D$216+K111*$E111*Indicators!$E$216+K111*$F111*Indicators!$F$216+K111*$G111*Indicators!$G$216+K111*$H111*Indicators!$H$216+K111*$I111*Indicators!$I$216</f>
        <v>-2.0660575914318298E-3</v>
      </c>
      <c r="V111" s="215">
        <f>L111*$B111*Indicators!$B$217+L111*$C111*Indicators!$C$217+L111*$D111*Indicators!$D$217+L111*$E111*Indicators!$E$217+L111*$F111*Indicators!$F$217+L111*$G111*Indicators!$G$217+L111*$H111*Indicators!$H$217+L111*$I111*Indicators!$I$217</f>
        <v>1.2212730415127868E-4</v>
      </c>
      <c r="W111" s="215">
        <f>M111*$B111*Indicators!$B$218+M111*$C111*Indicators!$C$218+M111*$D111*Indicators!$D$218+M111*$E111*Indicators!$E$218+M111*$F111*Indicators!$F$218+M111*$G111*Indicators!$G$218+M111*$H111*Indicators!$H$218+M111*$I111*Indicators!$I$218</f>
        <v>-1.0712965866729552E-3</v>
      </c>
      <c r="X111" s="215">
        <f>N111*$B111*Indicators!$B$219+N111*$C111*Indicators!$C$219+N111*$D111*Indicators!$D$219+N111*$E111*Indicators!$E$219+N111*$F111*Indicators!$F$219+N111*$G111*Indicators!$G$219+N111*$H111*Indicators!$H$219+N111*$I111*Indicators!$I$219</f>
        <v>-1.903940047237946E-4</v>
      </c>
      <c r="Y111" s="215">
        <f>O111*$B111*Indicators!$B$220+O111*$C111*Indicators!$C$220+O111*$D111*Indicators!$D$220+O111*$E111*Indicators!$E$220+O111*$F111*Indicators!$F$220+O111*$G111*Indicators!$G$220+O111*$H111*Indicators!$H$220+O111*$I111*Indicators!$I$220</f>
        <v>1.7297664462672828E-5</v>
      </c>
      <c r="Z111" s="215">
        <f>P111*$B111*Indicators!$B$221+P111*$C111*Indicators!$C$221+P111*$D111*Indicators!$D$221+P111*$E111*Indicators!$E$221+P111*$F111*Indicators!$F$221+P111*$G111*Indicators!$G$221+P111*$H111*Indicators!$H$221+P111*$I111*Indicators!$I$221</f>
        <v>2.9142306411054052E-4</v>
      </c>
      <c r="AA111" s="215">
        <f>Q111*$B111*Indicators!$B$222+Q111*$C111*Indicators!$C$222+Q111*$D111*Indicators!$D$222+Q111*$E111*Indicators!$E$222+Q111*$F111*Indicators!$F$222+Q111*$G111*Indicators!$G$222+Q111*$H111*Indicators!$H$222+Q111*$I111*Indicators!$I$222</f>
        <v>-5.89310176618352E-4</v>
      </c>
      <c r="AB111" s="215">
        <f>R111*$B111*Indicators!$B$223+R111*$C111*Indicators!$C$223+R111*$D111*Indicators!$D$223+R111*$E111*Indicators!$E$223+R111*$F111*Indicators!$F$223+R111*$G111*Indicators!$G$223+R111*$H111*Indicators!$H$223+R111*$I111*Indicators!$I$223</f>
        <v>3.4173521847232684E-4</v>
      </c>
      <c r="AC111" s="215">
        <f>S111*$B111*Indicators!$B$224+S111*$C111*Indicators!$C$224+S111*$D111*Indicators!$D$224+S111*$E111*Indicators!$E$224+S111*$F111*Indicators!$F$224+S111*$G111*Indicators!$G$224+S111*$H111*Indicators!$H$224+S111*$I111*Indicators!$I$224</f>
        <v>1.7999780459472829E-3</v>
      </c>
      <c r="AD111" s="215"/>
      <c r="AE111" s="198">
        <f t="shared" si="2"/>
        <v>-0.13444970623028299</v>
      </c>
    </row>
    <row r="112" spans="1:31" hidden="1">
      <c r="A112" s="195">
        <f>Indicators!A124</f>
        <v>39142</v>
      </c>
      <c r="B112" s="215">
        <f>(Indicators!B124-Indicators!B123)/Indicators!B123</f>
        <v>5.4925340178299817E-3</v>
      </c>
      <c r="C112" s="215">
        <f>(Indicators!C124-Indicators!C123)/-100</f>
        <v>-2.0999999999999994E-3</v>
      </c>
      <c r="D112" s="215">
        <f>(Indicators!D124-Indicators!D123)/-100</f>
        <v>-3.5043453882814823E-3</v>
      </c>
      <c r="E112" s="215">
        <f>(Indicators!E124-Indicators!E123)/-Indicators!E123</f>
        <v>-0.15087073007367724</v>
      </c>
      <c r="F112" s="215">
        <f>(Indicators!F124-Indicators!F123)/Indicators!F123</f>
        <v>-1.892147587511836E-2</v>
      </c>
      <c r="G112" s="215">
        <f>(Indicators!G124-Indicators!G123)/Indicators!G123</f>
        <v>-3.2003507233669411E-2</v>
      </c>
      <c r="H112" s="215">
        <f>(Indicators!H124-Indicators!H123)/Indicators!H123</f>
        <v>1.312994498185269E-2</v>
      </c>
      <c r="I112" s="215">
        <f>(Indicators!I124-Indicators!I123)/Indicators!I123</f>
        <v>1.0176458792861439E-2</v>
      </c>
      <c r="J112" s="195"/>
      <c r="K112" s="215">
        <f>Ilembe!C$69/100</f>
        <v>0.12716977810366673</v>
      </c>
      <c r="L112" s="215">
        <f>Ilembe!D$69/100</f>
        <v>6.9874459458814419E-3</v>
      </c>
      <c r="M112" s="215">
        <f>Ilembe!E$63/100</f>
        <v>0.3546878627842508</v>
      </c>
      <c r="N112" s="215">
        <f>Ilembe!F$63/100</f>
        <v>2.021696750187409E-2</v>
      </c>
      <c r="O112" s="215">
        <f>Ilembe!G$63/100</f>
        <v>2.3235837222731551E-2</v>
      </c>
      <c r="P112" s="215">
        <f>Ilembe!H$63/100</f>
        <v>0.11195898027583633</v>
      </c>
      <c r="Q112" s="215">
        <f>Ilembe!I$63/100</f>
        <v>5.0813287675212176E-2</v>
      </c>
      <c r="R112" s="215">
        <f>Ilembe!J$63/100</f>
        <v>8.8810722350131599E-2</v>
      </c>
      <c r="S112" s="215">
        <f>Ilembe!K$63/100</f>
        <v>0.17787565153664539</v>
      </c>
      <c r="T112" s="215"/>
      <c r="U112" s="215">
        <f>K112*$B112*Indicators!$B$216+K112*$C112*Indicators!$C$216+K112*$D112*Indicators!$D$216+K112*$E112*Indicators!$E$216+K112*$F112*Indicators!$F$216+K112*$G112*Indicators!$G$216+K112*$H112*Indicators!$H$216+K112*$I112*Indicators!$I$216</f>
        <v>-3.6223123704242528E-3</v>
      </c>
      <c r="V112" s="215">
        <f>L112*$B112*Indicators!$B$217+L112*$C112*Indicators!$C$217+L112*$D112*Indicators!$D$217+L112*$E112*Indicators!$E$217+L112*$F112*Indicators!$F$217+L112*$G112*Indicators!$G$217+L112*$H112*Indicators!$H$217+L112*$I112*Indicators!$I$217</f>
        <v>-1.6913409135633277E-4</v>
      </c>
      <c r="W112" s="215">
        <f>M112*$B112*Indicators!$B$218+M112*$C112*Indicators!$C$218+M112*$D112*Indicators!$D$218+M112*$E112*Indicators!$E$218+M112*$F112*Indicators!$F$218+M112*$G112*Indicators!$G$218+M112*$H112*Indicators!$H$218+M112*$I112*Indicators!$I$218</f>
        <v>-3.6928742222158873E-3</v>
      </c>
      <c r="X112" s="215">
        <f>N112*$B112*Indicators!$B$219+N112*$C112*Indicators!$C$219+N112*$D112*Indicators!$D$219+N112*$E112*Indicators!$E$219+N112*$F112*Indicators!$F$219+N112*$G112*Indicators!$G$219+N112*$H112*Indicators!$H$219+N112*$I112*Indicators!$I$219</f>
        <v>-4.7517729918210641E-4</v>
      </c>
      <c r="Y112" s="215">
        <f>O112*$B112*Indicators!$B$220+O112*$C112*Indicators!$C$220+O112*$D112*Indicators!$D$220+O112*$E112*Indicators!$E$220+O112*$F112*Indicators!$F$220+O112*$G112*Indicators!$G$220+O112*$H112*Indicators!$H$220+O112*$I112*Indicators!$I$220</f>
        <v>-4.3251150726062528E-4</v>
      </c>
      <c r="Z112" s="215">
        <f>P112*$B112*Indicators!$B$221+P112*$C112*Indicators!$C$221+P112*$D112*Indicators!$D$221+P112*$E112*Indicators!$E$221+P112*$F112*Indicators!$F$221+P112*$G112*Indicators!$G$221+P112*$H112*Indicators!$H$221+P112*$I112*Indicators!$I$221</f>
        <v>-1.420894083407816E-3</v>
      </c>
      <c r="AA112" s="215">
        <f>Q112*$B112*Indicators!$B$222+Q112*$C112*Indicators!$C$222+Q112*$D112*Indicators!$D$222+Q112*$E112*Indicators!$E$222+Q112*$F112*Indicators!$F$222+Q112*$G112*Indicators!$G$222+Q112*$H112*Indicators!$H$222+Q112*$I112*Indicators!$I$222</f>
        <v>-2.1259652163257404E-3</v>
      </c>
      <c r="AB112" s="215">
        <f>R112*$B112*Indicators!$B$223+R112*$C112*Indicators!$C$223+R112*$D112*Indicators!$D$223+R112*$E112*Indicators!$E$223+R112*$F112*Indicators!$F$223+R112*$G112*Indicators!$G$223+R112*$H112*Indicators!$H$223+R112*$I112*Indicators!$I$223</f>
        <v>-9.9249958373022929E-4</v>
      </c>
      <c r="AC112" s="215">
        <f>S112*$B112*Indicators!$B$224+S112*$C112*Indicators!$C$224+S112*$D112*Indicators!$D$224+S112*$E112*Indicators!$E$224+S112*$F112*Indicators!$F$224+S112*$G112*Indicators!$G$224+S112*$H112*Indicators!$H$224+S112*$I112*Indicators!$I$224</f>
        <v>6.3344912638344311E-4</v>
      </c>
      <c r="AD112" s="215"/>
      <c r="AE112" s="198">
        <f t="shared" si="2"/>
        <v>-1.2297919247519549</v>
      </c>
    </row>
    <row r="113" spans="1:31" hidden="1">
      <c r="A113" s="195">
        <f>Indicators!A125</f>
        <v>39173</v>
      </c>
      <c r="B113" s="215">
        <f>(Indicators!B125-Indicators!B124)/Indicators!B124</f>
        <v>-3.5671150150974475E-2</v>
      </c>
      <c r="C113" s="215">
        <f>(Indicators!C125-Indicators!C124)/-100</f>
        <v>1.899999999999995E-3</v>
      </c>
      <c r="D113" s="215">
        <f>(Indicators!D125-Indicators!D124)/-100</f>
        <v>-8.8271216551314684E-3</v>
      </c>
      <c r="E113" s="215">
        <f>(Indicators!E125-Indicators!E124)/-Indicators!E124</f>
        <v>2.2697512003491956E-2</v>
      </c>
      <c r="F113" s="215">
        <f>(Indicators!F125-Indicators!F124)/Indicators!F124</f>
        <v>-7.5216972034715474E-2</v>
      </c>
      <c r="G113" s="215">
        <f>(Indicators!G125-Indicators!G124)/Indicators!G124</f>
        <v>2.717391304347826E-2</v>
      </c>
      <c r="H113" s="215">
        <f>(Indicators!H125-Indicators!H124)/Indicators!H124</f>
        <v>2.086049818315867E-2</v>
      </c>
      <c r="I113" s="215">
        <f>(Indicators!I125-Indicators!I124)/Indicators!I124</f>
        <v>-8.9325591782045549E-3</v>
      </c>
      <c r="J113" s="195"/>
      <c r="K113" s="215">
        <f>Ilembe!C$69/100</f>
        <v>0.12716977810366673</v>
      </c>
      <c r="L113" s="215">
        <f>Ilembe!D$69/100</f>
        <v>6.9874459458814419E-3</v>
      </c>
      <c r="M113" s="215">
        <f>Ilembe!E$63/100</f>
        <v>0.3546878627842508</v>
      </c>
      <c r="N113" s="215">
        <f>Ilembe!F$63/100</f>
        <v>2.021696750187409E-2</v>
      </c>
      <c r="O113" s="215">
        <f>Ilembe!G$63/100</f>
        <v>2.3235837222731551E-2</v>
      </c>
      <c r="P113" s="215">
        <f>Ilembe!H$63/100</f>
        <v>0.11195898027583633</v>
      </c>
      <c r="Q113" s="215">
        <f>Ilembe!I$63/100</f>
        <v>5.0813287675212176E-2</v>
      </c>
      <c r="R113" s="215">
        <f>Ilembe!J$63/100</f>
        <v>8.8810722350131599E-2</v>
      </c>
      <c r="S113" s="215">
        <f>Ilembe!K$63/100</f>
        <v>0.17787565153664539</v>
      </c>
      <c r="T113" s="215"/>
      <c r="U113" s="215">
        <f>K113*$B113*Indicators!$B$216+K113*$C113*Indicators!$C$216+K113*$D113*Indicators!$D$216+K113*$E113*Indicators!$E$216+K113*$F113*Indicators!$F$216+K113*$G113*Indicators!$G$216+K113*$H113*Indicators!$H$216+K113*$I113*Indicators!$I$216</f>
        <v>-3.1437202870654951E-3</v>
      </c>
      <c r="V113" s="215">
        <f>L113*$B113*Indicators!$B$217+L113*$C113*Indicators!$C$217+L113*$D113*Indicators!$D$217+L113*$E113*Indicators!$E$217+L113*$F113*Indicators!$F$217+L113*$G113*Indicators!$G$217+L113*$H113*Indicators!$H$217+L113*$I113*Indicators!$I$217</f>
        <v>4.5520382993695926E-6</v>
      </c>
      <c r="W113" s="215">
        <f>M113*$B113*Indicators!$B$218+M113*$C113*Indicators!$C$218+M113*$D113*Indicators!$D$218+M113*$E113*Indicators!$E$218+M113*$F113*Indicators!$F$218+M113*$G113*Indicators!$G$218+M113*$H113*Indicators!$H$218+M113*$I113*Indicators!$I$218</f>
        <v>-3.5387099721970474E-3</v>
      </c>
      <c r="X113" s="215">
        <f>N113*$B113*Indicators!$B$219+N113*$C113*Indicators!$C$219+N113*$D113*Indicators!$D$219+N113*$E113*Indicators!$E$219+N113*$F113*Indicators!$F$219+N113*$G113*Indicators!$G$219+N113*$H113*Indicators!$H$219+N113*$I113*Indicators!$I$219</f>
        <v>-3.5464573418221547E-5</v>
      </c>
      <c r="Y113" s="215">
        <f>O113*$B113*Indicators!$B$220+O113*$C113*Indicators!$C$220+O113*$D113*Indicators!$D$220+O113*$E113*Indicators!$E$220+O113*$F113*Indicators!$F$220+O113*$G113*Indicators!$G$220+O113*$H113*Indicators!$H$220+O113*$I113*Indicators!$I$220</f>
        <v>1.2399388881845263E-4</v>
      </c>
      <c r="Z113" s="215">
        <f>P113*$B113*Indicators!$B$221+P113*$C113*Indicators!$C$221+P113*$D113*Indicators!$D$221+P113*$E113*Indicators!$E$221+P113*$F113*Indicators!$F$221+P113*$G113*Indicators!$G$221+P113*$H113*Indicators!$H$221+P113*$I113*Indicators!$I$221</f>
        <v>3.1542611043968848E-4</v>
      </c>
      <c r="AA113" s="215">
        <f>Q113*$B113*Indicators!$B$222+Q113*$C113*Indicators!$C$222+Q113*$D113*Indicators!$D$222+Q113*$E113*Indicators!$E$222+Q113*$F113*Indicators!$F$222+Q113*$G113*Indicators!$G$222+Q113*$H113*Indicators!$H$222+Q113*$I113*Indicators!$I$222</f>
        <v>3.0580809189276165E-4</v>
      </c>
      <c r="AB113" s="215">
        <f>R113*$B113*Indicators!$B$223+R113*$C113*Indicators!$C$223+R113*$D113*Indicators!$D$223+R113*$E113*Indicators!$E$223+R113*$F113*Indicators!$F$223+R113*$G113*Indicators!$G$223+R113*$H113*Indicators!$H$223+R113*$I113*Indicators!$I$223</f>
        <v>3.8157042979404792E-4</v>
      </c>
      <c r="AC113" s="215">
        <f>S113*$B113*Indicators!$B$224+S113*$C113*Indicators!$C$224+S113*$D113*Indicators!$D$224+S113*$E113*Indicators!$E$224+S113*$F113*Indicators!$F$224+S113*$G113*Indicators!$G$224+S113*$H113*Indicators!$H$224+S113*$I113*Indicators!$I$224</f>
        <v>2.0348657026217918E-4</v>
      </c>
      <c r="AD113" s="215"/>
      <c r="AE113" s="198">
        <f t="shared" si="2"/>
        <v>-0.53830577031742655</v>
      </c>
    </row>
    <row r="114" spans="1:31" hidden="1">
      <c r="A114" s="195">
        <f>Indicators!A126</f>
        <v>39203</v>
      </c>
      <c r="B114" s="215">
        <f>(Indicators!B126-Indicators!B125)/Indicators!B125</f>
        <v>1.3777202146283144E-2</v>
      </c>
      <c r="C114" s="215">
        <f>(Indicators!C126-Indicators!C125)/-100</f>
        <v>-3.3999999999999985E-3</v>
      </c>
      <c r="D114" s="215">
        <f>(Indicators!D126-Indicators!D125)/-100</f>
        <v>4.21132617865414E-4</v>
      </c>
      <c r="E114" s="215">
        <f>(Indicators!E126-Indicators!E125)/-Indicators!E125</f>
        <v>1.4887598630348542E-4</v>
      </c>
      <c r="F114" s="215">
        <f>(Indicators!F126-Indicators!F125)/Indicators!F125</f>
        <v>-5.213764337851929E-2</v>
      </c>
      <c r="G114" s="215">
        <f>(Indicators!G126-Indicators!G125)/Indicators!G125</f>
        <v>-3.7477954144620809E-2</v>
      </c>
      <c r="H114" s="215">
        <f>(Indicators!H126-Indicators!H125)/Indicators!H125</f>
        <v>8.6574994978966691E-3</v>
      </c>
      <c r="I114" s="215">
        <f>(Indicators!I126-Indicators!I125)/Indicators!I125</f>
        <v>8.7126333183115516E-3</v>
      </c>
      <c r="J114" s="195"/>
      <c r="K114" s="215">
        <f>Ilembe!C$69/100</f>
        <v>0.12716977810366673</v>
      </c>
      <c r="L114" s="215">
        <f>Ilembe!D$69/100</f>
        <v>6.9874459458814419E-3</v>
      </c>
      <c r="M114" s="215">
        <f>Ilembe!E$63/100</f>
        <v>0.3546878627842508</v>
      </c>
      <c r="N114" s="215">
        <f>Ilembe!F$63/100</f>
        <v>2.021696750187409E-2</v>
      </c>
      <c r="O114" s="215">
        <f>Ilembe!G$63/100</f>
        <v>2.3235837222731551E-2</v>
      </c>
      <c r="P114" s="215">
        <f>Ilembe!H$63/100</f>
        <v>0.11195898027583633</v>
      </c>
      <c r="Q114" s="215">
        <f>Ilembe!I$63/100</f>
        <v>5.0813287675212176E-2</v>
      </c>
      <c r="R114" s="215">
        <f>Ilembe!J$63/100</f>
        <v>8.8810722350131599E-2</v>
      </c>
      <c r="S114" s="215">
        <f>Ilembe!K$63/100</f>
        <v>0.17787565153664539</v>
      </c>
      <c r="T114" s="215"/>
      <c r="U114" s="215">
        <f>K114*$B114*Indicators!$B$216+K114*$C114*Indicators!$C$216+K114*$D114*Indicators!$D$216+K114*$E114*Indicators!$E$216+K114*$F114*Indicators!$F$216+K114*$G114*Indicators!$G$216+K114*$H114*Indicators!$H$216+K114*$I114*Indicators!$I$216</f>
        <v>-1.4772965211834062E-3</v>
      </c>
      <c r="V114" s="215">
        <f>L114*$B114*Indicators!$B$217+L114*$C114*Indicators!$C$217+L114*$D114*Indicators!$D$217+L114*$E114*Indicators!$E$217+L114*$F114*Indicators!$F$217+L114*$G114*Indicators!$G$217+L114*$H114*Indicators!$H$217+L114*$I114*Indicators!$I$217</f>
        <v>-6.3589997752022865E-5</v>
      </c>
      <c r="W114" s="215">
        <f>M114*$B114*Indicators!$B$218+M114*$C114*Indicators!$C$218+M114*$D114*Indicators!$D$218+M114*$E114*Indicators!$E$218+M114*$F114*Indicators!$F$218+M114*$G114*Indicators!$G$218+M114*$H114*Indicators!$H$218+M114*$I114*Indicators!$I$218</f>
        <v>2.40699752737541E-3</v>
      </c>
      <c r="X114" s="215">
        <f>N114*$B114*Indicators!$B$219+N114*$C114*Indicators!$C$219+N114*$D114*Indicators!$D$219+N114*$E114*Indicators!$E$219+N114*$F114*Indicators!$F$219+N114*$G114*Indicators!$G$219+N114*$H114*Indicators!$H$219+N114*$I114*Indicators!$I$219</f>
        <v>1.3101845667401848E-4</v>
      </c>
      <c r="Y114" s="215">
        <f>O114*$B114*Indicators!$B$220+O114*$C114*Indicators!$C$220+O114*$D114*Indicators!$D$220+O114*$E114*Indicators!$E$220+O114*$F114*Indicators!$F$220+O114*$G114*Indicators!$G$220+O114*$H114*Indicators!$H$220+O114*$I114*Indicators!$I$220</f>
        <v>8.0280895506776558E-5</v>
      </c>
      <c r="Z114" s="215">
        <f>P114*$B114*Indicators!$B$221+P114*$C114*Indicators!$C$221+P114*$D114*Indicators!$D$221+P114*$E114*Indicators!$E$221+P114*$F114*Indicators!$F$221+P114*$G114*Indicators!$G$221+P114*$H114*Indicators!$H$221+P114*$I114*Indicators!$I$221</f>
        <v>2.7443488374054715E-4</v>
      </c>
      <c r="AA114" s="215">
        <f>Q114*$B114*Indicators!$B$222+Q114*$C114*Indicators!$C$222+Q114*$D114*Indicators!$D$222+Q114*$E114*Indicators!$E$222+Q114*$F114*Indicators!$F$222+Q114*$G114*Indicators!$G$222+Q114*$H114*Indicators!$H$222+Q114*$I114*Indicators!$I$222</f>
        <v>1.7211779159293739E-4</v>
      </c>
      <c r="AB114" s="215">
        <f>R114*$B114*Indicators!$B$223+R114*$C114*Indicators!$C$223+R114*$D114*Indicators!$D$223+R114*$E114*Indicators!$E$223+R114*$F114*Indicators!$F$223+R114*$G114*Indicators!$G$223+R114*$H114*Indicators!$H$223+R114*$I114*Indicators!$I$223</f>
        <v>2.9108625362385046E-4</v>
      </c>
      <c r="AC114" s="215">
        <f>S114*$B114*Indicators!$B$224+S114*$C114*Indicators!$C$224+S114*$D114*Indicators!$D$224+S114*$E114*Indicators!$E$224+S114*$F114*Indicators!$F$224+S114*$G114*Indicators!$G$224+S114*$H114*Indicators!$H$224+S114*$I114*Indicators!$I$224</f>
        <v>5.8784847880553187E-4</v>
      </c>
      <c r="AD114" s="215"/>
      <c r="AE114" s="198">
        <f t="shared" si="2"/>
        <v>0.24028977683836425</v>
      </c>
    </row>
    <row r="115" spans="1:31" hidden="1">
      <c r="A115" s="195">
        <f>Indicators!A127</f>
        <v>39234</v>
      </c>
      <c r="B115" s="215">
        <f>(Indicators!B127-Indicators!B126)/Indicators!B126</f>
        <v>-9.616869533476442E-3</v>
      </c>
      <c r="C115" s="215">
        <f>(Indicators!C127-Indicators!C126)/-100</f>
        <v>-5.0000000000000001E-3</v>
      </c>
      <c r="D115" s="215">
        <f>(Indicators!D127-Indicators!D126)/-100</f>
        <v>-9.7768264376216327E-4</v>
      </c>
      <c r="E115" s="215">
        <f>(Indicators!E127-Indicators!E126)/-Indicators!E126</f>
        <v>-8.3085169743895154E-2</v>
      </c>
      <c r="F115" s="215">
        <f>(Indicators!F127-Indicators!F126)/Indicators!F126</f>
        <v>1.8701870187018695E-2</v>
      </c>
      <c r="G115" s="215">
        <f>(Indicators!G127-Indicators!G126)/Indicators!G126</f>
        <v>-8.3982287372117888E-3</v>
      </c>
      <c r="H115" s="215">
        <f>(Indicators!H127-Indicators!H126)/Indicators!H126</f>
        <v>1.9866741312988802E-2</v>
      </c>
      <c r="I115" s="215">
        <f>(Indicators!I127-Indicators!I126)/Indicators!I126</f>
        <v>3.8222884090344999E-3</v>
      </c>
      <c r="J115" s="195"/>
      <c r="K115" s="215">
        <f>Ilembe!C$69/100</f>
        <v>0.12716977810366673</v>
      </c>
      <c r="L115" s="215">
        <f>Ilembe!D$69/100</f>
        <v>6.9874459458814419E-3</v>
      </c>
      <c r="M115" s="215">
        <f>Ilembe!E$63/100</f>
        <v>0.3546878627842508</v>
      </c>
      <c r="N115" s="215">
        <f>Ilembe!F$63/100</f>
        <v>2.021696750187409E-2</v>
      </c>
      <c r="O115" s="215">
        <f>Ilembe!G$63/100</f>
        <v>2.3235837222731551E-2</v>
      </c>
      <c r="P115" s="215">
        <f>Ilembe!H$63/100</f>
        <v>0.11195898027583633</v>
      </c>
      <c r="Q115" s="215">
        <f>Ilembe!I$63/100</f>
        <v>5.0813287675212176E-2</v>
      </c>
      <c r="R115" s="215">
        <f>Ilembe!J$63/100</f>
        <v>8.8810722350131599E-2</v>
      </c>
      <c r="S115" s="215">
        <f>Ilembe!K$63/100</f>
        <v>0.17787565153664539</v>
      </c>
      <c r="T115" s="215"/>
      <c r="U115" s="215">
        <f>K115*$B115*Indicators!$B$216+K115*$C115*Indicators!$C$216+K115*$D115*Indicators!$D$216+K115*$E115*Indicators!$E$216+K115*$F115*Indicators!$F$216+K115*$G115*Indicators!$G$216+K115*$H115*Indicators!$H$216+K115*$I115*Indicators!$I$216</f>
        <v>-1.1055782697364273E-3</v>
      </c>
      <c r="V115" s="215">
        <f>L115*$B115*Indicators!$B$217+L115*$C115*Indicators!$C$217+L115*$D115*Indicators!$D$217+L115*$E115*Indicators!$E$217+L115*$F115*Indicators!$F$217+L115*$G115*Indicators!$G$217+L115*$H115*Indicators!$H$217+L115*$I115*Indicators!$I$217</f>
        <v>-9.6345781066540045E-5</v>
      </c>
      <c r="W115" s="215">
        <f>M115*$B115*Indicators!$B$218+M115*$C115*Indicators!$C$218+M115*$D115*Indicators!$D$218+M115*$E115*Indicators!$E$218+M115*$F115*Indicators!$F$218+M115*$G115*Indicators!$G$218+M115*$H115*Indicators!$H$218+M115*$I115*Indicators!$I$218</f>
        <v>-3.5370089522050578E-3</v>
      </c>
      <c r="X115" s="215">
        <f>N115*$B115*Indicators!$B$219+N115*$C115*Indicators!$C$219+N115*$D115*Indicators!$D$219+N115*$E115*Indicators!$E$219+N115*$F115*Indicators!$F$219+N115*$G115*Indicators!$G$219+N115*$H115*Indicators!$H$219+N115*$I115*Indicators!$I$219</f>
        <v>-2.8262889336667896E-4</v>
      </c>
      <c r="Y115" s="215">
        <f>O115*$B115*Indicators!$B$220+O115*$C115*Indicators!$C$220+O115*$D115*Indicators!$D$220+O115*$E115*Indicators!$E$220+O115*$F115*Indicators!$F$220+O115*$G115*Indicators!$G$220+O115*$H115*Indicators!$H$220+O115*$I115*Indicators!$I$220</f>
        <v>-2.061272930337777E-4</v>
      </c>
      <c r="Z115" s="215">
        <f>P115*$B115*Indicators!$B$221+P115*$C115*Indicators!$C$221+P115*$D115*Indicators!$D$221+P115*$E115*Indicators!$E$221+P115*$F115*Indicators!$F$221+P115*$G115*Indicators!$G$221+P115*$H115*Indicators!$H$221+P115*$I115*Indicators!$I$221</f>
        <v>-6.9963783984550382E-4</v>
      </c>
      <c r="AA115" s="215">
        <f>Q115*$B115*Indicators!$B$222+Q115*$C115*Indicators!$C$222+Q115*$D115*Indicators!$D$222+Q115*$E115*Indicators!$E$222+Q115*$F115*Indicators!$F$222+Q115*$G115*Indicators!$G$222+Q115*$H115*Indicators!$H$222+Q115*$I115*Indicators!$I$222</f>
        <v>-1.1498756876027582E-3</v>
      </c>
      <c r="AB115" s="215">
        <f>R115*$B115*Indicators!$B$223+R115*$C115*Indicators!$C$223+R115*$D115*Indicators!$D$223+R115*$E115*Indicators!$E$223+R115*$F115*Indicators!$F$223+R115*$G115*Indicators!$G$223+R115*$H115*Indicators!$H$223+R115*$I115*Indicators!$I$223</f>
        <v>-4.4110823769349938E-4</v>
      </c>
      <c r="AC115" s="215">
        <f>S115*$B115*Indicators!$B$224+S115*$C115*Indicators!$C$224+S115*$D115*Indicators!$D$224+S115*$E115*Indicators!$E$224+S115*$F115*Indicators!$F$224+S115*$G115*Indicators!$G$224+S115*$H115*Indicators!$H$224+S115*$I115*Indicators!$I$224</f>
        <v>5.7701319750207473E-4</v>
      </c>
      <c r="AD115" s="215"/>
      <c r="AE115" s="198">
        <f t="shared" si="2"/>
        <v>-0.69412977570481693</v>
      </c>
    </row>
    <row r="116" spans="1:31" hidden="1">
      <c r="A116" s="195">
        <f>Indicators!A128</f>
        <v>39264</v>
      </c>
      <c r="B116" s="215">
        <f>(Indicators!B128-Indicators!B127)/Indicators!B127</f>
        <v>4.1250850533000229E-3</v>
      </c>
      <c r="C116" s="215">
        <f>(Indicators!C128-Indicators!C127)/-100</f>
        <v>-7.4999999999999286E-4</v>
      </c>
      <c r="D116" s="215">
        <f>(Indicators!D128-Indicators!D127)/-100</f>
        <v>-6.325377414182043E-5</v>
      </c>
      <c r="E116" s="215">
        <f>(Indicators!E128-Indicators!E127)/-Indicators!E127</f>
        <v>-6.6400879846026925E-2</v>
      </c>
      <c r="F116" s="215">
        <f>(Indicators!F128-Indicators!F127)/Indicators!F127</f>
        <v>6.9114470842332673E-2</v>
      </c>
      <c r="G116" s="215">
        <f>(Indicators!G128-Indicators!G127)/Indicators!G127</f>
        <v>2.5100092392978241E-2</v>
      </c>
      <c r="H116" s="215">
        <f>(Indicators!H128-Indicators!H127)/Indicators!H127</f>
        <v>1.5959427790091636E-2</v>
      </c>
      <c r="I116" s="215">
        <f>(Indicators!I128-Indicators!I127)/Indicators!I127</f>
        <v>-4.5495005439620219E-3</v>
      </c>
      <c r="J116" s="195"/>
      <c r="K116" s="215">
        <f>Ilembe!C$69/100</f>
        <v>0.12716977810366673</v>
      </c>
      <c r="L116" s="215">
        <f>Ilembe!D$69/100</f>
        <v>6.9874459458814419E-3</v>
      </c>
      <c r="M116" s="215">
        <f>Ilembe!E$63/100</f>
        <v>0.3546878627842508</v>
      </c>
      <c r="N116" s="215">
        <f>Ilembe!F$63/100</f>
        <v>2.021696750187409E-2</v>
      </c>
      <c r="O116" s="215">
        <f>Ilembe!G$63/100</f>
        <v>2.3235837222731551E-2</v>
      </c>
      <c r="P116" s="215">
        <f>Ilembe!H$63/100</f>
        <v>0.11195898027583633</v>
      </c>
      <c r="Q116" s="215">
        <f>Ilembe!I$63/100</f>
        <v>5.0813287675212176E-2</v>
      </c>
      <c r="R116" s="215">
        <f>Ilembe!J$63/100</f>
        <v>8.8810722350131599E-2</v>
      </c>
      <c r="S116" s="215">
        <f>Ilembe!K$63/100</f>
        <v>0.17787565153664539</v>
      </c>
      <c r="T116" s="215"/>
      <c r="U116" s="215">
        <f>K116*$B116*Indicators!$B$216+K116*$C116*Indicators!$C$216+K116*$D116*Indicators!$D$216+K116*$E116*Indicators!$E$216+K116*$F116*Indicators!$F$216+K116*$G116*Indicators!$G$216+K116*$H116*Indicators!$H$216+K116*$I116*Indicators!$I$216</f>
        <v>1.4529183692258735E-3</v>
      </c>
      <c r="V116" s="215">
        <f>L116*$B116*Indicators!$B$217+L116*$C116*Indicators!$C$217+L116*$D116*Indicators!$D$217+L116*$E116*Indicators!$E$217+L116*$F116*Indicators!$F$217+L116*$G116*Indicators!$G$217+L116*$H116*Indicators!$H$217+L116*$I116*Indicators!$I$217</f>
        <v>2.6046224488008661E-5</v>
      </c>
      <c r="W116" s="215">
        <f>M116*$B116*Indicators!$B$218+M116*$C116*Indicators!$C$218+M116*$D116*Indicators!$D$218+M116*$E116*Indicators!$E$218+M116*$F116*Indicators!$F$218+M116*$G116*Indicators!$G$218+M116*$H116*Indicators!$H$218+M116*$I116*Indicators!$I$218</f>
        <v>-1.6540613937205517E-3</v>
      </c>
      <c r="X116" s="215">
        <f>N116*$B116*Indicators!$B$219+N116*$C116*Indicators!$C$219+N116*$D116*Indicators!$D$219+N116*$E116*Indicators!$E$219+N116*$F116*Indicators!$F$219+N116*$G116*Indicators!$G$219+N116*$H116*Indicators!$H$219+N116*$I116*Indicators!$I$219</f>
        <v>-2.7469072022366181E-4</v>
      </c>
      <c r="Y116" s="215">
        <f>O116*$B116*Indicators!$B$220+O116*$C116*Indicators!$C$220+O116*$D116*Indicators!$D$220+O116*$E116*Indicators!$E$220+O116*$F116*Indicators!$F$220+O116*$G116*Indicators!$G$220+O116*$H116*Indicators!$H$220+O116*$I116*Indicators!$I$220</f>
        <v>-1.2125843647916749E-4</v>
      </c>
      <c r="Z116" s="215">
        <f>P116*$B116*Indicators!$B$221+P116*$C116*Indicators!$C$221+P116*$D116*Indicators!$D$221+P116*$E116*Indicators!$E$221+P116*$F116*Indicators!$F$221+P116*$G116*Indicators!$G$221+P116*$H116*Indicators!$H$221+P116*$I116*Indicators!$I$221</f>
        <v>-2.8133873072767841E-4</v>
      </c>
      <c r="AA116" s="215">
        <f>Q116*$B116*Indicators!$B$222+Q116*$C116*Indicators!$C$222+Q116*$D116*Indicators!$D$222+Q116*$E116*Indicators!$E$222+Q116*$F116*Indicators!$F$222+Q116*$G116*Indicators!$G$222+Q116*$H116*Indicators!$H$222+Q116*$I116*Indicators!$I$222</f>
        <v>-8.6012390478063417E-4</v>
      </c>
      <c r="AB116" s="215">
        <f>R116*$B116*Indicators!$B$223+R116*$C116*Indicators!$C$223+R116*$D116*Indicators!$D$223+R116*$E116*Indicators!$E$223+R116*$F116*Indicators!$F$223+R116*$G116*Indicators!$G$223+R116*$H116*Indicators!$H$223+R116*$I116*Indicators!$I$223</f>
        <v>-1.7194213638350249E-4</v>
      </c>
      <c r="AC116" s="215">
        <f>S116*$B116*Indicators!$B$224+S116*$C116*Indicators!$C$224+S116*$D116*Indicators!$D$224+S116*$E116*Indicators!$E$224+S116*$F116*Indicators!$F$224+S116*$G116*Indicators!$G$224+S116*$H116*Indicators!$H$224+S116*$I116*Indicators!$I$224</f>
        <v>8.3560841558728729E-4</v>
      </c>
      <c r="AD116" s="215"/>
      <c r="AE116" s="198">
        <f t="shared" si="2"/>
        <v>-0.10488423130140268</v>
      </c>
    </row>
    <row r="117" spans="1:31" hidden="1">
      <c r="A117" s="195">
        <f>Indicators!A129</f>
        <v>39295</v>
      </c>
      <c r="B117" s="215">
        <f>(Indicators!B129-Indicators!B128)/Indicators!B128</f>
        <v>1.2564410249170667E-2</v>
      </c>
      <c r="C117" s="215">
        <f>(Indicators!C129-Indicators!C128)/-100</f>
        <v>-4.4999999999999928E-4</v>
      </c>
      <c r="D117" s="215">
        <f>(Indicators!D129-Indicators!D128)/-100</f>
        <v>3.510770505385299E-3</v>
      </c>
      <c r="E117" s="215">
        <f>(Indicators!E129-Indicators!E128)/-Indicators!E128</f>
        <v>7.0130204976150551E-2</v>
      </c>
      <c r="F117" s="215">
        <f>(Indicators!F129-Indicators!F128)/Indicators!F128</f>
        <v>-2.9292929292929384E-2</v>
      </c>
      <c r="G117" s="215">
        <f>(Indicators!G129-Indicators!G128)/Indicators!G128</f>
        <v>1.3519603424965859E-3</v>
      </c>
      <c r="H117" s="215">
        <f>(Indicators!H129-Indicators!H128)/Indicators!H128</f>
        <v>1.6071351006993209E-2</v>
      </c>
      <c r="I117" s="215">
        <f>(Indicators!I129-Indicators!I128)/Indicators!I128</f>
        <v>9.9354197714853452E-3</v>
      </c>
      <c r="J117" s="195"/>
      <c r="K117" s="215">
        <f>Ilembe!C$69/100</f>
        <v>0.12716977810366673</v>
      </c>
      <c r="L117" s="215">
        <f>Ilembe!D$69/100</f>
        <v>6.9874459458814419E-3</v>
      </c>
      <c r="M117" s="215">
        <f>Ilembe!E$63/100</f>
        <v>0.3546878627842508</v>
      </c>
      <c r="N117" s="215">
        <f>Ilembe!F$63/100</f>
        <v>2.021696750187409E-2</v>
      </c>
      <c r="O117" s="215">
        <f>Ilembe!G$63/100</f>
        <v>2.3235837222731551E-2</v>
      </c>
      <c r="P117" s="215">
        <f>Ilembe!H$63/100</f>
        <v>0.11195898027583633</v>
      </c>
      <c r="Q117" s="215">
        <f>Ilembe!I$63/100</f>
        <v>5.0813287675212176E-2</v>
      </c>
      <c r="R117" s="215">
        <f>Ilembe!J$63/100</f>
        <v>8.8810722350131599E-2</v>
      </c>
      <c r="S117" s="215">
        <f>Ilembe!K$63/100</f>
        <v>0.17787565153664539</v>
      </c>
      <c r="T117" s="215"/>
      <c r="U117" s="215">
        <f>K117*$B117*Indicators!$B$216+K117*$C117*Indicators!$C$216+K117*$D117*Indicators!$D$216+K117*$E117*Indicators!$E$216+K117*$F117*Indicators!$F$216+K117*$G117*Indicators!$G$216+K117*$H117*Indicators!$H$216+K117*$I117*Indicators!$I$216</f>
        <v>1.0402036797500646E-3</v>
      </c>
      <c r="V117" s="215">
        <f>L117*$B117*Indicators!$B$217+L117*$C117*Indicators!$C$217+L117*$D117*Indicators!$D$217+L117*$E117*Indicators!$E$217+L117*$F117*Indicators!$F$217+L117*$G117*Indicators!$G$217+L117*$H117*Indicators!$H$217+L117*$I117*Indicators!$I$217</f>
        <v>9.3004384528078628E-5</v>
      </c>
      <c r="W117" s="215">
        <f>M117*$B117*Indicators!$B$218+M117*$C117*Indicators!$C$218+M117*$D117*Indicators!$D$218+M117*$E117*Indicators!$E$218+M117*$F117*Indicators!$F$218+M117*$G117*Indicators!$G$218+M117*$H117*Indicators!$H$218+M117*$I117*Indicators!$I$218</f>
        <v>5.3523539401178063E-3</v>
      </c>
      <c r="X117" s="215">
        <f>N117*$B117*Indicators!$B$219+N117*$C117*Indicators!$C$219+N117*$D117*Indicators!$D$219+N117*$E117*Indicators!$E$219+N117*$F117*Indicators!$F$219+N117*$G117*Indicators!$G$219+N117*$H117*Indicators!$H$219+N117*$I117*Indicators!$I$219</f>
        <v>4.4498284466195167E-4</v>
      </c>
      <c r="Y117" s="215">
        <f>O117*$B117*Indicators!$B$220+O117*$C117*Indicators!$C$220+O117*$D117*Indicators!$D$220+O117*$E117*Indicators!$E$220+O117*$F117*Indicators!$F$220+O117*$G117*Indicators!$G$220+O117*$H117*Indicators!$H$220+O117*$I117*Indicators!$I$220</f>
        <v>4.0221757300406121E-4</v>
      </c>
      <c r="Z117" s="215">
        <f>P117*$B117*Indicators!$B$221+P117*$C117*Indicators!$C$221+P117*$D117*Indicators!$D$221+P117*$E117*Indicators!$E$221+P117*$F117*Indicators!$F$221+P117*$G117*Indicators!$G$221+P117*$H117*Indicators!$H$221+P117*$I117*Indicators!$I$221</f>
        <v>1.4366524148520998E-3</v>
      </c>
      <c r="AA117" s="215">
        <f>Q117*$B117*Indicators!$B$222+Q117*$C117*Indicators!$C$222+Q117*$D117*Indicators!$D$222+Q117*$E117*Indicators!$E$222+Q117*$F117*Indicators!$F$222+Q117*$G117*Indicators!$G$222+Q117*$H117*Indicators!$H$222+Q117*$I117*Indicators!$I$222</f>
        <v>1.359986737284659E-3</v>
      </c>
      <c r="AB117" s="215">
        <f>R117*$B117*Indicators!$B$223+R117*$C117*Indicators!$C$223+R117*$D117*Indicators!$D$223+R117*$E117*Indicators!$E$223+R117*$F117*Indicators!$F$223+R117*$G117*Indicators!$G$223+R117*$H117*Indicators!$H$223+R117*$I117*Indicators!$I$223</f>
        <v>1.2239196469113758E-3</v>
      </c>
      <c r="AC117" s="215">
        <f>S117*$B117*Indicators!$B$224+S117*$C117*Indicators!$C$224+S117*$D117*Indicators!$D$224+S117*$E117*Indicators!$E$224+S117*$F117*Indicators!$F$224+S117*$G117*Indicators!$G$224+S117*$H117*Indicators!$H$224+S117*$I117*Indicators!$I$224</f>
        <v>1.2663450417057446E-3</v>
      </c>
      <c r="AD117" s="215"/>
      <c r="AE117" s="198">
        <f t="shared" si="2"/>
        <v>1.2619666262815843</v>
      </c>
    </row>
    <row r="118" spans="1:31" hidden="1">
      <c r="A118" s="195">
        <f>Indicators!A130</f>
        <v>39326</v>
      </c>
      <c r="B118" s="215">
        <f>(Indicators!B130-Indicators!B129)/Indicators!B129</f>
        <v>-4.1003834088532622E-2</v>
      </c>
      <c r="C118" s="215">
        <f>(Indicators!C130-Indicators!C129)/-100</f>
        <v>3.4999999999999966E-3</v>
      </c>
      <c r="D118" s="215">
        <f>(Indicators!D130-Indicators!D129)/-100</f>
        <v>-4.9884553968321567E-3</v>
      </c>
      <c r="E118" s="215">
        <f>(Indicators!E130-Indicators!E129)/-Indicators!E129</f>
        <v>-0.11063357826147241</v>
      </c>
      <c r="F118" s="215">
        <f>(Indicators!F130-Indicators!F129)/Indicators!F129</f>
        <v>2.4973985431841855E-2</v>
      </c>
      <c r="G118" s="215">
        <f>(Indicators!G130-Indicators!G129)/Indicators!G129</f>
        <v>0.10111011101110107</v>
      </c>
      <c r="H118" s="215">
        <f>(Indicators!H130-Indicators!H129)/Indicators!H129</f>
        <v>2.2599349437202296E-2</v>
      </c>
      <c r="I118" s="215">
        <f>(Indicators!I130-Indicators!I129)/Indicators!I129</f>
        <v>-2.2085587801278898E-2</v>
      </c>
      <c r="J118" s="195"/>
      <c r="K118" s="215">
        <f>Ilembe!C$69/100</f>
        <v>0.12716977810366673</v>
      </c>
      <c r="L118" s="215">
        <f>Ilembe!D$69/100</f>
        <v>6.9874459458814419E-3</v>
      </c>
      <c r="M118" s="215">
        <f>Ilembe!E$63/100</f>
        <v>0.3546878627842508</v>
      </c>
      <c r="N118" s="215">
        <f>Ilembe!F$63/100</f>
        <v>2.021696750187409E-2</v>
      </c>
      <c r="O118" s="215">
        <f>Ilembe!G$63/100</f>
        <v>2.3235837222731551E-2</v>
      </c>
      <c r="P118" s="215">
        <f>Ilembe!H$63/100</f>
        <v>0.11195898027583633</v>
      </c>
      <c r="Q118" s="215">
        <f>Ilembe!I$63/100</f>
        <v>5.0813287675212176E-2</v>
      </c>
      <c r="R118" s="215">
        <f>Ilembe!J$63/100</f>
        <v>8.8810722350131599E-2</v>
      </c>
      <c r="S118" s="215">
        <f>Ilembe!K$63/100</f>
        <v>0.17787565153664539</v>
      </c>
      <c r="T118" s="215"/>
      <c r="U118" s="215">
        <f>K118*$B118*Indicators!$B$216+K118*$C118*Indicators!$C$216+K118*$D118*Indicators!$D$216+K118*$E118*Indicators!$E$216+K118*$F118*Indicators!$F$216+K118*$G118*Indicators!$G$216+K118*$H118*Indicators!$H$216+K118*$I118*Indicators!$I$216</f>
        <v>-2.4063846671186946E-3</v>
      </c>
      <c r="V118" s="215">
        <f>L118*$B118*Indicators!$B$217+L118*$C118*Indicators!$C$217+L118*$D118*Indicators!$D$217+L118*$E118*Indicators!$E$217+L118*$F118*Indicators!$F$217+L118*$G118*Indicators!$G$217+L118*$H118*Indicators!$H$217+L118*$I118*Indicators!$I$217</f>
        <v>8.8477966849563302E-5</v>
      </c>
      <c r="W118" s="215">
        <f>M118*$B118*Indicators!$B$218+M118*$C118*Indicators!$C$218+M118*$D118*Indicators!$D$218+M118*$E118*Indicators!$E$218+M118*$F118*Indicators!$F$218+M118*$G118*Indicators!$G$218+M118*$H118*Indicators!$H$218+M118*$I118*Indicators!$I$218</f>
        <v>-9.6195977572713608E-3</v>
      </c>
      <c r="X118" s="215">
        <f>N118*$B118*Indicators!$B$219+N118*$C118*Indicators!$C$219+N118*$D118*Indicators!$D$219+N118*$E118*Indicators!$E$219+N118*$F118*Indicators!$F$219+N118*$G118*Indicators!$G$219+N118*$H118*Indicators!$H$219+N118*$I118*Indicators!$I$219</f>
        <v>-7.0929978621252329E-4</v>
      </c>
      <c r="Y118" s="215">
        <f>O118*$B118*Indicators!$B$220+O118*$C118*Indicators!$C$220+O118*$D118*Indicators!$D$220+O118*$E118*Indicators!$E$220+O118*$F118*Indicators!$F$220+O118*$G118*Indicators!$G$220+O118*$H118*Indicators!$H$220+O118*$I118*Indicators!$I$220</f>
        <v>-3.3619329318939028E-4</v>
      </c>
      <c r="Z118" s="215">
        <f>P118*$B118*Indicators!$B$221+P118*$C118*Indicators!$C$221+P118*$D118*Indicators!$D$221+P118*$E118*Indicators!$E$221+P118*$F118*Indicators!$F$221+P118*$G118*Indicators!$G$221+P118*$H118*Indicators!$H$221+P118*$I118*Indicators!$I$221</f>
        <v>-1.0397177014039561E-3</v>
      </c>
      <c r="AA118" s="215">
        <f>Q118*$B118*Indicators!$B$222+Q118*$C118*Indicators!$C$222+Q118*$D118*Indicators!$D$222+Q118*$E118*Indicators!$E$222+Q118*$F118*Indicators!$F$222+Q118*$G118*Indicators!$G$222+Q118*$H118*Indicators!$H$222+Q118*$I118*Indicators!$I$222</f>
        <v>-1.7671840776922018E-3</v>
      </c>
      <c r="AB118" s="215">
        <f>R118*$B118*Indicators!$B$223+R118*$C118*Indicators!$C$223+R118*$D118*Indicators!$D$223+R118*$E118*Indicators!$E$223+R118*$F118*Indicators!$F$223+R118*$G118*Indicators!$G$223+R118*$H118*Indicators!$H$223+R118*$I118*Indicators!$I$223</f>
        <v>-7.7816499631201707E-4</v>
      </c>
      <c r="AC118" s="215">
        <f>S118*$B118*Indicators!$B$224+S118*$C118*Indicators!$C$224+S118*$D118*Indicators!$D$224+S118*$E118*Indicators!$E$224+S118*$F118*Indicators!$F$224+S118*$G118*Indicators!$G$224+S118*$H118*Indicators!$H$224+S118*$I118*Indicators!$I$224</f>
        <v>3.2061213760585213E-4</v>
      </c>
      <c r="AD118" s="215"/>
      <c r="AE118" s="198">
        <f t="shared" si="2"/>
        <v>-1.6247452174744732</v>
      </c>
    </row>
    <row r="119" spans="1:31" hidden="1">
      <c r="A119" s="195">
        <f>Indicators!A131</f>
        <v>39356</v>
      </c>
      <c r="B119" s="215">
        <f>(Indicators!B131-Indicators!B130)/Indicators!B130</f>
        <v>-4.8514189346359669E-2</v>
      </c>
      <c r="C119" s="215">
        <f>(Indicators!C131-Indicators!C130)/-100</f>
        <v>2.1499999999999987E-3</v>
      </c>
      <c r="D119" s="215">
        <f>(Indicators!D131-Indicators!D130)/-100</f>
        <v>-7.1627374375491651E-3</v>
      </c>
      <c r="E119" s="215">
        <f>(Indicators!E131-Indicators!E130)/-Indicators!E130</f>
        <v>-0.12245662214455127</v>
      </c>
      <c r="F119" s="215">
        <f>(Indicators!F131-Indicators!F130)/Indicators!F130</f>
        <v>1.4213197969543205E-2</v>
      </c>
      <c r="G119" s="215">
        <f>(Indicators!G131-Indicators!G130)/Indicators!G130</f>
        <v>7.0708446866484989E-2</v>
      </c>
      <c r="H119" s="215">
        <f>(Indicators!H131-Indicators!H130)/Indicators!H130</f>
        <v>1.4730948165836387E-2</v>
      </c>
      <c r="I119" s="215">
        <f>(Indicators!I131-Indicators!I130)/Indicators!I130</f>
        <v>1.5844273426889995E-2</v>
      </c>
      <c r="J119" s="195"/>
      <c r="K119" s="215">
        <f>Ilembe!C$69/100</f>
        <v>0.12716977810366673</v>
      </c>
      <c r="L119" s="215">
        <f>Ilembe!D$69/100</f>
        <v>6.9874459458814419E-3</v>
      </c>
      <c r="M119" s="215">
        <f>Ilembe!E$63/100</f>
        <v>0.3546878627842508</v>
      </c>
      <c r="N119" s="215">
        <f>Ilembe!F$63/100</f>
        <v>2.021696750187409E-2</v>
      </c>
      <c r="O119" s="215">
        <f>Ilembe!G$63/100</f>
        <v>2.3235837222731551E-2</v>
      </c>
      <c r="P119" s="215">
        <f>Ilembe!H$63/100</f>
        <v>0.11195898027583633</v>
      </c>
      <c r="Q119" s="215">
        <f>Ilembe!I$63/100</f>
        <v>5.0813287675212176E-2</v>
      </c>
      <c r="R119" s="215">
        <f>Ilembe!J$63/100</f>
        <v>8.8810722350131599E-2</v>
      </c>
      <c r="S119" s="215">
        <f>Ilembe!K$63/100</f>
        <v>0.17787565153664539</v>
      </c>
      <c r="T119" s="215"/>
      <c r="U119" s="215">
        <f>K119*$B119*Indicators!$B$216+K119*$C119*Indicators!$C$216+K119*$D119*Indicators!$D$216+K119*$E119*Indicators!$E$216+K119*$F119*Indicators!$F$216+K119*$G119*Indicators!$G$216+K119*$H119*Indicators!$H$216+K119*$I119*Indicators!$I$216</f>
        <v>-3.0087103427696854E-3</v>
      </c>
      <c r="V119" s="215">
        <f>L119*$B119*Indicators!$B$217+L119*$C119*Indicators!$C$217+L119*$D119*Indicators!$D$217+L119*$E119*Indicators!$E$217+L119*$F119*Indicators!$F$217+L119*$G119*Indicators!$G$217+L119*$H119*Indicators!$H$217+L119*$I119*Indicators!$I$217</f>
        <v>3.2507795488337784E-5</v>
      </c>
      <c r="W119" s="215">
        <f>M119*$B119*Indicators!$B$218+M119*$C119*Indicators!$C$218+M119*$D119*Indicators!$D$218+M119*$E119*Indicators!$E$218+M119*$F119*Indicators!$F$218+M119*$G119*Indicators!$G$218+M119*$H119*Indicators!$H$218+M119*$I119*Indicators!$I$218</f>
        <v>-8.6940435787827529E-3</v>
      </c>
      <c r="X119" s="215">
        <f>N119*$B119*Indicators!$B$219+N119*$C119*Indicators!$C$219+N119*$D119*Indicators!$D$219+N119*$E119*Indicators!$E$219+N119*$F119*Indicators!$F$219+N119*$G119*Indicators!$G$219+N119*$H119*Indicators!$H$219+N119*$I119*Indicators!$I$219</f>
        <v>-4.0834531597499189E-4</v>
      </c>
      <c r="Y119" s="215">
        <f>O119*$B119*Indicators!$B$220+O119*$C119*Indicators!$C$220+O119*$D119*Indicators!$D$220+O119*$E119*Indicators!$E$220+O119*$F119*Indicators!$F$220+O119*$G119*Indicators!$G$220+O119*$H119*Indicators!$H$220+O119*$I119*Indicators!$I$220</f>
        <v>-4.200966845937291E-4</v>
      </c>
      <c r="Z119" s="215">
        <f>P119*$B119*Indicators!$B$221+P119*$C119*Indicators!$C$221+P119*$D119*Indicators!$D$221+P119*$E119*Indicators!$E$221+P119*$F119*Indicators!$F$221+P119*$G119*Indicators!$G$221+P119*$H119*Indicators!$H$221+P119*$I119*Indicators!$I$221</f>
        <v>-1.5779937106003977E-3</v>
      </c>
      <c r="AA119" s="215">
        <f>Q119*$B119*Indicators!$B$222+Q119*$C119*Indicators!$C$222+Q119*$D119*Indicators!$D$222+Q119*$E119*Indicators!$E$222+Q119*$F119*Indicators!$F$222+Q119*$G119*Indicators!$G$222+Q119*$H119*Indicators!$H$222+Q119*$I119*Indicators!$I$222</f>
        <v>-1.8975745829432748E-3</v>
      </c>
      <c r="AB119" s="215">
        <f>R119*$B119*Indicators!$B$223+R119*$C119*Indicators!$C$223+R119*$D119*Indicators!$D$223+R119*$E119*Indicators!$E$223+R119*$F119*Indicators!$F$223+R119*$G119*Indicators!$G$223+R119*$H119*Indicators!$H$223+R119*$I119*Indicators!$I$223</f>
        <v>-1.052349934283594E-3</v>
      </c>
      <c r="AC119" s="215">
        <f>S119*$B119*Indicators!$B$224+S119*$C119*Indicators!$C$224+S119*$D119*Indicators!$D$224+S119*$E119*Indicators!$E$224+S119*$F119*Indicators!$F$224+S119*$G119*Indicators!$G$224+S119*$H119*Indicators!$H$224+S119*$I119*Indicators!$I$224</f>
        <v>-5.6914570020410597E-5</v>
      </c>
      <c r="AD119" s="215"/>
      <c r="AE119" s="198">
        <f t="shared" si="2"/>
        <v>-1.7083520924480498</v>
      </c>
    </row>
    <row r="120" spans="1:31" hidden="1">
      <c r="A120" s="195">
        <f>Indicators!A132</f>
        <v>39387</v>
      </c>
      <c r="B120" s="215">
        <f>(Indicators!B132-Indicators!B131)/Indicators!B131</f>
        <v>3.992543584885485E-2</v>
      </c>
      <c r="C120" s="215">
        <f>(Indicators!C132-Indicators!C131)/-100</f>
        <v>-4.6499999999999988E-3</v>
      </c>
      <c r="D120" s="215">
        <f>(Indicators!D132-Indicators!D131)/-100</f>
        <v>-5.1861267088206195E-3</v>
      </c>
      <c r="E120" s="215">
        <f>(Indicators!E132-Indicators!E131)/-Indicators!E131</f>
        <v>1.1120996441281139E-2</v>
      </c>
      <c r="F120" s="215">
        <f>(Indicators!F132-Indicators!F131)/Indicators!F131</f>
        <v>-9.0090090090089951E-3</v>
      </c>
      <c r="G120" s="215">
        <f>(Indicators!G132-Indicators!G131)/Indicators!G131</f>
        <v>1.272426517368622E-2</v>
      </c>
      <c r="H120" s="215">
        <f>(Indicators!H132-Indicators!H131)/Indicators!H131</f>
        <v>1.3254334156033363E-2</v>
      </c>
      <c r="I120" s="215">
        <f>(Indicators!I132-Indicators!I131)/Indicators!I131</f>
        <v>-3.9116656763715585E-3</v>
      </c>
      <c r="J120" s="195"/>
      <c r="K120" s="215">
        <f>Ilembe!C$69/100</f>
        <v>0.12716977810366673</v>
      </c>
      <c r="L120" s="215">
        <f>Ilembe!D$69/100</f>
        <v>6.9874459458814419E-3</v>
      </c>
      <c r="M120" s="215">
        <f>Ilembe!E$63/100</f>
        <v>0.3546878627842508</v>
      </c>
      <c r="N120" s="215">
        <f>Ilembe!F$63/100</f>
        <v>2.021696750187409E-2</v>
      </c>
      <c r="O120" s="215">
        <f>Ilembe!G$63/100</f>
        <v>2.3235837222731551E-2</v>
      </c>
      <c r="P120" s="215">
        <f>Ilembe!H$63/100</f>
        <v>0.11195898027583633</v>
      </c>
      <c r="Q120" s="215">
        <f>Ilembe!I$63/100</f>
        <v>5.0813287675212176E-2</v>
      </c>
      <c r="R120" s="215">
        <f>Ilembe!J$63/100</f>
        <v>8.8810722350131599E-2</v>
      </c>
      <c r="S120" s="215">
        <f>Ilembe!K$63/100</f>
        <v>0.17787565153664539</v>
      </c>
      <c r="T120" s="215"/>
      <c r="U120" s="215">
        <f>K120*$B120*Indicators!$B$216+K120*$C120*Indicators!$C$216+K120*$D120*Indicators!$D$216+K120*$E120*Indicators!$E$216+K120*$F120*Indicators!$F$216+K120*$G120*Indicators!$G$216+K120*$H120*Indicators!$H$216+K120*$I120*Indicators!$I$216</f>
        <v>9.4883249589927763E-4</v>
      </c>
      <c r="V120" s="215">
        <f>L120*$B120*Indicators!$B$217+L120*$C120*Indicators!$C$217+L120*$D120*Indicators!$D$217+L120*$E120*Indicators!$E$217+L120*$F120*Indicators!$F$217+L120*$G120*Indicators!$G$217+L120*$H120*Indicators!$H$217+L120*$I120*Indicators!$I$217</f>
        <v>1.2156131915414477E-4</v>
      </c>
      <c r="W120" s="215">
        <f>M120*$B120*Indicators!$B$218+M120*$C120*Indicators!$C$218+M120*$D120*Indicators!$D$218+M120*$E120*Indicators!$E$218+M120*$F120*Indicators!$F$218+M120*$G120*Indicators!$G$218+M120*$H120*Indicators!$H$218+M120*$I120*Indicators!$I$218</f>
        <v>5.1216204305590193E-3</v>
      </c>
      <c r="X120" s="215">
        <f>N120*$B120*Indicators!$B$219+N120*$C120*Indicators!$C$219+N120*$D120*Indicators!$D$219+N120*$E120*Indicators!$E$219+N120*$F120*Indicators!$F$219+N120*$G120*Indicators!$G$219+N120*$H120*Indicators!$H$219+N120*$I120*Indicators!$I$219</f>
        <v>1.0299609129343681E-4</v>
      </c>
      <c r="Y120" s="215">
        <f>O120*$B120*Indicators!$B$220+O120*$C120*Indicators!$C$220+O120*$D120*Indicators!$D$220+O120*$E120*Indicators!$E$220+O120*$F120*Indicators!$F$220+O120*$G120*Indicators!$G$220+O120*$H120*Indicators!$H$220+O120*$I120*Indicators!$I$220</f>
        <v>1.7491467371200472E-4</v>
      </c>
      <c r="Z120" s="215">
        <f>P120*$B120*Indicators!$B$221+P120*$C120*Indicators!$C$221+P120*$D120*Indicators!$D$221+P120*$E120*Indicators!$E$221+P120*$F120*Indicators!$F$221+P120*$G120*Indicators!$G$221+P120*$H120*Indicators!$H$221+P120*$I120*Indicators!$I$221</f>
        <v>6.4415615269939512E-4</v>
      </c>
      <c r="AA120" s="215">
        <f>Q120*$B120*Indicators!$B$222+Q120*$C120*Indicators!$C$222+Q120*$D120*Indicators!$D$222+Q120*$E120*Indicators!$E$222+Q120*$F120*Indicators!$F$222+Q120*$G120*Indicators!$G$222+Q120*$H120*Indicators!$H$222+Q120*$I120*Indicators!$I$222</f>
        <v>4.1361661033338079E-4</v>
      </c>
      <c r="AB120" s="215">
        <f>R120*$B120*Indicators!$B$223+R120*$C120*Indicators!$C$223+R120*$D120*Indicators!$D$223+R120*$E120*Indicators!$E$223+R120*$F120*Indicators!$F$223+R120*$G120*Indicators!$G$223+R120*$H120*Indicators!$H$223+R120*$I120*Indicators!$I$223</f>
        <v>5.9851744044726461E-4</v>
      </c>
      <c r="AC120" s="215">
        <f>S120*$B120*Indicators!$B$224+S120*$C120*Indicators!$C$224+S120*$D120*Indicators!$D$224+S120*$E120*Indicators!$E$224+S120*$F120*Indicators!$F$224+S120*$G120*Indicators!$G$224+S120*$H120*Indicators!$H$224+S120*$I120*Indicators!$I$224</f>
        <v>9.0868402818520394E-4</v>
      </c>
      <c r="AD120" s="215"/>
      <c r="AE120" s="198">
        <f t="shared" si="2"/>
        <v>0.90348992422831265</v>
      </c>
    </row>
    <row r="121" spans="1:31" hidden="1">
      <c r="A121" s="195">
        <f>Indicators!A133</f>
        <v>39417</v>
      </c>
      <c r="B121" s="215">
        <f>(Indicators!B133-Indicators!B132)/Indicators!B132</f>
        <v>3.5263003232441992E-3</v>
      </c>
      <c r="C121" s="215">
        <f>(Indicators!C133-Indicators!C132)/-100</f>
        <v>9.9999999999997863E-5</v>
      </c>
      <c r="D121" s="215">
        <f>(Indicators!D133-Indicators!D132)/-100</f>
        <v>-5.5319376487260466E-3</v>
      </c>
      <c r="E121" s="215">
        <f>(Indicators!E133-Indicators!E132)/-Indicators!E132</f>
        <v>-6.016644174538905E-2</v>
      </c>
      <c r="F121" s="215">
        <f>(Indicators!F133-Indicators!F132)/Indicators!F132</f>
        <v>5.5555555555555448E-2</v>
      </c>
      <c r="G121" s="215">
        <f>(Indicators!G133-Indicators!G132)/Indicators!G132</f>
        <v>5.4906395275788472E-2</v>
      </c>
      <c r="H121" s="215">
        <f>(Indicators!H133-Indicators!H132)/Indicators!H132</f>
        <v>1.1561188608714723E-2</v>
      </c>
      <c r="I121" s="215">
        <f>(Indicators!I133-Indicators!I132)/Indicators!I132</f>
        <v>-6.6610329572003779E-3</v>
      </c>
      <c r="J121" s="195"/>
      <c r="K121" s="215">
        <f>Ilembe!C$69/100</f>
        <v>0.12716977810366673</v>
      </c>
      <c r="L121" s="215">
        <f>Ilembe!D$69/100</f>
        <v>6.9874459458814419E-3</v>
      </c>
      <c r="M121" s="215">
        <f>Ilembe!E$63/100</f>
        <v>0.3546878627842508</v>
      </c>
      <c r="N121" s="215">
        <f>Ilembe!F$63/100</f>
        <v>2.021696750187409E-2</v>
      </c>
      <c r="O121" s="215">
        <f>Ilembe!G$63/100</f>
        <v>2.3235837222731551E-2</v>
      </c>
      <c r="P121" s="215">
        <f>Ilembe!H$63/100</f>
        <v>0.11195898027583633</v>
      </c>
      <c r="Q121" s="215">
        <f>Ilembe!I$63/100</f>
        <v>5.0813287675212176E-2</v>
      </c>
      <c r="R121" s="215">
        <f>Ilembe!J$63/100</f>
        <v>8.8810722350131599E-2</v>
      </c>
      <c r="S121" s="215">
        <f>Ilembe!K$63/100</f>
        <v>0.17787565153664539</v>
      </c>
      <c r="T121" s="215"/>
      <c r="U121" s="215">
        <f>K121*$B121*Indicators!$B$216+K121*$C121*Indicators!$C$216+K121*$D121*Indicators!$D$216+K121*$E121*Indicators!$E$216+K121*$F121*Indicators!$F$216+K121*$G121*Indicators!$G$216+K121*$H121*Indicators!$H$216+K121*$I121*Indicators!$I$216</f>
        <v>9.5380779579359583E-4</v>
      </c>
      <c r="V121" s="215">
        <f>L121*$B121*Indicators!$B$217+L121*$C121*Indicators!$C$217+L121*$D121*Indicators!$D$217+L121*$E121*Indicators!$E$217+L121*$F121*Indicators!$F$217+L121*$G121*Indicators!$G$217+L121*$H121*Indicators!$H$217+L121*$I121*Indicators!$I$217</f>
        <v>1.0950444000676522E-4</v>
      </c>
      <c r="W121" s="215">
        <f>M121*$B121*Indicators!$B$218+M121*$C121*Indicators!$C$218+M121*$D121*Indicators!$D$218+M121*$E121*Indicators!$E$218+M121*$F121*Indicators!$F$218+M121*$G121*Indicators!$G$218+M121*$H121*Indicators!$H$218+M121*$I121*Indicators!$I$218</f>
        <v>-1.8497410702314437E-3</v>
      </c>
      <c r="X121" s="215">
        <f>N121*$B121*Indicators!$B$219+N121*$C121*Indicators!$C$219+N121*$D121*Indicators!$D$219+N121*$E121*Indicators!$E$219+N121*$F121*Indicators!$F$219+N121*$G121*Indicators!$G$219+N121*$H121*Indicators!$H$219+N121*$I121*Indicators!$I$219</f>
        <v>-2.8559808090989757E-4</v>
      </c>
      <c r="Y121" s="215">
        <f>O121*$B121*Indicators!$B$220+O121*$C121*Indicators!$C$220+O121*$D121*Indicators!$D$220+O121*$E121*Indicators!$E$220+O121*$F121*Indicators!$F$220+O121*$G121*Indicators!$G$220+O121*$H121*Indicators!$H$220+O121*$I121*Indicators!$I$220</f>
        <v>-1.4081440301803408E-4</v>
      </c>
      <c r="Z121" s="215">
        <f>P121*$B121*Indicators!$B$221+P121*$C121*Indicators!$C$221+P121*$D121*Indicators!$D$221+P121*$E121*Indicators!$E$221+P121*$F121*Indicators!$F$221+P121*$G121*Indicators!$G$221+P121*$H121*Indicators!$H$221+P121*$I121*Indicators!$I$221</f>
        <v>-4.3049398108869173E-4</v>
      </c>
      <c r="AA121" s="215">
        <f>Q121*$B121*Indicators!$B$222+Q121*$C121*Indicators!$C$222+Q121*$D121*Indicators!$D$222+Q121*$E121*Indicators!$E$222+Q121*$F121*Indicators!$F$222+Q121*$G121*Indicators!$G$222+Q121*$H121*Indicators!$H$222+Q121*$I121*Indicators!$I$222</f>
        <v>-8.4270594858481347E-4</v>
      </c>
      <c r="AB121" s="215">
        <f>R121*$B121*Indicators!$B$223+R121*$C121*Indicators!$C$223+R121*$D121*Indicators!$D$223+R121*$E121*Indicators!$E$223+R121*$F121*Indicators!$F$223+R121*$G121*Indicators!$G$223+R121*$H121*Indicators!$H$223+R121*$I121*Indicators!$I$223</f>
        <v>-2.7059765390362951E-4</v>
      </c>
      <c r="AC121" s="215">
        <f>S121*$B121*Indicators!$B$224+S121*$C121*Indicators!$C$224+S121*$D121*Indicators!$D$224+S121*$E121*Indicators!$E$224+S121*$F121*Indicators!$F$224+S121*$G121*Indicators!$G$224+S121*$H121*Indicators!$H$224+S121*$I121*Indicators!$I$224</f>
        <v>4.2984494988492617E-4</v>
      </c>
      <c r="AD121" s="215"/>
      <c r="AE121" s="198">
        <f t="shared" si="2"/>
        <v>-0.23267939520512226</v>
      </c>
    </row>
    <row r="122" spans="1:31" hidden="1">
      <c r="A122" s="195">
        <f>Indicators!A134</f>
        <v>39448</v>
      </c>
      <c r="B122" s="215">
        <f>(Indicators!B134-Indicators!B133)/Indicators!B133</f>
        <v>9.187408491947284E-2</v>
      </c>
      <c r="C122" s="215">
        <f>(Indicators!C134-Indicators!C133)/-100</f>
        <v>-2.3000000000000043E-3</v>
      </c>
      <c r="D122" s="215">
        <f>(Indicators!D134-Indicators!D133)/-100</f>
        <v>-2.8383702874285712E-3</v>
      </c>
      <c r="E122" s="215">
        <f>(Indicators!E134-Indicators!E133)/-Indicators!E133</f>
        <v>3.405112973374344E-2</v>
      </c>
      <c r="F122" s="215">
        <f>(Indicators!F134-Indicators!F133)/Indicators!F133</f>
        <v>0.11578947368421062</v>
      </c>
      <c r="G122" s="215">
        <f>(Indicators!G134-Indicators!G133)/Indicators!G133</f>
        <v>9.8141972367794164E-2</v>
      </c>
      <c r="H122" s="215">
        <f>(Indicators!H134-Indicators!H133)/Indicators!H133</f>
        <v>2.8119239264745199E-2</v>
      </c>
      <c r="I122" s="215">
        <f>(Indicators!I134-Indicators!I133)/Indicators!I133</f>
        <v>-1.3361357153580543E-2</v>
      </c>
      <c r="J122" s="195"/>
      <c r="K122" s="215">
        <f>Ilembe!C$70/100</f>
        <v>0.14057963150928074</v>
      </c>
      <c r="L122" s="215">
        <f>Ilembe!D$70/100</f>
        <v>6.0201266775235292E-3</v>
      </c>
      <c r="M122" s="215">
        <f>Ilembe!E$70/100</f>
        <v>0.36601282983858446</v>
      </c>
      <c r="N122" s="215">
        <f>Ilembe!F$70/100</f>
        <v>1.9251172974948747E-2</v>
      </c>
      <c r="O122" s="215">
        <f>Ilembe!G$70/100</f>
        <v>2.5994996168489305E-2</v>
      </c>
      <c r="P122" s="215">
        <f>Ilembe!H$70/100</f>
        <v>0.12120267841094695</v>
      </c>
      <c r="Q122" s="215">
        <f>Ilembe!I$70/100</f>
        <v>6.2607449002763896E-2</v>
      </c>
      <c r="R122" s="215">
        <f>Ilembe!J$70/100</f>
        <v>0.11025097723507059</v>
      </c>
      <c r="S122" s="215">
        <f>Ilembe!K$70/100</f>
        <v>0.14808013818239171</v>
      </c>
      <c r="T122" s="215"/>
      <c r="U122" s="215">
        <f>K122*$B122*Indicators!$B$216+K122*$C122*Indicators!$C$216+K122*$D122*Indicators!$D$216+K122*$E122*Indicators!$E$216+K122*$F122*Indicators!$F$216+K122*$G122*Indicators!$G$216+K122*$H122*Indicators!$H$216+K122*$I122*Indicators!$I$216</f>
        <v>8.4729379480808446E-3</v>
      </c>
      <c r="V122" s="215">
        <f>L122*$B122*Indicators!$B$217+L122*$C122*Indicators!$C$217+L122*$D122*Indicators!$D$217+L122*$E122*Indicators!$E$217+L122*$F122*Indicators!$F$217+L122*$G122*Indicators!$G$217+L122*$H122*Indicators!$H$217+L122*$I122*Indicators!$I$217</f>
        <v>4.066707302148424E-4</v>
      </c>
      <c r="W122" s="215">
        <f>M122*$B122*Indicators!$B$218+M122*$C122*Indicators!$C$218+M122*$D122*Indicators!$D$218+M122*$E122*Indicators!$E$218+M122*$F122*Indicators!$F$218+M122*$G122*Indicators!$G$218+M122*$H122*Indicators!$H$218+M122*$I122*Indicators!$I$218</f>
        <v>1.2846602575266389E-2</v>
      </c>
      <c r="X122" s="215">
        <f>N122*$B122*Indicators!$B$219+N122*$C122*Indicators!$C$219+N122*$D122*Indicators!$D$219+N122*$E122*Indicators!$E$219+N122*$F122*Indicators!$F$219+N122*$G122*Indicators!$G$219+N122*$H122*Indicators!$H$219+N122*$I122*Indicators!$I$219</f>
        <v>2.2854918003783616E-4</v>
      </c>
      <c r="Y122" s="215">
        <f>O122*$B122*Indicators!$B$220+O122*$C122*Indicators!$C$220+O122*$D122*Indicators!$D$220+O122*$E122*Indicators!$E$220+O122*$F122*Indicators!$F$220+O122*$G122*Indicators!$G$220+O122*$H122*Indicators!$H$220+O122*$I122*Indicators!$I$220</f>
        <v>5.4820704044352948E-4</v>
      </c>
      <c r="Z122" s="215">
        <f>P122*$B122*Indicators!$B$221+P122*$C122*Indicators!$C$221+P122*$D122*Indicators!$D$221+P122*$E122*Indicators!$E$221+P122*$F122*Indicators!$F$221+P122*$G122*Indicators!$G$221+P122*$H122*Indicators!$H$221+P122*$I122*Indicators!$I$221</f>
        <v>2.2119073356331792E-3</v>
      </c>
      <c r="AA122" s="215">
        <f>Q122*$B122*Indicators!$B$222+Q122*$C122*Indicators!$C$222+Q122*$D122*Indicators!$D$222+Q122*$E122*Indicators!$E$222+Q122*$F122*Indicators!$F$222+Q122*$G122*Indicators!$G$222+Q122*$H122*Indicators!$H$222+Q122*$I122*Indicators!$I$222</f>
        <v>1.436629499264075E-3</v>
      </c>
      <c r="AB122" s="215">
        <f>R122*$B122*Indicators!$B$223+R122*$C122*Indicators!$C$223+R122*$D122*Indicators!$D$223+R122*$E122*Indicators!$E$223+R122*$F122*Indicators!$F$223+R122*$G122*Indicators!$G$223+R122*$H122*Indicators!$H$223+R122*$I122*Indicators!$I$223</f>
        <v>2.1246893991817067E-3</v>
      </c>
      <c r="AC122" s="215">
        <f>S122*$B122*Indicators!$B$224+S122*$C122*Indicators!$C$224+S122*$D122*Indicators!$D$224+S122*$E122*Indicators!$E$224+S122*$F122*Indicators!$F$224+S122*$G122*Indicators!$G$224+S122*$H122*Indicators!$H$224+S122*$I122*Indicators!$I$224</f>
        <v>2.3074496250056007E-3</v>
      </c>
      <c r="AD122" s="215"/>
      <c r="AE122" s="198">
        <f t="shared" si="2"/>
        <v>3.0583643333128006</v>
      </c>
    </row>
    <row r="123" spans="1:31" hidden="1">
      <c r="A123" s="195">
        <f>Indicators!A135</f>
        <v>39479</v>
      </c>
      <c r="B123" s="215">
        <f>(Indicators!B135-Indicators!B134)/Indicators!B134</f>
        <v>3.8042239356352738E-2</v>
      </c>
      <c r="C123" s="215">
        <f>(Indicators!C135-Indicators!C134)/-100</f>
        <v>-2.5499999999999902E-3</v>
      </c>
      <c r="D123" s="215">
        <f>(Indicators!D135-Indicators!D134)/-100</f>
        <v>-5.2066947712828696E-3</v>
      </c>
      <c r="E123" s="215">
        <f>(Indicators!E135-Indicators!E134)/-Indicators!E134</f>
        <v>-0.10081265099934102</v>
      </c>
      <c r="F123" s="215">
        <f>(Indicators!F135-Indicators!F134)/Indicators!F134</f>
        <v>0.16723842195540303</v>
      </c>
      <c r="G123" s="215">
        <f>(Indicators!G135-Indicators!G134)/Indicators!G134</f>
        <v>5.2386117136659388E-2</v>
      </c>
      <c r="H123" s="215">
        <f>(Indicators!H135-Indicators!H134)/Indicators!H134</f>
        <v>1.2920147658830386E-2</v>
      </c>
      <c r="I123" s="215">
        <f>(Indicators!I135-Indicators!I134)/Indicators!I134</f>
        <v>3.7025765875431119E-2</v>
      </c>
      <c r="J123" s="195"/>
      <c r="K123" s="215">
        <f>Ilembe!C$70/100</f>
        <v>0.14057963150928074</v>
      </c>
      <c r="L123" s="215">
        <f>Ilembe!D$70/100</f>
        <v>6.0201266775235292E-3</v>
      </c>
      <c r="M123" s="215">
        <f>Ilembe!E$70/100</f>
        <v>0.36601282983858446</v>
      </c>
      <c r="N123" s="215">
        <f>Ilembe!F$70/100</f>
        <v>1.9251172974948747E-2</v>
      </c>
      <c r="O123" s="215">
        <f>Ilembe!G$70/100</f>
        <v>2.5994996168489305E-2</v>
      </c>
      <c r="P123" s="215">
        <f>Ilembe!H$70/100</f>
        <v>0.12120267841094695</v>
      </c>
      <c r="Q123" s="215">
        <f>Ilembe!I$70/100</f>
        <v>6.2607449002763896E-2</v>
      </c>
      <c r="R123" s="215">
        <f>Ilembe!J$70/100</f>
        <v>0.11025097723507059</v>
      </c>
      <c r="S123" s="215">
        <f>Ilembe!K$70/100</f>
        <v>0.14808013818239171</v>
      </c>
      <c r="T123" s="215"/>
      <c r="U123" s="215">
        <f>K123*$B123*Indicators!$B$216+K123*$C123*Indicators!$C$216+K123*$D123*Indicators!$D$216+K123*$E123*Indicators!$E$216+K123*$F123*Indicators!$F$216+K123*$G123*Indicators!$G$216+K123*$H123*Indicators!$H$216+K123*$I123*Indicators!$I$216</f>
        <v>6.2390034858731186E-3</v>
      </c>
      <c r="V123" s="215">
        <f>L123*$B123*Indicators!$B$217+L123*$C123*Indicators!$C$217+L123*$D123*Indicators!$D$217+L123*$E123*Indicators!$E$217+L123*$F123*Indicators!$F$217+L123*$G123*Indicators!$G$217+L123*$H123*Indicators!$H$217+L123*$I123*Indicators!$I$217</f>
        <v>1.7874362173826914E-4</v>
      </c>
      <c r="W123" s="215">
        <f>M123*$B123*Indicators!$B$218+M123*$C123*Indicators!$C$218+M123*$D123*Indicators!$D$218+M123*$E123*Indicators!$E$218+M123*$F123*Indicators!$F$218+M123*$G123*Indicators!$G$218+M123*$H123*Indicators!$H$218+M123*$I123*Indicators!$I$218</f>
        <v>4.0848319725663076E-3</v>
      </c>
      <c r="X123" s="215">
        <f>N123*$B123*Indicators!$B$219+N123*$C123*Indicators!$C$219+N123*$D123*Indicators!$D$219+N123*$E123*Indicators!$E$219+N123*$F123*Indicators!$F$219+N123*$G123*Indicators!$G$219+N123*$H123*Indicators!$H$219+N123*$I123*Indicators!$I$219</f>
        <v>5.8884654335413693E-5</v>
      </c>
      <c r="Y123" s="215">
        <f>O123*$B123*Indicators!$B$220+O123*$C123*Indicators!$C$220+O123*$D123*Indicators!$D$220+O123*$E123*Indicators!$E$220+O123*$F123*Indicators!$F$220+O123*$G123*Indicators!$G$220+O123*$H123*Indicators!$H$220+O123*$I123*Indicators!$I$220</f>
        <v>-1.787418692008027E-4</v>
      </c>
      <c r="Z123" s="215">
        <f>P123*$B123*Indicators!$B$221+P123*$C123*Indicators!$C$221+P123*$D123*Indicators!$D$221+P123*$E123*Indicators!$E$221+P123*$F123*Indicators!$F$221+P123*$G123*Indicators!$G$221+P123*$H123*Indicators!$H$221+P123*$I123*Indicators!$I$221</f>
        <v>-6.036915370513158E-4</v>
      </c>
      <c r="AA123" s="215">
        <f>Q123*$B123*Indicators!$B$222+Q123*$C123*Indicators!$C$222+Q123*$D123*Indicators!$D$222+Q123*$E123*Indicators!$E$222+Q123*$F123*Indicators!$F$222+Q123*$G123*Indicators!$G$222+Q123*$H123*Indicators!$H$222+Q123*$I123*Indicators!$I$222</f>
        <v>-1.326253330549925E-3</v>
      </c>
      <c r="AB123" s="215">
        <f>R123*$B123*Indicators!$B$223+R123*$C123*Indicators!$C$223+R123*$D123*Indicators!$D$223+R123*$E123*Indicators!$E$223+R123*$F123*Indicators!$F$223+R123*$G123*Indicators!$G$223+R123*$H123*Indicators!$H$223+R123*$I123*Indicators!$I$223</f>
        <v>-2.1640922320647957E-4</v>
      </c>
      <c r="AC123" s="215">
        <f>S123*$B123*Indicators!$B$224+S123*$C123*Indicators!$C$224+S123*$D123*Indicators!$D$224+S123*$E123*Indicators!$E$224+S123*$F123*Indicators!$F$224+S123*$G123*Indicators!$G$224+S123*$H123*Indicators!$H$224+S123*$I123*Indicators!$I$224</f>
        <v>1.1250710680509174E-3</v>
      </c>
      <c r="AD123" s="215"/>
      <c r="AE123" s="198">
        <f t="shared" si="2"/>
        <v>0.93614388425555028</v>
      </c>
    </row>
    <row r="124" spans="1:31" hidden="1">
      <c r="A124" s="195">
        <f>Indicators!A136</f>
        <v>39508</v>
      </c>
      <c r="B124" s="215">
        <f>(Indicators!B136-Indicators!B135)/Indicators!B135</f>
        <v>5.0883583940474278E-2</v>
      </c>
      <c r="C124" s="215">
        <f>(Indicators!C136-Indicators!C135)/-100</f>
        <v>-2.4500000000000099E-3</v>
      </c>
      <c r="D124" s="215">
        <f>(Indicators!D136-Indicators!D135)/-100</f>
        <v>-7.7773613193404499E-3</v>
      </c>
      <c r="E124" s="215">
        <f>(Indicators!E136-Indicators!E135)/-Indicators!E135</f>
        <v>-3.2920989624900072E-3</v>
      </c>
      <c r="F124" s="215">
        <f>(Indicators!F136-Indicators!F135)/Indicators!F135</f>
        <v>-5.3637031594415775E-2</v>
      </c>
      <c r="G124" s="215">
        <f>(Indicators!G136-Indicators!G135)/Indicators!G135</f>
        <v>-3.9781510872925807E-2</v>
      </c>
      <c r="H124" s="215">
        <f>(Indicators!H136-Indicators!H135)/Indicators!H135</f>
        <v>2.5529406536033326E-2</v>
      </c>
      <c r="I124" s="215">
        <f>(Indicators!I136-Indicators!I135)/Indicators!I135</f>
        <v>-4.2306563631028075E-2</v>
      </c>
      <c r="J124" s="195"/>
      <c r="K124" s="215">
        <f>Ilembe!C$70/100</f>
        <v>0.14057963150928074</v>
      </c>
      <c r="L124" s="215">
        <f>Ilembe!D$70/100</f>
        <v>6.0201266775235292E-3</v>
      </c>
      <c r="M124" s="215">
        <f>Ilembe!E$70/100</f>
        <v>0.36601282983858446</v>
      </c>
      <c r="N124" s="215">
        <f>Ilembe!F$70/100</f>
        <v>1.9251172974948747E-2</v>
      </c>
      <c r="O124" s="215">
        <f>Ilembe!G$70/100</f>
        <v>2.5994996168489305E-2</v>
      </c>
      <c r="P124" s="215">
        <f>Ilembe!H$70/100</f>
        <v>0.12120267841094695</v>
      </c>
      <c r="Q124" s="215">
        <f>Ilembe!I$70/100</f>
        <v>6.2607449002763896E-2</v>
      </c>
      <c r="R124" s="215">
        <f>Ilembe!J$70/100</f>
        <v>0.11025097723507059</v>
      </c>
      <c r="S124" s="215">
        <f>Ilembe!K$70/100</f>
        <v>0.14808013818239171</v>
      </c>
      <c r="T124" s="215"/>
      <c r="U124" s="215">
        <f>K124*$B124*Indicators!$B$216+K124*$C124*Indicators!$C$216+K124*$D124*Indicators!$D$216+K124*$E124*Indicators!$E$216+K124*$F124*Indicators!$F$216+K124*$G124*Indicators!$G$216+K124*$H124*Indicators!$H$216+K124*$I124*Indicators!$I$216</f>
        <v>-1.1161322678747527E-3</v>
      </c>
      <c r="V124" s="215">
        <f>L124*$B124*Indicators!$B$217+L124*$C124*Indicators!$C$217+L124*$D124*Indicators!$D$217+L124*$E124*Indicators!$E$217+L124*$F124*Indicators!$F$217+L124*$G124*Indicators!$G$217+L124*$H124*Indicators!$H$217+L124*$I124*Indicators!$I$217</f>
        <v>-5.681826736171323E-5</v>
      </c>
      <c r="W124" s="215">
        <f>M124*$B124*Indicators!$B$218+M124*$C124*Indicators!$C$218+M124*$D124*Indicators!$D$218+M124*$E124*Indicators!$E$218+M124*$F124*Indicators!$F$218+M124*$G124*Indicators!$G$218+M124*$H124*Indicators!$H$218+M124*$I124*Indicators!$I$218</f>
        <v>3.9137035769850059E-3</v>
      </c>
      <c r="X124" s="215">
        <f>N124*$B124*Indicators!$B$219+N124*$C124*Indicators!$C$219+N124*$D124*Indicators!$D$219+N124*$E124*Indicators!$E$219+N124*$F124*Indicators!$F$219+N124*$G124*Indicators!$G$219+N124*$H124*Indicators!$H$219+N124*$I124*Indicators!$I$219</f>
        <v>-2.8264130590596775E-4</v>
      </c>
      <c r="Y124" s="215">
        <f>O124*$B124*Indicators!$B$220+O124*$C124*Indicators!$C$220+O124*$D124*Indicators!$D$220+O124*$E124*Indicators!$E$220+O124*$F124*Indicators!$F$220+O124*$G124*Indicators!$G$220+O124*$H124*Indicators!$H$220+O124*$I124*Indicators!$I$220</f>
        <v>2.2421467156804155E-4</v>
      </c>
      <c r="Z124" s="215">
        <f>P124*$B124*Indicators!$B$221+P124*$C124*Indicators!$C$221+P124*$D124*Indicators!$D$221+P124*$E124*Indicators!$E$221+P124*$F124*Indicators!$F$221+P124*$G124*Indicators!$G$221+P124*$H124*Indicators!$H$221+P124*$I124*Indicators!$I$221</f>
        <v>1.0579209561787585E-3</v>
      </c>
      <c r="AA124" s="215">
        <f>Q124*$B124*Indicators!$B$222+Q124*$C124*Indicators!$C$222+Q124*$D124*Indicators!$D$222+Q124*$E124*Indicators!$E$222+Q124*$F124*Indicators!$F$222+Q124*$G124*Indicators!$G$222+Q124*$H124*Indicators!$H$222+Q124*$I124*Indicators!$I$222</f>
        <v>2.3216203911617357E-4</v>
      </c>
      <c r="AB124" s="215">
        <f>R124*$B124*Indicators!$B$223+R124*$C124*Indicators!$C$223+R124*$D124*Indicators!$D$223+R124*$E124*Indicators!$E$223+R124*$F124*Indicators!$F$223+R124*$G124*Indicators!$G$223+R124*$H124*Indicators!$H$223+R124*$I124*Indicators!$I$223</f>
        <v>9.5558999759306378E-4</v>
      </c>
      <c r="AC124" s="215">
        <f>S124*$B124*Indicators!$B$224+S124*$C124*Indicators!$C$224+S124*$D124*Indicators!$D$224+S124*$E124*Indicators!$E$224+S124*$F124*Indicators!$F$224+S124*$G124*Indicators!$G$224+S124*$H124*Indicators!$H$224+S124*$I124*Indicators!$I$224</f>
        <v>1.2170528726940517E-3</v>
      </c>
      <c r="AD124" s="215"/>
      <c r="AE124" s="198">
        <f t="shared" si="2"/>
        <v>0.61450522729926615</v>
      </c>
    </row>
    <row r="125" spans="1:31" hidden="1">
      <c r="A125" s="195">
        <f>Indicators!A137</f>
        <v>39539</v>
      </c>
      <c r="B125" s="215">
        <f>(Indicators!B137-Indicators!B136)/Indicators!B136</f>
        <v>-7.0201964327420624E-2</v>
      </c>
      <c r="C125" s="215">
        <f>(Indicators!C137-Indicators!C136)/-100</f>
        <v>-2.6999999999999958E-3</v>
      </c>
      <c r="D125" s="215">
        <f>(Indicators!D137-Indicators!D136)/-100</f>
        <v>-5.0348495964782107E-3</v>
      </c>
      <c r="E125" s="215">
        <f>(Indicators!E137-Indicators!E136)/-Indicators!E136</f>
        <v>-0.11325444963706872</v>
      </c>
      <c r="F125" s="215">
        <f>(Indicators!F137-Indicators!F136)/Indicators!F136</f>
        <v>-2.7950310559006302E-2</v>
      </c>
      <c r="G125" s="215">
        <f>(Indicators!G137-Indicators!G136)/Indicators!G136</f>
        <v>-6.4613072877535732E-2</v>
      </c>
      <c r="H125" s="215">
        <f>(Indicators!H137-Indicators!H136)/Indicators!H136</f>
        <v>7.7448388649266342E-3</v>
      </c>
      <c r="I125" s="215">
        <f>(Indicators!I137-Indicators!I136)/Indicators!I136</f>
        <v>2.7373474286297942E-2</v>
      </c>
      <c r="J125" s="195"/>
      <c r="K125" s="215">
        <f>Ilembe!C$70/100</f>
        <v>0.14057963150928074</v>
      </c>
      <c r="L125" s="215">
        <f>Ilembe!D$70/100</f>
        <v>6.0201266775235292E-3</v>
      </c>
      <c r="M125" s="215">
        <f>Ilembe!E$70/100</f>
        <v>0.36601282983858446</v>
      </c>
      <c r="N125" s="215">
        <f>Ilembe!F$70/100</f>
        <v>1.9251172974948747E-2</v>
      </c>
      <c r="O125" s="215">
        <f>Ilembe!G$70/100</f>
        <v>2.5994996168489305E-2</v>
      </c>
      <c r="P125" s="215">
        <f>Ilembe!H$70/100</f>
        <v>0.12120267841094695</v>
      </c>
      <c r="Q125" s="215">
        <f>Ilembe!I$70/100</f>
        <v>6.2607449002763896E-2</v>
      </c>
      <c r="R125" s="215">
        <f>Ilembe!J$70/100</f>
        <v>0.11025097723507059</v>
      </c>
      <c r="S125" s="215">
        <f>Ilembe!K$70/100</f>
        <v>0.14808013818239171</v>
      </c>
      <c r="T125" s="215"/>
      <c r="U125" s="215">
        <f>K125*$B125*Indicators!$B$216+K125*$C125*Indicators!$C$216+K125*$D125*Indicators!$D$216+K125*$E125*Indicators!$E$216+K125*$F125*Indicators!$F$216+K125*$G125*Indicators!$G$216+K125*$H125*Indicators!$H$216+K125*$I125*Indicators!$I$216</f>
        <v>-5.5157997303315956E-3</v>
      </c>
      <c r="V125" s="215">
        <f>L125*$B125*Indicators!$B$217+L125*$C125*Indicators!$C$217+L125*$D125*Indicators!$D$217+L125*$E125*Indicators!$E$217+L125*$F125*Indicators!$F$217+L125*$G125*Indicators!$G$217+L125*$H125*Indicators!$H$217+L125*$I125*Indicators!$I$217</f>
        <v>-3.1760122577669496E-4</v>
      </c>
      <c r="W125" s="215">
        <f>M125*$B125*Indicators!$B$218+M125*$C125*Indicators!$C$218+M125*$D125*Indicators!$D$218+M125*$E125*Indicators!$E$218+M125*$F125*Indicators!$F$218+M125*$G125*Indicators!$G$218+M125*$H125*Indicators!$H$218+M125*$I125*Indicators!$I$218</f>
        <v>-1.1140953338020676E-2</v>
      </c>
      <c r="X125" s="215">
        <f>N125*$B125*Indicators!$B$219+N125*$C125*Indicators!$C$219+N125*$D125*Indicators!$D$219+N125*$E125*Indicators!$E$219+N125*$F125*Indicators!$F$219+N125*$G125*Indicators!$G$219+N125*$H125*Indicators!$H$219+N125*$I125*Indicators!$I$219</f>
        <v>-3.002529947792551E-4</v>
      </c>
      <c r="Y125" s="215">
        <f>O125*$B125*Indicators!$B$220+O125*$C125*Indicators!$C$220+O125*$D125*Indicators!$D$220+O125*$E125*Indicators!$E$220+O125*$F125*Indicators!$F$220+O125*$G125*Indicators!$G$220+O125*$H125*Indicators!$H$220+O125*$I125*Indicators!$I$220</f>
        <v>-5.6226457857625237E-4</v>
      </c>
      <c r="Z125" s="215">
        <f>P125*$B125*Indicators!$B$221+P125*$C125*Indicators!$C$221+P125*$D125*Indicators!$D$221+P125*$E125*Indicators!$E$221+P125*$F125*Indicators!$F$221+P125*$G125*Indicators!$G$221+P125*$H125*Indicators!$H$221+P125*$I125*Indicators!$I$221</f>
        <v>-2.2254510532400116E-3</v>
      </c>
      <c r="AA125" s="215">
        <f>Q125*$B125*Indicators!$B$222+Q125*$C125*Indicators!$C$222+Q125*$D125*Indicators!$D$222+Q125*$E125*Indicators!$E$222+Q125*$F125*Indicators!$F$222+Q125*$G125*Indicators!$G$222+Q125*$H125*Indicators!$H$222+Q125*$I125*Indicators!$I$222</f>
        <v>-2.3636629151503564E-3</v>
      </c>
      <c r="AB125" s="215">
        <f>R125*$B125*Indicators!$B$223+R125*$C125*Indicators!$C$223+R125*$D125*Indicators!$D$223+R125*$E125*Indicators!$E$223+R125*$F125*Indicators!$F$223+R125*$G125*Indicators!$G$223+R125*$H125*Indicators!$H$223+R125*$I125*Indicators!$I$223</f>
        <v>-1.7752613437390678E-3</v>
      </c>
      <c r="AC125" s="215">
        <f>S125*$B125*Indicators!$B$224+S125*$C125*Indicators!$C$224+S125*$D125*Indicators!$D$224+S125*$E125*Indicators!$E$224+S125*$F125*Indicators!$F$224+S125*$G125*Indicators!$G$224+S125*$H125*Indicators!$H$224+S125*$I125*Indicators!$I$224</f>
        <v>-7.8186919766718311E-4</v>
      </c>
      <c r="AD125" s="215"/>
      <c r="AE125" s="198">
        <f t="shared" si="2"/>
        <v>-2.49831163772811</v>
      </c>
    </row>
    <row r="126" spans="1:31" hidden="1">
      <c r="A126" s="195">
        <f>Indicators!A138</f>
        <v>39569</v>
      </c>
      <c r="B126" s="215">
        <f>(Indicators!B138-Indicators!B137)/Indicators!B137</f>
        <v>2.2871496562664791E-3</v>
      </c>
      <c r="C126" s="215">
        <f>(Indicators!C138-Indicators!C137)/-100</f>
        <v>-6.3000000000000079E-3</v>
      </c>
      <c r="D126" s="215">
        <f>(Indicators!D138-Indicators!D137)/-100</f>
        <v>-6.4279926777300747E-3</v>
      </c>
      <c r="E126" s="215">
        <f>(Indicators!E138-Indicators!E137)/-Indicators!E137</f>
        <v>-0.13987138263665605</v>
      </c>
      <c r="F126" s="215">
        <f>(Indicators!F138-Indicators!F137)/Indicators!F137</f>
        <v>-0.12699680511182107</v>
      </c>
      <c r="G126" s="215">
        <f>(Indicators!G138-Indicators!G137)/Indicators!G137</f>
        <v>7.2289156626505506E-3</v>
      </c>
      <c r="H126" s="215">
        <f>(Indicators!H138-Indicators!H137)/Indicators!H137</f>
        <v>6.8410754238467783E-3</v>
      </c>
      <c r="I126" s="215">
        <f>(Indicators!I138-Indicators!I137)/Indicators!I137</f>
        <v>-2.0927573693890738E-2</v>
      </c>
      <c r="J126" s="195"/>
      <c r="K126" s="215">
        <f>Ilembe!C$70/100</f>
        <v>0.14057963150928074</v>
      </c>
      <c r="L126" s="215">
        <f>Ilembe!D$70/100</f>
        <v>6.0201266775235292E-3</v>
      </c>
      <c r="M126" s="215">
        <f>Ilembe!E$70/100</f>
        <v>0.36601282983858446</v>
      </c>
      <c r="N126" s="215">
        <f>Ilembe!F$70/100</f>
        <v>1.9251172974948747E-2</v>
      </c>
      <c r="O126" s="215">
        <f>Ilembe!G$70/100</f>
        <v>2.5994996168489305E-2</v>
      </c>
      <c r="P126" s="215">
        <f>Ilembe!H$70/100</f>
        <v>0.12120267841094695</v>
      </c>
      <c r="Q126" s="215">
        <f>Ilembe!I$70/100</f>
        <v>6.2607449002763896E-2</v>
      </c>
      <c r="R126" s="215">
        <f>Ilembe!J$70/100</f>
        <v>0.11025097723507059</v>
      </c>
      <c r="S126" s="215">
        <f>Ilembe!K$70/100</f>
        <v>0.14808013818239171</v>
      </c>
      <c r="T126" s="215"/>
      <c r="U126" s="215">
        <f>K126*$B126*Indicators!$B$216+K126*$C126*Indicators!$C$216+K126*$D126*Indicators!$D$216+K126*$E126*Indicators!$E$216+K126*$F126*Indicators!$F$216+K126*$G126*Indicators!$G$216+K126*$H126*Indicators!$H$216+K126*$I126*Indicators!$I$216</f>
        <v>-8.9073004231144323E-3</v>
      </c>
      <c r="V126" s="215">
        <f>L126*$B126*Indicators!$B$217+L126*$C126*Indicators!$C$217+L126*$D126*Indicators!$D$217+L126*$E126*Indicators!$E$217+L126*$F126*Indicators!$F$217+L126*$G126*Indicators!$G$217+L126*$H126*Indicators!$H$217+L126*$I126*Indicators!$I$217</f>
        <v>-8.7863398730920008E-5</v>
      </c>
      <c r="W126" s="215">
        <f>M126*$B126*Indicators!$B$218+M126*$C126*Indicators!$C$218+M126*$D126*Indicators!$D$218+M126*$E126*Indicators!$E$218+M126*$F126*Indicators!$F$218+M126*$G126*Indicators!$G$218+M126*$H126*Indicators!$H$218+M126*$I126*Indicators!$I$218</f>
        <v>-6.6868504274173995E-3</v>
      </c>
      <c r="X126" s="215">
        <f>N126*$B126*Indicators!$B$219+N126*$C126*Indicators!$C$219+N126*$D126*Indicators!$D$219+N126*$E126*Indicators!$E$219+N126*$F126*Indicators!$F$219+N126*$G126*Indicators!$G$219+N126*$H126*Indicators!$H$219+N126*$I126*Indicators!$I$219</f>
        <v>-7.3465634227623121E-4</v>
      </c>
      <c r="Y126" s="215">
        <f>O126*$B126*Indicators!$B$220+O126*$C126*Indicators!$C$220+O126*$D126*Indicators!$D$220+O126*$E126*Indicators!$E$220+O126*$F126*Indicators!$F$220+O126*$G126*Indicators!$G$220+O126*$H126*Indicators!$H$220+O126*$I126*Indicators!$I$220</f>
        <v>-5.7913856203439774E-4</v>
      </c>
      <c r="Z126" s="215">
        <f>P126*$B126*Indicators!$B$221+P126*$C126*Indicators!$C$221+P126*$D126*Indicators!$D$221+P126*$E126*Indicators!$E$221+P126*$F126*Indicators!$F$221+P126*$G126*Indicators!$G$221+P126*$H126*Indicators!$H$221+P126*$I126*Indicators!$I$221</f>
        <v>-1.8833384800540191E-3</v>
      </c>
      <c r="AA126" s="215">
        <f>Q126*$B126*Indicators!$B$222+Q126*$C126*Indicators!$C$222+Q126*$D126*Indicators!$D$222+Q126*$E126*Indicators!$E$222+Q126*$F126*Indicators!$F$222+Q126*$G126*Indicators!$G$222+Q126*$H126*Indicators!$H$222+Q126*$I126*Indicators!$I$222</f>
        <v>-2.7772690283187863E-3</v>
      </c>
      <c r="AB126" s="215">
        <f>R126*$B126*Indicators!$B$223+R126*$C126*Indicators!$C$223+R126*$D126*Indicators!$D$223+R126*$E126*Indicators!$E$223+R126*$F126*Indicators!$F$223+R126*$G126*Indicators!$G$223+R126*$H126*Indicators!$H$223+R126*$I126*Indicators!$I$223</f>
        <v>-1.7199459633639915E-3</v>
      </c>
      <c r="AC126" s="215">
        <f>S126*$B126*Indicators!$B$224+S126*$C126*Indicators!$C$224+S126*$D126*Indicators!$D$224+S126*$E126*Indicators!$E$224+S126*$F126*Indicators!$F$224+S126*$G126*Indicators!$G$224+S126*$H126*Indicators!$H$224+S126*$I126*Indicators!$I$224</f>
        <v>-3.3405985176539139E-4</v>
      </c>
      <c r="AD126" s="215"/>
      <c r="AE126" s="198">
        <f t="shared" si="2"/>
        <v>-2.3710422477075568</v>
      </c>
    </row>
    <row r="127" spans="1:31" hidden="1">
      <c r="A127" s="195">
        <f>Indicators!A139</f>
        <v>39600</v>
      </c>
      <c r="B127" s="215">
        <f>(Indicators!B139-Indicators!B138)/Indicators!B138</f>
        <v>4.4016197749726343E-2</v>
      </c>
      <c r="C127" s="215">
        <f>(Indicators!C139-Indicators!C138)/-100</f>
        <v>-5.8499999999999906E-3</v>
      </c>
      <c r="D127" s="215">
        <f>(Indicators!D139-Indicators!D138)/-100</f>
        <v>-4.6120311282512464E-3</v>
      </c>
      <c r="E127" s="215">
        <f>(Indicators!E139-Indicators!E138)/-Indicators!E138</f>
        <v>-0.10868202476100927</v>
      </c>
      <c r="F127" s="215">
        <f>(Indicators!F139-Indicators!F138)/Indicators!F138</f>
        <v>0.10430009149130838</v>
      </c>
      <c r="G127" s="215">
        <f>(Indicators!G139-Indicators!G138)/Indicators!G138</f>
        <v>4.4429254955570749E-2</v>
      </c>
      <c r="H127" s="215">
        <f>(Indicators!H139-Indicators!H138)/Indicators!H138</f>
        <v>2.2354155098811029E-2</v>
      </c>
      <c r="I127" s="215">
        <f>(Indicators!I139-Indicators!I138)/Indicators!I138</f>
        <v>2.437043054427295E-3</v>
      </c>
      <c r="J127" s="195"/>
      <c r="K127" s="215">
        <f>Ilembe!C$70/100</f>
        <v>0.14057963150928074</v>
      </c>
      <c r="L127" s="215">
        <f>Ilembe!D$70/100</f>
        <v>6.0201266775235292E-3</v>
      </c>
      <c r="M127" s="215">
        <f>Ilembe!E$70/100</f>
        <v>0.36601282983858446</v>
      </c>
      <c r="N127" s="215">
        <f>Ilembe!F$70/100</f>
        <v>1.9251172974948747E-2</v>
      </c>
      <c r="O127" s="215">
        <f>Ilembe!G$70/100</f>
        <v>2.5994996168489305E-2</v>
      </c>
      <c r="P127" s="215">
        <f>Ilembe!H$70/100</f>
        <v>0.12120267841094695</v>
      </c>
      <c r="Q127" s="215">
        <f>Ilembe!I$70/100</f>
        <v>6.2607449002763896E-2</v>
      </c>
      <c r="R127" s="215">
        <f>Ilembe!J$70/100</f>
        <v>0.11025097723507059</v>
      </c>
      <c r="S127" s="215">
        <f>Ilembe!K$70/100</f>
        <v>0.14808013818239171</v>
      </c>
      <c r="T127" s="215"/>
      <c r="U127" s="215">
        <f>K127*$B127*Indicators!$B$216+K127*$C127*Indicators!$C$216+K127*$D127*Indicators!$D$216+K127*$E127*Indicators!$E$216+K127*$F127*Indicators!$F$216+K127*$G127*Indicators!$G$216+K127*$H127*Indicators!$H$216+K127*$I127*Indicators!$I$216</f>
        <v>3.2659600833048995E-3</v>
      </c>
      <c r="V127" s="215">
        <f>L127*$B127*Indicators!$B$217+L127*$C127*Indicators!$C$217+L127*$D127*Indicators!$D$217+L127*$E127*Indicators!$E$217+L127*$F127*Indicators!$F$217+L127*$G127*Indicators!$G$217+L127*$H127*Indicators!$H$217+L127*$I127*Indicators!$I$217</f>
        <v>1.2398912902123775E-4</v>
      </c>
      <c r="W127" s="215">
        <f>M127*$B127*Indicators!$B$218+M127*$C127*Indicators!$C$218+M127*$D127*Indicators!$D$218+M127*$E127*Indicators!$E$218+M127*$F127*Indicators!$F$218+M127*$G127*Indicators!$G$218+M127*$H127*Indicators!$H$218+M127*$I127*Indicators!$I$218</f>
        <v>2.1447214629084516E-3</v>
      </c>
      <c r="X127" s="215">
        <f>N127*$B127*Indicators!$B$219+N127*$C127*Indicators!$C$219+N127*$D127*Indicators!$D$219+N127*$E127*Indicators!$E$219+N127*$F127*Indicators!$F$219+N127*$G127*Indicators!$G$219+N127*$H127*Indicators!$H$219+N127*$I127*Indicators!$I$219</f>
        <v>-2.7729292713068744E-4</v>
      </c>
      <c r="Y127" s="215">
        <f>O127*$B127*Indicators!$B$220+O127*$C127*Indicators!$C$220+O127*$D127*Indicators!$D$220+O127*$E127*Indicators!$E$220+O127*$F127*Indicators!$F$220+O127*$G127*Indicators!$G$220+O127*$H127*Indicators!$H$220+O127*$I127*Indicators!$I$220</f>
        <v>-1.8947202574170054E-4</v>
      </c>
      <c r="Z127" s="215">
        <f>P127*$B127*Indicators!$B$221+P127*$C127*Indicators!$C$221+P127*$D127*Indicators!$D$221+P127*$E127*Indicators!$E$221+P127*$F127*Indicators!$F$221+P127*$G127*Indicators!$G$221+P127*$H127*Indicators!$H$221+P127*$I127*Indicators!$I$221</f>
        <v>-4.6638186482339528E-4</v>
      </c>
      <c r="AA127" s="215">
        <f>Q127*$B127*Indicators!$B$222+Q127*$C127*Indicators!$C$222+Q127*$D127*Indicators!$D$222+Q127*$E127*Indicators!$E$222+Q127*$F127*Indicators!$F$222+Q127*$G127*Indicators!$G$222+Q127*$H127*Indicators!$H$222+Q127*$I127*Indicators!$I$222</f>
        <v>-1.5726775469862985E-3</v>
      </c>
      <c r="AB127" s="215">
        <f>R127*$B127*Indicators!$B$223+R127*$C127*Indicators!$C$223+R127*$D127*Indicators!$D$223+R127*$E127*Indicators!$E$223+R127*$F127*Indicators!$F$223+R127*$G127*Indicators!$G$223+R127*$H127*Indicators!$H$223+R127*$I127*Indicators!$I$223</f>
        <v>-2.367294795642269E-4</v>
      </c>
      <c r="AC127" s="215">
        <f>S127*$B127*Indicators!$B$224+S127*$C127*Indicators!$C$224+S127*$D127*Indicators!$D$224+S127*$E127*Indicators!$E$224+S127*$F127*Indicators!$F$224+S127*$G127*Indicators!$G$224+S127*$H127*Indicators!$H$224+S127*$I127*Indicators!$I$224</f>
        <v>1.2231141366288295E-3</v>
      </c>
      <c r="AD127" s="215"/>
      <c r="AE127" s="198">
        <f t="shared" si="2"/>
        <v>0.40152309676171094</v>
      </c>
    </row>
    <row r="128" spans="1:31" hidden="1">
      <c r="A128" s="195">
        <f>Indicators!A140</f>
        <v>39630</v>
      </c>
      <c r="B128" s="215">
        <f>(Indicators!B140-Indicators!B139)/Indicators!B139</f>
        <v>-7.5994946304485111E-2</v>
      </c>
      <c r="C128" s="215">
        <f>(Indicators!C140-Indicators!C139)/-100</f>
        <v>1.4949999999999993E-2</v>
      </c>
      <c r="D128" s="215">
        <f>(Indicators!D140-Indicators!D139)/-100</f>
        <v>-1.2670708792592435E-2</v>
      </c>
      <c r="E128" s="215">
        <f>(Indicators!E140-Indicators!E139)/-Indicators!E139</f>
        <v>0.12029118665630087</v>
      </c>
      <c r="F128" s="215">
        <f>(Indicators!F140-Indicators!F139)/Indicators!F139</f>
        <v>9.4449047224523658E-2</v>
      </c>
      <c r="G128" s="215">
        <f>(Indicators!G140-Indicators!G139)/Indicators!G139</f>
        <v>-1.1125654450261707E-2</v>
      </c>
      <c r="H128" s="215">
        <f>(Indicators!H140-Indicators!H139)/Indicators!H139</f>
        <v>4.2767649626305297E-3</v>
      </c>
      <c r="I128" s="215">
        <f>(Indicators!I140-Indicators!I139)/Indicators!I139</f>
        <v>9.1673419773095621E-3</v>
      </c>
      <c r="J128" s="195"/>
      <c r="K128" s="215">
        <f>Ilembe!C$70/100</f>
        <v>0.14057963150928074</v>
      </c>
      <c r="L128" s="215">
        <f>Ilembe!D$70/100</f>
        <v>6.0201266775235292E-3</v>
      </c>
      <c r="M128" s="215">
        <f>Ilembe!E$70/100</f>
        <v>0.36601282983858446</v>
      </c>
      <c r="N128" s="215">
        <f>Ilembe!F$70/100</f>
        <v>1.9251172974948747E-2</v>
      </c>
      <c r="O128" s="215">
        <f>Ilembe!G$70/100</f>
        <v>2.5994996168489305E-2</v>
      </c>
      <c r="P128" s="215">
        <f>Ilembe!H$70/100</f>
        <v>0.12120267841094695</v>
      </c>
      <c r="Q128" s="215">
        <f>Ilembe!I$70/100</f>
        <v>6.2607449002763896E-2</v>
      </c>
      <c r="R128" s="215">
        <f>Ilembe!J$70/100</f>
        <v>0.11025097723507059</v>
      </c>
      <c r="S128" s="215">
        <f>Ilembe!K$70/100</f>
        <v>0.14808013818239171</v>
      </c>
      <c r="T128" s="215"/>
      <c r="U128" s="215">
        <f>K128*$B128*Indicators!$B$216+K128*$C128*Indicators!$C$216+K128*$D128*Indicators!$D$216+K128*$E128*Indicators!$E$216+K128*$F128*Indicators!$F$216+K128*$G128*Indicators!$G$216+K128*$H128*Indicators!$H$216+K128*$I128*Indicators!$I$216</f>
        <v>5.0057250842023013E-3</v>
      </c>
      <c r="V128" s="215">
        <f>L128*$B128*Indicators!$B$217+L128*$C128*Indicators!$C$217+L128*$D128*Indicators!$D$217+L128*$E128*Indicators!$E$217+L128*$F128*Indicators!$F$217+L128*$G128*Indicators!$G$217+L128*$H128*Indicators!$H$217+L128*$I128*Indicators!$I$217</f>
        <v>-8.0586370559778775E-5</v>
      </c>
      <c r="W128" s="215">
        <f>M128*$B128*Indicators!$B$218+M128*$C128*Indicators!$C$218+M128*$D128*Indicators!$D$218+M128*$E128*Indicators!$E$218+M128*$F128*Indicators!$F$218+M128*$G128*Indicators!$G$218+M128*$H128*Indicators!$H$218+M128*$I128*Indicators!$I$218</f>
        <v>-3.6423778066953364E-3</v>
      </c>
      <c r="X128" s="215">
        <f>N128*$B128*Indicators!$B$219+N128*$C128*Indicators!$C$219+N128*$D128*Indicators!$D$219+N128*$E128*Indicators!$E$219+N128*$F128*Indicators!$F$219+N128*$G128*Indicators!$G$219+N128*$H128*Indicators!$H$219+N128*$I128*Indicators!$I$219</f>
        <v>4.1551837141793214E-4</v>
      </c>
      <c r="Y128" s="215">
        <f>O128*$B128*Indicators!$B$220+O128*$C128*Indicators!$C$220+O128*$D128*Indicators!$D$220+O128*$E128*Indicators!$E$220+O128*$F128*Indicators!$F$220+O128*$G128*Indicators!$G$220+O128*$H128*Indicators!$H$220+O128*$I128*Indicators!$I$220</f>
        <v>4.004141594221005E-4</v>
      </c>
      <c r="Z128" s="215">
        <f>P128*$B128*Indicators!$B$221+P128*$C128*Indicators!$C$221+P128*$D128*Indicators!$D$221+P128*$E128*Indicators!$E$221+P128*$F128*Indicators!$F$221+P128*$G128*Indicators!$G$221+P128*$H128*Indicators!$H$221+P128*$I128*Indicators!$I$221</f>
        <v>9.9351938569855404E-4</v>
      </c>
      <c r="AA128" s="215">
        <f>Q128*$B128*Indicators!$B$222+Q128*$C128*Indicators!$C$222+Q128*$D128*Indicators!$D$222+Q128*$E128*Indicators!$E$222+Q128*$F128*Indicators!$F$222+Q128*$G128*Indicators!$G$222+Q128*$H128*Indicators!$H$222+Q128*$I128*Indicators!$I$222</f>
        <v>2.0023663831519336E-3</v>
      </c>
      <c r="AB128" s="215">
        <f>R128*$B128*Indicators!$B$223+R128*$C128*Indicators!$C$223+R128*$D128*Indicators!$D$223+R128*$E128*Indicators!$E$223+R128*$F128*Indicators!$F$223+R128*$G128*Indicators!$G$223+R128*$H128*Indicators!$H$223+R128*$I128*Indicators!$I$223</f>
        <v>1.1175534899235413E-3</v>
      </c>
      <c r="AC128" s="215">
        <f>S128*$B128*Indicators!$B$224+S128*$C128*Indicators!$C$224+S128*$D128*Indicators!$D$224+S128*$E128*Indicators!$E$224+S128*$F128*Indicators!$F$224+S128*$G128*Indicators!$G$224+S128*$H128*Indicators!$H$224+S128*$I128*Indicators!$I$224</f>
        <v>-4.6789470639873801E-4</v>
      </c>
      <c r="AD128" s="215"/>
      <c r="AE128" s="198">
        <f t="shared" si="2"/>
        <v>0.57442379901625107</v>
      </c>
    </row>
    <row r="129" spans="1:31" hidden="1">
      <c r="A129" s="195">
        <f>Indicators!A141</f>
        <v>39661</v>
      </c>
      <c r="B129" s="215">
        <f>(Indicators!B141-Indicators!B140)/Indicators!B140</f>
        <v>5.2888493881178646E-2</v>
      </c>
      <c r="C129" s="215">
        <f>(Indicators!C141-Indicators!C140)/-100</f>
        <v>6.0000000000000493E-4</v>
      </c>
      <c r="D129" s="215">
        <f>(Indicators!D141-Indicators!D140)/-100</f>
        <v>-2.7977648426627155E-3</v>
      </c>
      <c r="E129" s="215">
        <f>(Indicators!E141-Indicators!E140)/-Indicators!E140</f>
        <v>8.9901181007471659E-2</v>
      </c>
      <c r="F129" s="215">
        <f>(Indicators!F141-Indicators!F140)/Indicators!F140</f>
        <v>3.5579106737320121E-2</v>
      </c>
      <c r="G129" s="215">
        <f>(Indicators!G141-Indicators!G140)/Indicators!G140</f>
        <v>-7.9307302007500524E-2</v>
      </c>
      <c r="H129" s="215">
        <f>(Indicators!H141-Indicators!H140)/Indicators!H140</f>
        <v>1.0993414023226077E-2</v>
      </c>
      <c r="I129" s="215">
        <f>(Indicators!I141-Indicators!I140)/Indicators!I140</f>
        <v>-1.0790464240903387E-2</v>
      </c>
      <c r="J129" s="195"/>
      <c r="K129" s="215">
        <f>Ilembe!C$70/100</f>
        <v>0.14057963150928074</v>
      </c>
      <c r="L129" s="215">
        <f>Ilembe!D$70/100</f>
        <v>6.0201266775235292E-3</v>
      </c>
      <c r="M129" s="215">
        <f>Ilembe!E$70/100</f>
        <v>0.36601282983858446</v>
      </c>
      <c r="N129" s="215">
        <f>Ilembe!F$70/100</f>
        <v>1.9251172974948747E-2</v>
      </c>
      <c r="O129" s="215">
        <f>Ilembe!G$70/100</f>
        <v>2.5994996168489305E-2</v>
      </c>
      <c r="P129" s="215">
        <f>Ilembe!H$70/100</f>
        <v>0.12120267841094695</v>
      </c>
      <c r="Q129" s="215">
        <f>Ilembe!I$70/100</f>
        <v>6.2607449002763896E-2</v>
      </c>
      <c r="R129" s="215">
        <f>Ilembe!J$70/100</f>
        <v>0.11025097723507059</v>
      </c>
      <c r="S129" s="215">
        <f>Ilembe!K$70/100</f>
        <v>0.14808013818239171</v>
      </c>
      <c r="T129" s="215"/>
      <c r="U129" s="215">
        <f>K129*$B129*Indicators!$B$216+K129*$C129*Indicators!$C$216+K129*$D129*Indicators!$D$216+K129*$E129*Indicators!$E$216+K129*$F129*Indicators!$F$216+K129*$G129*Indicators!$G$216+K129*$H129*Indicators!$H$216+K129*$I129*Indicators!$I$216</f>
        <v>5.157985833911841E-3</v>
      </c>
      <c r="V129" s="215">
        <f>L129*$B129*Indicators!$B$217+L129*$C129*Indicators!$C$217+L129*$D129*Indicators!$D$217+L129*$E129*Indicators!$E$217+L129*$F129*Indicators!$F$217+L129*$G129*Indicators!$G$217+L129*$H129*Indicators!$H$217+L129*$I129*Indicators!$I$217</f>
        <v>-5.432771444618068E-5</v>
      </c>
      <c r="W129" s="215">
        <f>M129*$B129*Indicators!$B$218+M129*$C129*Indicators!$C$218+M129*$D129*Indicators!$D$218+M129*$E129*Indicators!$E$218+M129*$F129*Indicators!$F$218+M129*$G129*Indicators!$G$218+M129*$H129*Indicators!$H$218+M129*$I129*Indicators!$I$218</f>
        <v>9.6709561610324804E-3</v>
      </c>
      <c r="X129" s="215">
        <f>N129*$B129*Indicators!$B$219+N129*$C129*Indicators!$C$219+N129*$D129*Indicators!$D$219+N129*$E129*Indicators!$E$219+N129*$F129*Indicators!$F$219+N129*$G129*Indicators!$G$219+N129*$H129*Indicators!$H$219+N129*$I129*Indicators!$I$219</f>
        <v>3.6314077880111385E-4</v>
      </c>
      <c r="Y129" s="215">
        <f>O129*$B129*Indicators!$B$220+O129*$C129*Indicators!$C$220+O129*$D129*Indicators!$D$220+O129*$E129*Indicators!$E$220+O129*$F129*Indicators!$F$220+O129*$G129*Indicators!$G$220+O129*$H129*Indicators!$H$220+O129*$I129*Indicators!$I$220</f>
        <v>5.571442814222055E-4</v>
      </c>
      <c r="Z129" s="215">
        <f>P129*$B129*Indicators!$B$221+P129*$C129*Indicators!$C$221+P129*$D129*Indicators!$D$221+P129*$E129*Indicators!$E$221+P129*$F129*Indicators!$F$221+P129*$G129*Indicators!$G$221+P129*$H129*Indicators!$H$221+P129*$I129*Indicators!$I$221</f>
        <v>2.0213901546844997E-3</v>
      </c>
      <c r="AA129" s="215">
        <f>Q129*$B129*Indicators!$B$222+Q129*$C129*Indicators!$C$222+Q129*$D129*Indicators!$D$222+Q129*$E129*Indicators!$E$222+Q129*$F129*Indicators!$F$222+Q129*$G129*Indicators!$G$222+Q129*$H129*Indicators!$H$222+Q129*$I129*Indicators!$I$222</f>
        <v>2.0797608294206337E-3</v>
      </c>
      <c r="AB129" s="215">
        <f>R129*$B129*Indicators!$B$223+R129*$C129*Indicators!$C$223+R129*$D129*Indicators!$D$223+R129*$E129*Indicators!$E$223+R129*$F129*Indicators!$F$223+R129*$G129*Indicators!$G$223+R129*$H129*Indicators!$H$223+R129*$I129*Indicators!$I$223</f>
        <v>1.8707046243709247E-3</v>
      </c>
      <c r="AC129" s="215">
        <f>S129*$B129*Indicators!$B$224+S129*$C129*Indicators!$C$224+S129*$D129*Indicators!$D$224+S129*$E129*Indicators!$E$224+S129*$F129*Indicators!$F$224+S129*$G129*Indicators!$G$224+S129*$H129*Indicators!$H$224+S129*$I129*Indicators!$I$224</f>
        <v>1.139890904840399E-3</v>
      </c>
      <c r="AD129" s="215"/>
      <c r="AE129" s="198">
        <f t="shared" si="2"/>
        <v>2.2806645854037915</v>
      </c>
    </row>
    <row r="130" spans="1:31" hidden="1">
      <c r="A130" s="195">
        <f>Indicators!A142</f>
        <v>39692</v>
      </c>
      <c r="B130" s="215">
        <f>(Indicators!B142-Indicators!B141)/Indicators!B141</f>
        <v>8.419152500551913E-2</v>
      </c>
      <c r="C130" s="215">
        <f>(Indicators!C142-Indicators!C141)/-100</f>
        <v>3.000000000000007E-3</v>
      </c>
      <c r="D130" s="215">
        <f>(Indicators!D142-Indicators!D141)/-100</f>
        <v>5.7299575312358894E-3</v>
      </c>
      <c r="E130" s="215">
        <f>(Indicators!E142-Indicators!E141)/-Indicators!E141</f>
        <v>0.16278248587570621</v>
      </c>
      <c r="F130" s="215">
        <f>(Indicators!F142-Indicators!F141)/Indicators!F141</f>
        <v>2.4853801169590635E-2</v>
      </c>
      <c r="G130" s="215">
        <f>(Indicators!G142-Indicators!G141)/Indicators!G141</f>
        <v>8.4461483167605128E-2</v>
      </c>
      <c r="H130" s="215">
        <f>(Indicators!H142-Indicators!H141)/Indicators!H141</f>
        <v>5.5376405796222624E-3</v>
      </c>
      <c r="I130" s="215">
        <f>(Indicators!I142-Indicators!I141)/Indicators!I141</f>
        <v>6.9507864028411975E-3</v>
      </c>
      <c r="J130" s="195"/>
      <c r="K130" s="215">
        <f>Ilembe!C$70/100</f>
        <v>0.14057963150928074</v>
      </c>
      <c r="L130" s="215">
        <f>Ilembe!D$70/100</f>
        <v>6.0201266775235292E-3</v>
      </c>
      <c r="M130" s="215">
        <f>Ilembe!E$70/100</f>
        <v>0.36601282983858446</v>
      </c>
      <c r="N130" s="215">
        <f>Ilembe!F$70/100</f>
        <v>1.9251172974948747E-2</v>
      </c>
      <c r="O130" s="215">
        <f>Ilembe!G$70/100</f>
        <v>2.5994996168489305E-2</v>
      </c>
      <c r="P130" s="215">
        <f>Ilembe!H$70/100</f>
        <v>0.12120267841094695</v>
      </c>
      <c r="Q130" s="215">
        <f>Ilembe!I$70/100</f>
        <v>6.2607449002763896E-2</v>
      </c>
      <c r="R130" s="215">
        <f>Ilembe!J$70/100</f>
        <v>0.11025097723507059</v>
      </c>
      <c r="S130" s="215">
        <f>Ilembe!K$70/100</f>
        <v>0.14808013818239171</v>
      </c>
      <c r="T130" s="215"/>
      <c r="U130" s="215">
        <f>K130*$B130*Indicators!$B$216+K130*$C130*Indicators!$C$216+K130*$D130*Indicators!$D$216+K130*$E130*Indicators!$E$216+K130*$F130*Indicators!$F$216+K130*$G130*Indicators!$G$216+K130*$H130*Indicators!$H$216+K130*$I130*Indicators!$I$216</f>
        <v>7.5440362168773386E-3</v>
      </c>
      <c r="V130" s="215">
        <f>L130*$B130*Indicators!$B$217+L130*$C130*Indicators!$C$217+L130*$D130*Indicators!$D$217+L130*$E130*Indicators!$E$217+L130*$F130*Indicators!$F$217+L130*$G130*Indicators!$G$217+L130*$H130*Indicators!$H$217+L130*$I130*Indicators!$I$217</f>
        <v>4.6180666644443224E-4</v>
      </c>
      <c r="W130" s="215">
        <f>M130*$B130*Indicators!$B$218+M130*$C130*Indicators!$C$218+M130*$D130*Indicators!$D$218+M130*$E130*Indicators!$E$218+M130*$F130*Indicators!$F$218+M130*$G130*Indicators!$G$218+M130*$H130*Indicators!$H$218+M130*$I130*Indicators!$I$218</f>
        <v>1.7779329987391689E-2</v>
      </c>
      <c r="X130" s="215">
        <f>N130*$B130*Indicators!$B$219+N130*$C130*Indicators!$C$219+N130*$D130*Indicators!$D$219+N130*$E130*Indicators!$E$219+N130*$F130*Indicators!$F$219+N130*$G130*Indicators!$G$219+N130*$H130*Indicators!$H$219+N130*$I130*Indicators!$I$219</f>
        <v>8.7479841913620966E-4</v>
      </c>
      <c r="Y130" s="215">
        <f>O130*$B130*Indicators!$B$220+O130*$C130*Indicators!$C$220+O130*$D130*Indicators!$D$220+O130*$E130*Indicators!$E$220+O130*$F130*Indicators!$F$220+O130*$G130*Indicators!$G$220+O130*$H130*Indicators!$H$220+O130*$I130*Indicators!$I$220</f>
        <v>9.4409543743826274E-4</v>
      </c>
      <c r="Z130" s="215">
        <f>P130*$B130*Indicators!$B$221+P130*$C130*Indicators!$C$221+P130*$D130*Indicators!$D$221+P130*$E130*Indicators!$E$221+P130*$F130*Indicators!$F$221+P130*$G130*Indicators!$G$221+P130*$H130*Indicators!$H$221+P130*$I130*Indicators!$I$221</f>
        <v>3.427345431576577E-3</v>
      </c>
      <c r="AA130" s="215">
        <f>Q130*$B130*Indicators!$B$222+Q130*$C130*Indicators!$C$222+Q130*$D130*Indicators!$D$222+Q130*$E130*Indicators!$E$222+Q130*$F130*Indicators!$F$222+Q130*$G130*Indicators!$G$222+Q130*$H130*Indicators!$H$222+Q130*$I130*Indicators!$I$222</f>
        <v>3.7708153980822285E-3</v>
      </c>
      <c r="AB130" s="215">
        <f>R130*$B130*Indicators!$B$223+R130*$C130*Indicators!$C$223+R130*$D130*Indicators!$D$223+R130*$E130*Indicators!$E$223+R130*$F130*Indicators!$F$223+R130*$G130*Indicators!$G$223+R130*$H130*Indicators!$H$223+R130*$I130*Indicators!$I$223</f>
        <v>3.1233251082795057E-3</v>
      </c>
      <c r="AC130" s="215">
        <f>S130*$B130*Indicators!$B$224+S130*$C130*Indicators!$C$224+S130*$D130*Indicators!$D$224+S130*$E130*Indicators!$E$224+S130*$F130*Indicators!$F$224+S130*$G130*Indicators!$G$224+S130*$H130*Indicators!$H$224+S130*$I130*Indicators!$I$224</f>
        <v>1.8693600365737131E-3</v>
      </c>
      <c r="AD130" s="215"/>
      <c r="AE130" s="198">
        <f t="shared" si="2"/>
        <v>3.9794912701799952</v>
      </c>
    </row>
    <row r="131" spans="1:31" hidden="1">
      <c r="A131" s="195">
        <f>Indicators!A143</f>
        <v>39722</v>
      </c>
      <c r="B131" s="215">
        <f>(Indicators!B143-Indicators!B142)/Indicators!B142</f>
        <v>0.16612366145221963</v>
      </c>
      <c r="C131" s="215">
        <f>(Indicators!C143-Indicators!C142)/-100</f>
        <v>-2.2500000000000141E-3</v>
      </c>
      <c r="D131" s="215">
        <f>(Indicators!D143-Indicators!D142)/-100</f>
        <v>9.9785745530329532E-3</v>
      </c>
      <c r="E131" s="215">
        <f>(Indicators!E143-Indicators!E142)/-Indicators!E142</f>
        <v>0.36303247574862935</v>
      </c>
      <c r="F131" s="215">
        <f>(Indicators!F143-Indicators!F142)/Indicators!F142</f>
        <v>-0.16547788873038519</v>
      </c>
      <c r="G131" s="215">
        <f>(Indicators!G143-Indicators!G142)/Indicators!G142</f>
        <v>-0.18614670790985416</v>
      </c>
      <c r="H131" s="215">
        <f>(Indicators!H143-Indicators!H142)/Indicators!H142</f>
        <v>9.9244894530762049E-3</v>
      </c>
      <c r="I131" s="215">
        <f>(Indicators!I143-Indicators!I142)/Indicators!I142</f>
        <v>9.0693807628356934E-4</v>
      </c>
      <c r="J131" s="195"/>
      <c r="K131" s="215">
        <f>Ilembe!C$70/100</f>
        <v>0.14057963150928074</v>
      </c>
      <c r="L131" s="215">
        <f>Ilembe!D$70/100</f>
        <v>6.0201266775235292E-3</v>
      </c>
      <c r="M131" s="215">
        <f>Ilembe!E$70/100</f>
        <v>0.36601282983858446</v>
      </c>
      <c r="N131" s="215">
        <f>Ilembe!F$70/100</f>
        <v>1.9251172974948747E-2</v>
      </c>
      <c r="O131" s="215">
        <f>Ilembe!G$70/100</f>
        <v>2.5994996168489305E-2</v>
      </c>
      <c r="P131" s="215">
        <f>Ilembe!H$70/100</f>
        <v>0.12120267841094695</v>
      </c>
      <c r="Q131" s="215">
        <f>Ilembe!I$70/100</f>
        <v>6.2607449002763896E-2</v>
      </c>
      <c r="R131" s="215">
        <f>Ilembe!J$70/100</f>
        <v>0.11025097723507059</v>
      </c>
      <c r="S131" s="215">
        <f>Ilembe!K$70/100</f>
        <v>0.14808013818239171</v>
      </c>
      <c r="T131" s="215"/>
      <c r="U131" s="215">
        <f>K131*$B131*Indicators!$B$216+K131*$C131*Indicators!$C$216+K131*$D131*Indicators!$D$216+K131*$E131*Indicators!$E$216+K131*$F131*Indicators!$F$216+K131*$G131*Indicators!$G$216+K131*$H131*Indicators!$H$216+K131*$I131*Indicators!$I$216</f>
        <v>6.5560462877806815E-3</v>
      </c>
      <c r="V131" s="215">
        <f>L131*$B131*Indicators!$B$217+L131*$C131*Indicators!$C$217+L131*$D131*Indicators!$D$217+L131*$E131*Indicators!$E$217+L131*$F131*Indicators!$F$217+L131*$G131*Indicators!$G$217+L131*$H131*Indicators!$H$217+L131*$I131*Indicators!$I$217</f>
        <v>7.1417066562154101E-5</v>
      </c>
      <c r="W131" s="215">
        <f>M131*$B131*Indicators!$B$218+M131*$C131*Indicators!$C$218+M131*$D131*Indicators!$D$218+M131*$E131*Indicators!$E$218+M131*$F131*Indicators!$F$218+M131*$G131*Indicators!$G$218+M131*$H131*Indicators!$H$218+M131*$I131*Indicators!$I$218</f>
        <v>3.5016189161520488E-2</v>
      </c>
      <c r="X131" s="215">
        <f>N131*$B131*Indicators!$B$219+N131*$C131*Indicators!$C$219+N131*$D131*Indicators!$D$219+N131*$E131*Indicators!$E$219+N131*$F131*Indicators!$F$219+N131*$G131*Indicators!$G$219+N131*$H131*Indicators!$H$219+N131*$I131*Indicators!$I$219</f>
        <v>1.7528425549024854E-3</v>
      </c>
      <c r="Y131" s="215">
        <f>O131*$B131*Indicators!$B$220+O131*$C131*Indicators!$C$220+O131*$D131*Indicators!$D$220+O131*$E131*Indicators!$E$220+O131*$F131*Indicators!$F$220+O131*$G131*Indicators!$G$220+O131*$H131*Indicators!$H$220+O131*$I131*Indicators!$I$220</f>
        <v>1.9343601572095657E-3</v>
      </c>
      <c r="Z131" s="215">
        <f>P131*$B131*Indicators!$B$221+P131*$C131*Indicators!$C$221+P131*$D131*Indicators!$D$221+P131*$E131*Indicators!$E$221+P131*$F131*Indicators!$F$221+P131*$G131*Indicators!$G$221+P131*$H131*Indicators!$H$221+P131*$I131*Indicators!$I$221</f>
        <v>6.860671671788411E-3</v>
      </c>
      <c r="AA131" s="215">
        <f>Q131*$B131*Indicators!$B$222+Q131*$C131*Indicators!$C$222+Q131*$D131*Indicators!$D$222+Q131*$E131*Indicators!$E$222+Q131*$F131*Indicators!$F$222+Q131*$G131*Indicators!$G$222+Q131*$H131*Indicators!$H$222+Q131*$I131*Indicators!$I$222</f>
        <v>8.0228664888780856E-3</v>
      </c>
      <c r="AB131" s="215">
        <f>R131*$B131*Indicators!$B$223+R131*$C131*Indicators!$C$223+R131*$D131*Indicators!$D$223+R131*$E131*Indicators!$E$223+R131*$F131*Indicators!$F$223+R131*$G131*Indicators!$G$223+R131*$H131*Indicators!$H$223+R131*$I131*Indicators!$I$223</f>
        <v>6.1904451773370783E-3</v>
      </c>
      <c r="AC131" s="215">
        <f>S131*$B131*Indicators!$B$224+S131*$C131*Indicators!$C$224+S131*$D131*Indicators!$D$224+S131*$E131*Indicators!$E$224+S131*$F131*Indicators!$F$224+S131*$G131*Indicators!$G$224+S131*$H131*Indicators!$H$224+S131*$I131*Indicators!$I$224</f>
        <v>3.0864750119009147E-3</v>
      </c>
      <c r="AD131" s="215"/>
      <c r="AE131" s="198">
        <f t="shared" ref="AE131:AE165" si="3">SUM(U131:AD131)*100</f>
        <v>6.9491313577879872</v>
      </c>
    </row>
    <row r="132" spans="1:31" hidden="1">
      <c r="A132" s="195">
        <f>Indicators!A144</f>
        <v>39753</v>
      </c>
      <c r="B132" s="215">
        <f>(Indicators!B144-Indicators!B143)/Indicators!B143</f>
        <v>3.2386626264701408E-2</v>
      </c>
      <c r="C132" s="215">
        <f>(Indicators!C144-Indicators!C143)/-100</f>
        <v>8.0000000000000071E-3</v>
      </c>
      <c r="D132" s="215">
        <f>(Indicators!D144-Indicators!D143)/-100</f>
        <v>3.8706956617404311E-3</v>
      </c>
      <c r="E132" s="215">
        <f>(Indicators!E144-Indicators!E143)/-Indicators!E143</f>
        <v>0.20145671246482363</v>
      </c>
      <c r="F132" s="215">
        <f>(Indicators!F144-Indicators!F143)/Indicators!F143</f>
        <v>1.1111111111111179E-2</v>
      </c>
      <c r="G132" s="215">
        <f>(Indicators!G144-Indicators!G143)/Indicators!G143</f>
        <v>9.7597393783086697E-2</v>
      </c>
      <c r="H132" s="215">
        <f>(Indicators!H144-Indicators!H143)/Indicators!H143</f>
        <v>8.8310436455298832E-3</v>
      </c>
      <c r="I132" s="215">
        <f>(Indicators!I144-Indicators!I143)/Indicators!I143</f>
        <v>-4.5003775484520517E-2</v>
      </c>
      <c r="J132" s="195"/>
      <c r="K132" s="215">
        <f>Ilembe!C$70/100</f>
        <v>0.14057963150928074</v>
      </c>
      <c r="L132" s="215">
        <f>Ilembe!D$70/100</f>
        <v>6.0201266775235292E-3</v>
      </c>
      <c r="M132" s="215">
        <f>Ilembe!E$70/100</f>
        <v>0.36601282983858446</v>
      </c>
      <c r="N132" s="215">
        <f>Ilembe!F$70/100</f>
        <v>1.9251172974948747E-2</v>
      </c>
      <c r="O132" s="215">
        <f>Ilembe!G$70/100</f>
        <v>2.5994996168489305E-2</v>
      </c>
      <c r="P132" s="215">
        <f>Ilembe!H$70/100</f>
        <v>0.12120267841094695</v>
      </c>
      <c r="Q132" s="215">
        <f>Ilembe!I$70/100</f>
        <v>6.2607449002763896E-2</v>
      </c>
      <c r="R132" s="215">
        <f>Ilembe!J$70/100</f>
        <v>0.11025097723507059</v>
      </c>
      <c r="S132" s="215">
        <f>Ilembe!K$70/100</f>
        <v>0.14808013818239171</v>
      </c>
      <c r="T132" s="215"/>
      <c r="U132" s="215">
        <f>K132*$B132*Indicators!$B$216+K132*$C132*Indicators!$C$216+K132*$D132*Indicators!$D$216+K132*$E132*Indicators!$E$216+K132*$F132*Indicators!$F$216+K132*$G132*Indicators!$G$216+K132*$H132*Indicators!$H$216+K132*$I132*Indicators!$I$216</f>
        <v>5.9513876434155333E-3</v>
      </c>
      <c r="V132" s="215">
        <f>L132*$B132*Indicators!$B$217+L132*$C132*Indicators!$C$217+L132*$D132*Indicators!$D$217+L132*$E132*Indicators!$E$217+L132*$F132*Indicators!$F$217+L132*$G132*Indicators!$G$217+L132*$H132*Indicators!$H$217+L132*$I132*Indicators!$I$217</f>
        <v>3.6060475445030452E-4</v>
      </c>
      <c r="W132" s="215">
        <f>M132*$B132*Indicators!$B$218+M132*$C132*Indicators!$C$218+M132*$D132*Indicators!$D$218+M132*$E132*Indicators!$E$218+M132*$F132*Indicators!$F$218+M132*$G132*Indicators!$G$218+M132*$H132*Indicators!$H$218+M132*$I132*Indicators!$I$218</f>
        <v>9.2077388219291342E-3</v>
      </c>
      <c r="X132" s="215">
        <f>N132*$B132*Indicators!$B$219+N132*$C132*Indicators!$C$219+N132*$D132*Indicators!$D$219+N132*$E132*Indicators!$E$219+N132*$F132*Indicators!$F$219+N132*$G132*Indicators!$G$219+N132*$H132*Indicators!$H$219+N132*$I132*Indicators!$I$219</f>
        <v>4.3324296061831278E-4</v>
      </c>
      <c r="Y132" s="215">
        <f>O132*$B132*Indicators!$B$220+O132*$C132*Indicators!$C$220+O132*$D132*Indicators!$D$220+O132*$E132*Indicators!$E$220+O132*$F132*Indicators!$F$220+O132*$G132*Indicators!$G$220+O132*$H132*Indicators!$H$220+O132*$I132*Indicators!$I$220</f>
        <v>9.5254409071046978E-4</v>
      </c>
      <c r="Z132" s="215">
        <f>P132*$B132*Indicators!$B$221+P132*$C132*Indicators!$C$221+P132*$D132*Indicators!$D$221+P132*$E132*Indicators!$E$221+P132*$F132*Indicators!$F$221+P132*$G132*Indicators!$G$221+P132*$H132*Indicators!$H$221+P132*$I132*Indicators!$I$221</f>
        <v>3.5350256698621911E-3</v>
      </c>
      <c r="AA132" s="215">
        <f>Q132*$B132*Indicators!$B$222+Q132*$C132*Indicators!$C$222+Q132*$D132*Indicators!$D$222+Q132*$E132*Indicators!$E$222+Q132*$F132*Indicators!$F$222+Q132*$G132*Indicators!$G$222+Q132*$H132*Indicators!$H$222+Q132*$I132*Indicators!$I$222</f>
        <v>3.93979768240269E-3</v>
      </c>
      <c r="AB132" s="215">
        <f>R132*$B132*Indicators!$B$223+R132*$C132*Indicators!$C$223+R132*$D132*Indicators!$D$223+R132*$E132*Indicators!$E$223+R132*$F132*Indicators!$F$223+R132*$G132*Indicators!$G$223+R132*$H132*Indicators!$H$223+R132*$I132*Indicators!$I$223</f>
        <v>2.9735270419267812E-3</v>
      </c>
      <c r="AC132" s="215">
        <f>S132*$B132*Indicators!$B$224+S132*$C132*Indicators!$C$224+S132*$D132*Indicators!$D$224+S132*$E132*Indicators!$E$224+S132*$F132*Indicators!$F$224+S132*$G132*Indicators!$G$224+S132*$H132*Indicators!$H$224+S132*$I132*Indicators!$I$224</f>
        <v>1.0679430102286274E-3</v>
      </c>
      <c r="AD132" s="215"/>
      <c r="AE132" s="198">
        <f t="shared" si="3"/>
        <v>2.8421811675544051</v>
      </c>
    </row>
    <row r="133" spans="1:31" hidden="1">
      <c r="A133" s="195">
        <f>Indicators!A145</f>
        <v>39783</v>
      </c>
      <c r="B133" s="215">
        <f>(Indicators!B145-Indicators!B144)/Indicators!B144</f>
        <v>-7.0979424523421014E-2</v>
      </c>
      <c r="C133" s="215">
        <f>(Indicators!C145-Indicators!C144)/-100</f>
        <v>1.0750000000000003E-2</v>
      </c>
      <c r="D133" s="215">
        <f>(Indicators!D145-Indicators!D144)/-100</f>
        <v>2.245705182744711E-2</v>
      </c>
      <c r="E133" s="215">
        <f>(Indicators!E145-Indicators!E144)/-Indicators!E144</f>
        <v>0.23237976782752903</v>
      </c>
      <c r="F133" s="215">
        <f>(Indicators!F145-Indicators!F144)/Indicators!F144</f>
        <v>-4.3110735418427706E-2</v>
      </c>
      <c r="G133" s="215">
        <f>(Indicators!G145-Indicators!G144)/Indicators!G144</f>
        <v>8.1375216423447874E-2</v>
      </c>
      <c r="H133" s="215">
        <f>(Indicators!H145-Indicators!H144)/Indicators!H144</f>
        <v>-1.0821151874517761E-2</v>
      </c>
      <c r="I133" s="215">
        <f>(Indicators!I145-Indicators!I144)/Indicators!I144</f>
        <v>-3.5527911022086342E-2</v>
      </c>
      <c r="J133" s="195"/>
      <c r="K133" s="215">
        <f>Ilembe!C$70/100</f>
        <v>0.14057963150928074</v>
      </c>
      <c r="L133" s="215">
        <f>Ilembe!D$70/100</f>
        <v>6.0201266775235292E-3</v>
      </c>
      <c r="M133" s="215">
        <f>Ilembe!E$70/100</f>
        <v>0.36601282983858446</v>
      </c>
      <c r="N133" s="215">
        <f>Ilembe!F$70/100</f>
        <v>1.9251172974948747E-2</v>
      </c>
      <c r="O133" s="215">
        <f>Ilembe!G$70/100</f>
        <v>2.5994996168489305E-2</v>
      </c>
      <c r="P133" s="215">
        <f>Ilembe!H$70/100</f>
        <v>0.12120267841094695</v>
      </c>
      <c r="Q133" s="215">
        <f>Ilembe!I$70/100</f>
        <v>6.2607449002763896E-2</v>
      </c>
      <c r="R133" s="215">
        <f>Ilembe!J$70/100</f>
        <v>0.11025097723507059</v>
      </c>
      <c r="S133" s="215">
        <f>Ilembe!K$70/100</f>
        <v>0.14808013818239171</v>
      </c>
      <c r="T133" s="215"/>
      <c r="U133" s="215">
        <f>K133*$B133*Indicators!$B$216+K133*$C133*Indicators!$C$216+K133*$D133*Indicators!$D$216+K133*$E133*Indicators!$E$216+K133*$F133*Indicators!$F$216+K133*$G133*Indicators!$G$216+K133*$H133*Indicators!$H$216+K133*$I133*Indicators!$I$216</f>
        <v>1.4970268056473204E-3</v>
      </c>
      <c r="V133" s="215">
        <f>L133*$B133*Indicators!$B$217+L133*$C133*Indicators!$C$217+L133*$D133*Indicators!$D$217+L133*$E133*Indicators!$E$217+L133*$F133*Indicators!$F$217+L133*$G133*Indicators!$G$217+L133*$H133*Indicators!$H$217+L133*$I133*Indicators!$I$217</f>
        <v>1.6488316534677967E-4</v>
      </c>
      <c r="W133" s="215">
        <f>M133*$B133*Indicators!$B$218+M133*$C133*Indicators!$C$218+M133*$D133*Indicators!$D$218+M133*$E133*Indicators!$E$218+M133*$F133*Indicators!$F$218+M133*$G133*Indicators!$G$218+M133*$H133*Indicators!$H$218+M133*$I133*Indicators!$I$218</f>
        <v>-2.3862816222145703E-3</v>
      </c>
      <c r="X133" s="215">
        <f>N133*$B133*Indicators!$B$219+N133*$C133*Indicators!$C$219+N133*$D133*Indicators!$D$219+N133*$E133*Indicators!$E$219+N133*$F133*Indicators!$F$219+N133*$G133*Indicators!$G$219+N133*$H133*Indicators!$H$219+N133*$I133*Indicators!$I$219</f>
        <v>4.2722767137004286E-4</v>
      </c>
      <c r="Y133" s="215">
        <f>O133*$B133*Indicators!$B$220+O133*$C133*Indicators!$C$220+O133*$D133*Indicators!$D$220+O133*$E133*Indicators!$E$220+O133*$F133*Indicators!$F$220+O133*$G133*Indicators!$G$220+O133*$H133*Indicators!$H$220+O133*$I133*Indicators!$I$220</f>
        <v>7.3324051355855334E-4</v>
      </c>
      <c r="Z133" s="215">
        <f>P133*$B133*Indicators!$B$221+P133*$C133*Indicators!$C$221+P133*$D133*Indicators!$D$221+P133*$E133*Indicators!$E$221+P133*$F133*Indicators!$F$221+P133*$G133*Indicators!$G$221+P133*$H133*Indicators!$H$221+P133*$I133*Indicators!$I$221</f>
        <v>2.6287232864808225E-3</v>
      </c>
      <c r="AA133" s="215">
        <f>Q133*$B133*Indicators!$B$222+Q133*$C133*Indicators!$C$222+Q133*$D133*Indicators!$D$222+Q133*$E133*Indicators!$E$222+Q133*$F133*Indicators!$F$222+Q133*$G133*Indicators!$G$222+Q133*$H133*Indicators!$H$222+Q133*$I133*Indicators!$I$222</f>
        <v>3.837503026435147E-3</v>
      </c>
      <c r="AB133" s="215">
        <f>R133*$B133*Indicators!$B$223+R133*$C133*Indicators!$C$223+R133*$D133*Indicators!$D$223+R133*$E133*Indicators!$E$223+R133*$F133*Indicators!$F$223+R133*$G133*Indicators!$G$223+R133*$H133*Indicators!$H$223+R133*$I133*Indicators!$I$223</f>
        <v>1.8881029342041069E-3</v>
      </c>
      <c r="AC133" s="215">
        <f>S133*$B133*Indicators!$B$224+S133*$C133*Indicators!$C$224+S133*$D133*Indicators!$D$224+S133*$E133*Indicators!$E$224+S133*$F133*Indicators!$F$224+S133*$G133*Indicators!$G$224+S133*$H133*Indicators!$H$224+S133*$I133*Indicators!$I$224</f>
        <v>-5.7259230982221803E-4</v>
      </c>
      <c r="AD133" s="215"/>
      <c r="AE133" s="198">
        <f t="shared" si="3"/>
        <v>0.8217833471005983</v>
      </c>
    </row>
    <row r="134" spans="1:31" hidden="1">
      <c r="A134" s="195">
        <f>Indicators!A146</f>
        <v>39814</v>
      </c>
      <c r="B134" s="215">
        <f>(Indicators!B146-Indicators!B145)/Indicators!B145</f>
        <v>9.4405294835821427E-2</v>
      </c>
      <c r="C134" s="215">
        <f>(Indicators!C146-Indicators!C145)/-100</f>
        <v>-2.0999999999999994E-3</v>
      </c>
      <c r="D134" s="215">
        <f>(Indicators!D146-Indicators!D145)/-100</f>
        <v>1.7704657999534648E-2</v>
      </c>
      <c r="E134" s="215">
        <f>(Indicators!E146-Indicators!E145)/-Indicators!E145</f>
        <v>-0.21577099648933301</v>
      </c>
      <c r="F134" s="215">
        <f>(Indicators!F146-Indicators!F145)/Indicators!F145</f>
        <v>8.1272084805653705E-2</v>
      </c>
      <c r="G134" s="215">
        <f>(Indicators!G146-Indicators!G145)/Indicators!G145</f>
        <v>3.9913083257090552E-2</v>
      </c>
      <c r="H134" s="215">
        <f>(Indicators!H146-Indicators!H145)/Indicators!H145</f>
        <v>5.0973851124940161E-3</v>
      </c>
      <c r="I134" s="215">
        <f>(Indicators!I146-Indicators!I145)/Indicators!I145</f>
        <v>4.3176477018090397E-3</v>
      </c>
      <c r="J134" s="195"/>
      <c r="K134" s="215">
        <f>Ilembe!C$71/100</f>
        <v>0.1368131690756805</v>
      </c>
      <c r="L134" s="215">
        <f>Ilembe!D$71/100</f>
        <v>6.3323782251444305E-3</v>
      </c>
      <c r="M134" s="215">
        <f>Ilembe!E$71/100</f>
        <v>0.34417634137598052</v>
      </c>
      <c r="N134" s="215">
        <f>Ilembe!F$71/100</f>
        <v>1.9449384400928804E-2</v>
      </c>
      <c r="O134" s="215">
        <f>Ilembe!G$71/100</f>
        <v>2.8102899598415183E-2</v>
      </c>
      <c r="P134" s="215">
        <f>Ilembe!H$71/100</f>
        <v>0.12471205607956809</v>
      </c>
      <c r="Q134" s="215">
        <f>Ilembe!I$71/100</f>
        <v>6.6136404891761633E-2</v>
      </c>
      <c r="R134" s="215">
        <f>Ilembe!J$71/100</f>
        <v>0.11731031911879372</v>
      </c>
      <c r="S134" s="215">
        <f>Ilembe!K$71/100</f>
        <v>0.15696704723372723</v>
      </c>
      <c r="T134" s="215"/>
      <c r="U134" s="215">
        <f>K134*$B134*Indicators!$B$216+K134*$C134*Indicators!$C$216+K134*$D134*Indicators!$D$216+K134*$E134*Indicators!$E$216+K134*$F134*Indicators!$F$216+K134*$G134*Indicators!$G$216+K134*$H134*Indicators!$H$216+K134*$I134*Indicators!$I$216</f>
        <v>1.1098281857991577E-3</v>
      </c>
      <c r="V134" s="215">
        <f>L134*$B134*Indicators!$B$217+L134*$C134*Indicators!$C$217+L134*$D134*Indicators!$D$217+L134*$E134*Indicators!$E$217+L134*$F134*Indicators!$F$217+L134*$G134*Indicators!$G$217+L134*$H134*Indicators!$H$217+L134*$I134*Indicators!$I$217</f>
        <v>1.4927474541271877E-4</v>
      </c>
      <c r="W134" s="215">
        <f>M134*$B134*Indicators!$B$218+M134*$C134*Indicators!$C$218+M134*$D134*Indicators!$D$218+M134*$E134*Indicators!$E$218+M134*$F134*Indicators!$F$218+M134*$G134*Indicators!$G$218+M134*$H134*Indicators!$H$218+M134*$I134*Indicators!$I$218</f>
        <v>4.5786654605487961E-3</v>
      </c>
      <c r="X134" s="215">
        <f>N134*$B134*Indicators!$B$219+N134*$C134*Indicators!$C$219+N134*$D134*Indicators!$D$219+N134*$E134*Indicators!$E$219+N134*$F134*Indicators!$F$219+N134*$G134*Indicators!$G$219+N134*$H134*Indicators!$H$219+N134*$I134*Indicators!$I$219</f>
        <v>-5.8863317901072733E-4</v>
      </c>
      <c r="Y134" s="215">
        <f>O134*$B134*Indicators!$B$220+O134*$C134*Indicators!$C$220+O134*$D134*Indicators!$D$220+O134*$E134*Indicators!$E$220+O134*$F134*Indicators!$F$220+O134*$G134*Indicators!$G$220+O134*$H134*Indicators!$H$220+O134*$I134*Indicators!$I$220</f>
        <v>-5.6316963788142615E-4</v>
      </c>
      <c r="Z134" s="215">
        <f>P134*$B134*Indicators!$B$221+P134*$C134*Indicators!$C$221+P134*$D134*Indicators!$D$221+P134*$E134*Indicators!$E$221+P134*$F134*Indicators!$F$221+P134*$G134*Indicators!$G$221+P134*$H134*Indicators!$H$221+P134*$I134*Indicators!$I$221</f>
        <v>-1.0047167755297341E-3</v>
      </c>
      <c r="AA134" s="215">
        <f>Q134*$B134*Indicators!$B$222+Q134*$C134*Indicators!$C$222+Q134*$D134*Indicators!$D$222+Q134*$E134*Indicators!$E$222+Q134*$F134*Indicators!$F$222+Q134*$G134*Indicators!$G$222+Q134*$H134*Indicators!$H$222+Q134*$I134*Indicators!$I$222</f>
        <v>-3.4714378482617095E-3</v>
      </c>
      <c r="AB134" s="215">
        <f>R134*$B134*Indicators!$B$223+R134*$C134*Indicators!$C$223+R134*$D134*Indicators!$D$223+R134*$E134*Indicators!$E$223+R134*$F134*Indicators!$F$223+R134*$G134*Indicators!$G$223+R134*$H134*Indicators!$H$223+R134*$I134*Indicators!$I$223</f>
        <v>-1.0975561019233319E-3</v>
      </c>
      <c r="AC134" s="215">
        <f>S134*$B134*Indicators!$B$224+S134*$C134*Indicators!$C$224+S134*$D134*Indicators!$D$224+S134*$E134*Indicators!$E$224+S134*$F134*Indicators!$F$224+S134*$G134*Indicators!$G$224+S134*$H134*Indicators!$H$224+S134*$I134*Indicators!$I$224</f>
        <v>2.1962137027918584E-3</v>
      </c>
      <c r="AD134" s="215"/>
      <c r="AE134" s="198">
        <f t="shared" si="3"/>
        <v>0.13084685519456019</v>
      </c>
    </row>
    <row r="135" spans="1:31" hidden="1">
      <c r="A135" s="195">
        <f>Indicators!A147</f>
        <v>39845</v>
      </c>
      <c r="B135" s="215">
        <f>(Indicators!B147-Indicators!B146)/Indicators!B146</f>
        <v>-1.5500689898129968E-2</v>
      </c>
      <c r="C135" s="215">
        <f>(Indicators!C147-Indicators!C146)/-100</f>
        <v>-6.5000000000000032E-3</v>
      </c>
      <c r="D135" s="215">
        <f>(Indicators!D147-Indicators!D146)/-100</f>
        <v>-4.8001776392269232E-3</v>
      </c>
      <c r="E135" s="215">
        <f>(Indicators!E147-Indicators!E146)/-Indicators!E146</f>
        <v>9.9955575299867355E-3</v>
      </c>
      <c r="F135" s="215">
        <f>(Indicators!F147-Indicators!F146)/Indicators!F146</f>
        <v>8.7418300653594794E-2</v>
      </c>
      <c r="G135" s="215">
        <f>(Indicators!G147-Indicators!G146)/Indicators!G146</f>
        <v>4.091059056417029E-2</v>
      </c>
      <c r="H135" s="215">
        <f>(Indicators!H147-Indicators!H146)/Indicators!H146</f>
        <v>3.5720265669475916E-4</v>
      </c>
      <c r="I135" s="215">
        <f>(Indicators!I147-Indicators!I146)/Indicators!I146</f>
        <v>3.8093164997823247E-4</v>
      </c>
      <c r="J135" s="195"/>
      <c r="K135" s="215">
        <f>Ilembe!C$71/100</f>
        <v>0.1368131690756805</v>
      </c>
      <c r="L135" s="215">
        <f>Ilembe!D$71/100</f>
        <v>6.3323782251444305E-3</v>
      </c>
      <c r="M135" s="215">
        <f>Ilembe!E$71/100</f>
        <v>0.34417634137598052</v>
      </c>
      <c r="N135" s="215">
        <f>Ilembe!F$71/100</f>
        <v>1.9449384400928804E-2</v>
      </c>
      <c r="O135" s="215">
        <f>Ilembe!G$71/100</f>
        <v>2.8102899598415183E-2</v>
      </c>
      <c r="P135" s="215">
        <f>Ilembe!H$71/100</f>
        <v>0.12471205607956809</v>
      </c>
      <c r="Q135" s="215">
        <f>Ilembe!I$71/100</f>
        <v>6.6136404891761633E-2</v>
      </c>
      <c r="R135" s="215">
        <f>Ilembe!J$71/100</f>
        <v>0.11731031911879372</v>
      </c>
      <c r="S135" s="215">
        <f>Ilembe!K$71/100</f>
        <v>0.15696704723372723</v>
      </c>
      <c r="T135" s="215"/>
      <c r="U135" s="215">
        <f>K135*$B135*Indicators!$B$216+K135*$C135*Indicators!$C$216+K135*$D135*Indicators!$D$216+K135*$E135*Indicators!$E$216+K135*$F135*Indicators!$F$216+K135*$G135*Indicators!$G$216+K135*$H135*Indicators!$H$216+K135*$I135*Indicators!$I$216</f>
        <v>3.2836231705232624E-3</v>
      </c>
      <c r="V135" s="215">
        <f>L135*$B135*Indicators!$B$217+L135*$C135*Indicators!$C$217+L135*$D135*Indicators!$D$217+L135*$E135*Indicators!$E$217+L135*$F135*Indicators!$F$217+L135*$G135*Indicators!$G$217+L135*$H135*Indicators!$H$217+L135*$I135*Indicators!$I$217</f>
        <v>8.098966953307489E-5</v>
      </c>
      <c r="W135" s="215">
        <f>M135*$B135*Indicators!$B$218+M135*$C135*Indicators!$C$218+M135*$D135*Indicators!$D$218+M135*$E135*Indicators!$E$218+M135*$F135*Indicators!$F$218+M135*$G135*Indicators!$G$218+M135*$H135*Indicators!$H$218+M135*$I135*Indicators!$I$218</f>
        <v>-2.0147353362194084E-3</v>
      </c>
      <c r="X135" s="215">
        <f>N135*$B135*Indicators!$B$219+N135*$C135*Indicators!$C$219+N135*$D135*Indicators!$D$219+N135*$E135*Indicators!$E$219+N135*$F135*Indicators!$F$219+N135*$G135*Indicators!$G$219+N135*$H135*Indicators!$H$219+N135*$I135*Indicators!$I$219</f>
        <v>2.1437057977867802E-6</v>
      </c>
      <c r="Y135" s="215">
        <f>O135*$B135*Indicators!$B$220+O135*$C135*Indicators!$C$220+O135*$D135*Indicators!$D$220+O135*$E135*Indicators!$E$220+O135*$F135*Indicators!$F$220+O135*$G135*Indicators!$G$220+O135*$H135*Indicators!$H$220+O135*$I135*Indicators!$I$220</f>
        <v>-6.6169562664032469E-5</v>
      </c>
      <c r="Z135" s="215">
        <f>P135*$B135*Indicators!$B$221+P135*$C135*Indicators!$C$221+P135*$D135*Indicators!$D$221+P135*$E135*Indicators!$E$221+P135*$F135*Indicators!$F$221+P135*$G135*Indicators!$G$221+P135*$H135*Indicators!$H$221+P135*$I135*Indicators!$I$221</f>
        <v>-4.6096670039180948E-4</v>
      </c>
      <c r="AA135" s="215">
        <f>Q135*$B135*Indicators!$B$222+Q135*$C135*Indicators!$C$222+Q135*$D135*Indicators!$D$222+Q135*$E135*Indicators!$E$222+Q135*$F135*Indicators!$F$222+Q135*$G135*Indicators!$G$222+Q135*$H135*Indicators!$H$222+Q135*$I135*Indicators!$I$222</f>
        <v>-1.4674729002905612E-5</v>
      </c>
      <c r="AB135" s="215">
        <f>R135*$B135*Indicators!$B$223+R135*$C135*Indicators!$C$223+R135*$D135*Indicators!$D$223+R135*$E135*Indicators!$E$223+R135*$F135*Indicators!$F$223+R135*$G135*Indicators!$G$223+R135*$H135*Indicators!$H$223+R135*$I135*Indicators!$I$223</f>
        <v>-3.729674685883723E-4</v>
      </c>
      <c r="AC135" s="215">
        <f>S135*$B135*Indicators!$B$224+S135*$C135*Indicators!$C$224+S135*$D135*Indicators!$D$224+S135*$E135*Indicators!$E$224+S135*$F135*Indicators!$F$224+S135*$G135*Indicators!$G$224+S135*$H135*Indicators!$H$224+S135*$I135*Indicators!$I$224</f>
        <v>-7.3129332714123147E-4</v>
      </c>
      <c r="AD135" s="215"/>
      <c r="AE135" s="198">
        <f t="shared" si="3"/>
        <v>-2.9405057815363546E-2</v>
      </c>
    </row>
    <row r="136" spans="1:31" hidden="1">
      <c r="A136" s="195">
        <f>Indicators!A148</f>
        <v>39873</v>
      </c>
      <c r="B136" s="215">
        <f>(Indicators!B148-Indicators!B147)/Indicators!B147</f>
        <v>-5.26315789473683E-2</v>
      </c>
      <c r="C136" s="215">
        <f>(Indicators!C148-Indicators!C147)/-100</f>
        <v>-9.9999999999999655E-4</v>
      </c>
      <c r="D136" s="215">
        <f>(Indicators!D148-Indicators!D147)/-100</f>
        <v>-8.7088769711025189E-4</v>
      </c>
      <c r="E136" s="215">
        <f>(Indicators!E148-Indicators!E147)/-Indicators!E147</f>
        <v>-4.8911824096926175E-2</v>
      </c>
      <c r="F136" s="215">
        <f>(Indicators!F148-Indicators!F147)/Indicators!F147</f>
        <v>-2.8549962434260012E-2</v>
      </c>
      <c r="G136" s="215">
        <f>(Indicators!G148-Indicators!G147)/Indicators!G147</f>
        <v>-3.1378763866878018E-2</v>
      </c>
      <c r="H136" s="215">
        <f>(Indicators!H148-Indicators!H147)/Indicators!H147</f>
        <v>-1.8331981017632177E-4</v>
      </c>
      <c r="I136" s="215">
        <f>(Indicators!I148-Indicators!I147)/Indicators!I147</f>
        <v>1.4252298319099167E-2</v>
      </c>
      <c r="J136" s="195"/>
      <c r="K136" s="215">
        <f>Ilembe!C$71/100</f>
        <v>0.1368131690756805</v>
      </c>
      <c r="L136" s="215">
        <f>Ilembe!D$71/100</f>
        <v>6.3323782251444305E-3</v>
      </c>
      <c r="M136" s="215">
        <f>Ilembe!E$71/100</f>
        <v>0.34417634137598052</v>
      </c>
      <c r="N136" s="215">
        <f>Ilembe!F$71/100</f>
        <v>1.9449384400928804E-2</v>
      </c>
      <c r="O136" s="215">
        <f>Ilembe!G$71/100</f>
        <v>2.8102899598415183E-2</v>
      </c>
      <c r="P136" s="215">
        <f>Ilembe!H$71/100</f>
        <v>0.12471205607956809</v>
      </c>
      <c r="Q136" s="215">
        <f>Ilembe!I$71/100</f>
        <v>6.6136404891761633E-2</v>
      </c>
      <c r="R136" s="215">
        <f>Ilembe!J$71/100</f>
        <v>0.11731031911879372</v>
      </c>
      <c r="S136" s="215">
        <f>Ilembe!K$71/100</f>
        <v>0.15696704723372723</v>
      </c>
      <c r="T136" s="215"/>
      <c r="U136" s="215">
        <f>K136*$B136*Indicators!$B$216+K136*$C136*Indicators!$C$216+K136*$D136*Indicators!$D$216+K136*$E136*Indicators!$E$216+K136*$F136*Indicators!$F$216+K136*$G136*Indicators!$G$216+K136*$H136*Indicators!$H$216+K136*$I136*Indicators!$I$216</f>
        <v>-3.6156994059731709E-3</v>
      </c>
      <c r="V136" s="215">
        <f>L136*$B136*Indicators!$B$217+L136*$C136*Indicators!$C$217+L136*$D136*Indicators!$D$217+L136*$E136*Indicators!$E$217+L136*$F136*Indicators!$F$217+L136*$G136*Indicators!$G$217+L136*$H136*Indicators!$H$217+L136*$I136*Indicators!$I$217</f>
        <v>-1.9238842804093415E-4</v>
      </c>
      <c r="W136" s="215">
        <f>M136*$B136*Indicators!$B$218+M136*$C136*Indicators!$C$218+M136*$D136*Indicators!$D$218+M136*$E136*Indicators!$E$218+M136*$F136*Indicators!$F$218+M136*$G136*Indicators!$G$218+M136*$H136*Indicators!$H$218+M136*$I136*Indicators!$I$218</f>
        <v>-7.1325906369675016E-3</v>
      </c>
      <c r="X136" s="215">
        <f>N136*$B136*Indicators!$B$219+N136*$C136*Indicators!$C$219+N136*$D136*Indicators!$D$219+N136*$E136*Indicators!$E$219+N136*$F136*Indicators!$F$219+N136*$G136*Indicators!$G$219+N136*$H136*Indicators!$H$219+N136*$I136*Indicators!$I$219</f>
        <v>-1.5620286692267585E-4</v>
      </c>
      <c r="Y136" s="215">
        <f>O136*$B136*Indicators!$B$220+O136*$C136*Indicators!$C$220+O136*$D136*Indicators!$D$220+O136*$E136*Indicators!$E$220+O136*$F136*Indicators!$F$220+O136*$G136*Indicators!$G$220+O136*$H136*Indicators!$H$220+O136*$I136*Indicators!$I$220</f>
        <v>-3.4649192701346787E-4</v>
      </c>
      <c r="Z136" s="215">
        <f>P136*$B136*Indicators!$B$221+P136*$C136*Indicators!$C$221+P136*$D136*Indicators!$D$221+P136*$E136*Indicators!$E$221+P136*$F136*Indicators!$F$221+P136*$G136*Indicators!$G$221+P136*$H136*Indicators!$H$221+P136*$I136*Indicators!$I$221</f>
        <v>-1.3374554638008779E-3</v>
      </c>
      <c r="AA136" s="215">
        <f>Q136*$B136*Indicators!$B$222+Q136*$C136*Indicators!$C$222+Q136*$D136*Indicators!$D$222+Q136*$E136*Indicators!$E$222+Q136*$F136*Indicators!$F$222+Q136*$G136*Indicators!$G$222+Q136*$H136*Indicators!$H$222+Q136*$I136*Indicators!$I$222</f>
        <v>-1.2456942668008415E-3</v>
      </c>
      <c r="AB136" s="215">
        <f>R136*$B136*Indicators!$B$223+R136*$C136*Indicators!$C$223+R136*$D136*Indicators!$D$223+R136*$E136*Indicators!$E$223+R136*$F136*Indicators!$F$223+R136*$G136*Indicators!$G$223+R136*$H136*Indicators!$H$223+R136*$I136*Indicators!$I$223</f>
        <v>-1.1653384330417745E-3</v>
      </c>
      <c r="AC136" s="215">
        <f>S136*$B136*Indicators!$B$224+S136*$C136*Indicators!$C$224+S136*$D136*Indicators!$D$224+S136*$E136*Indicators!$E$224+S136*$F136*Indicators!$F$224+S136*$G136*Indicators!$G$224+S136*$H136*Indicators!$H$224+S136*$I136*Indicators!$I$224</f>
        <v>-8.0519644606972694E-4</v>
      </c>
      <c r="AD136" s="215"/>
      <c r="AE136" s="198">
        <f t="shared" si="3"/>
        <v>-1.5997057874630971</v>
      </c>
    </row>
    <row r="137" spans="1:31" hidden="1">
      <c r="A137" s="195">
        <f>Indicators!A149</f>
        <v>39904</v>
      </c>
      <c r="B137" s="215">
        <f>(Indicators!B149-Indicators!B148)/Indicators!B148</f>
        <v>-0.11306263770853009</v>
      </c>
      <c r="C137" s="215">
        <f>(Indicators!C149-Indicators!C148)/-100</f>
        <v>5.0000000000000706E-4</v>
      </c>
      <c r="D137" s="215">
        <f>(Indicators!D149-Indicators!D148)/-100</f>
        <v>2.6288579038070024E-3</v>
      </c>
      <c r="E137" s="215">
        <f>(Indicators!E149-Indicators!E148)/-Indicators!E148</f>
        <v>-4.6844919786096208E-2</v>
      </c>
      <c r="F137" s="215">
        <f>(Indicators!F149-Indicators!F148)/Indicators!F148</f>
        <v>4.1763341067285457E-2</v>
      </c>
      <c r="G137" s="215">
        <f>(Indicators!G149-Indicators!G148)/Indicators!G148</f>
        <v>-1.9088132635253056E-2</v>
      </c>
      <c r="H137" s="215">
        <f>(Indicators!H149-Indicators!H148)/Indicators!H148</f>
        <v>-1.462044247166791E-3</v>
      </c>
      <c r="I137" s="215">
        <f>(Indicators!I149-Indicators!I148)/Indicators!I148</f>
        <v>8.4204880665057665E-3</v>
      </c>
      <c r="J137" s="195"/>
      <c r="K137" s="215">
        <f>Ilembe!C$71/100</f>
        <v>0.1368131690756805</v>
      </c>
      <c r="L137" s="215">
        <f>Ilembe!D$71/100</f>
        <v>6.3323782251444305E-3</v>
      </c>
      <c r="M137" s="215">
        <f>Ilembe!E$71/100</f>
        <v>0.34417634137598052</v>
      </c>
      <c r="N137" s="215">
        <f>Ilembe!F$71/100</f>
        <v>1.9449384400928804E-2</v>
      </c>
      <c r="O137" s="215">
        <f>Ilembe!G$71/100</f>
        <v>2.8102899598415183E-2</v>
      </c>
      <c r="P137" s="215">
        <f>Ilembe!H$71/100</f>
        <v>0.12471205607956809</v>
      </c>
      <c r="Q137" s="215">
        <f>Ilembe!I$71/100</f>
        <v>6.6136404891761633E-2</v>
      </c>
      <c r="R137" s="215">
        <f>Ilembe!J$71/100</f>
        <v>0.11731031911879372</v>
      </c>
      <c r="S137" s="215">
        <f>Ilembe!K$71/100</f>
        <v>0.15696704723372723</v>
      </c>
      <c r="T137" s="215"/>
      <c r="U137" s="215">
        <f>K137*$B137*Indicators!$B$216+K137*$C137*Indicators!$C$216+K137*$D137*Indicators!$D$216+K137*$E137*Indicators!$E$216+K137*$F137*Indicators!$F$216+K137*$G137*Indicators!$G$216+K137*$H137*Indicators!$H$216+K137*$I137*Indicators!$I$216</f>
        <v>-2.3721055898638828E-3</v>
      </c>
      <c r="V137" s="215">
        <f>L137*$B137*Indicators!$B$217+L137*$C137*Indicators!$C$217+L137*$D137*Indicators!$D$217+L137*$E137*Indicators!$E$217+L137*$F137*Indicators!$F$217+L137*$G137*Indicators!$G$217+L137*$H137*Indicators!$H$217+L137*$I137*Indicators!$I$217</f>
        <v>-2.8213555765985035E-4</v>
      </c>
      <c r="W137" s="215">
        <f>M137*$B137*Indicators!$B$218+M137*$C137*Indicators!$C$218+M137*$D137*Indicators!$D$218+M137*$E137*Indicators!$E$218+M137*$F137*Indicators!$F$218+M137*$G137*Indicators!$G$218+M137*$H137*Indicators!$H$218+M137*$I137*Indicators!$I$218</f>
        <v>-1.4623047437918812E-2</v>
      </c>
      <c r="X137" s="215">
        <f>N137*$B137*Indicators!$B$219+N137*$C137*Indicators!$C$219+N137*$D137*Indicators!$D$219+N137*$E137*Indicators!$E$219+N137*$F137*Indicators!$F$219+N137*$G137*Indicators!$G$219+N137*$H137*Indicators!$H$219+N137*$I137*Indicators!$I$219</f>
        <v>-3.200350540753349E-4</v>
      </c>
      <c r="Y137" s="215">
        <f>O137*$B137*Indicators!$B$220+O137*$C137*Indicators!$C$220+O137*$D137*Indicators!$D$220+O137*$E137*Indicators!$E$220+O137*$F137*Indicators!$F$220+O137*$G137*Indicators!$G$220+O137*$H137*Indicators!$H$220+O137*$I137*Indicators!$I$220</f>
        <v>-5.0410151756030848E-4</v>
      </c>
      <c r="Z137" s="215">
        <f>P137*$B137*Indicators!$B$221+P137*$C137*Indicators!$C$221+P137*$D137*Indicators!$D$221+P137*$E137*Indicators!$E$221+P137*$F137*Indicators!$F$221+P137*$G137*Indicators!$G$221+P137*$H137*Indicators!$H$221+P137*$I137*Indicators!$I$221</f>
        <v>-1.9524289991386442E-3</v>
      </c>
      <c r="AA137" s="215">
        <f>Q137*$B137*Indicators!$B$222+Q137*$C137*Indicators!$C$222+Q137*$D137*Indicators!$D$222+Q137*$E137*Indicators!$E$222+Q137*$F137*Indicators!$F$222+Q137*$G137*Indicators!$G$222+Q137*$H137*Indicators!$H$222+Q137*$I137*Indicators!$I$222</f>
        <v>-1.6168508408735032E-3</v>
      </c>
      <c r="AB137" s="215">
        <f>R137*$B137*Indicators!$B$223+R137*$C137*Indicators!$C$223+R137*$D137*Indicators!$D$223+R137*$E137*Indicators!$E$223+R137*$F137*Indicators!$F$223+R137*$G137*Indicators!$G$223+R137*$H137*Indicators!$H$223+R137*$I137*Indicators!$I$223</f>
        <v>-1.8265754941623918E-3</v>
      </c>
      <c r="AC137" s="215">
        <f>S137*$B137*Indicators!$B$224+S137*$C137*Indicators!$C$224+S137*$D137*Indicators!$D$224+S137*$E137*Indicators!$E$224+S137*$F137*Indicators!$F$224+S137*$G137*Indicators!$G$224+S137*$H137*Indicators!$H$224+S137*$I137*Indicators!$I$224</f>
        <v>-1.6674736666565707E-3</v>
      </c>
      <c r="AD137" s="215"/>
      <c r="AE137" s="198">
        <f t="shared" si="3"/>
        <v>-2.5164754157909299</v>
      </c>
    </row>
    <row r="138" spans="1:31" hidden="1">
      <c r="A138" s="195">
        <f>Indicators!A150</f>
        <v>39934</v>
      </c>
      <c r="B138" s="215">
        <f>(Indicators!B150-Indicators!B149)/Indicators!B149</f>
        <v>-5.4889157025575556E-2</v>
      </c>
      <c r="C138" s="215">
        <f>(Indicators!C150-Indicators!C149)/-100</f>
        <v>-1.3000000000000077E-3</v>
      </c>
      <c r="D138" s="215">
        <f>(Indicators!D150-Indicators!D149)/-100</f>
        <v>3.5249882500389962E-3</v>
      </c>
      <c r="E138" s="215">
        <f>(Indicators!E150-Indicators!E149)/-Indicators!E149</f>
        <v>-0.31548835308541068</v>
      </c>
      <c r="F138" s="215">
        <f>(Indicators!F150-Indicators!F149)/Indicators!F149</f>
        <v>0.14847809948032664</v>
      </c>
      <c r="G138" s="215">
        <f>(Indicators!G150-Indicators!G149)/Indicators!G149</f>
        <v>6.7496942066051432E-2</v>
      </c>
      <c r="H138" s="215">
        <f>(Indicators!H150-Indicators!H149)/Indicators!H149</f>
        <v>-1.5272018526117686E-2</v>
      </c>
      <c r="I138" s="215">
        <f>(Indicators!I150-Indicators!I149)/Indicators!I149</f>
        <v>7.4992022125305816E-3</v>
      </c>
      <c r="J138" s="195"/>
      <c r="K138" s="215">
        <f>Ilembe!C$71/100</f>
        <v>0.1368131690756805</v>
      </c>
      <c r="L138" s="215">
        <f>Ilembe!D$71/100</f>
        <v>6.3323782251444305E-3</v>
      </c>
      <c r="M138" s="215">
        <f>Ilembe!E$71/100</f>
        <v>0.34417634137598052</v>
      </c>
      <c r="N138" s="215">
        <f>Ilembe!F$71/100</f>
        <v>1.9449384400928804E-2</v>
      </c>
      <c r="O138" s="215">
        <f>Ilembe!G$71/100</f>
        <v>2.8102899598415183E-2</v>
      </c>
      <c r="P138" s="215">
        <f>Ilembe!H$71/100</f>
        <v>0.12471205607956809</v>
      </c>
      <c r="Q138" s="215">
        <f>Ilembe!I$71/100</f>
        <v>6.6136404891761633E-2</v>
      </c>
      <c r="R138" s="215">
        <f>Ilembe!J$71/100</f>
        <v>0.11731031911879372</v>
      </c>
      <c r="S138" s="215">
        <f>Ilembe!K$71/100</f>
        <v>0.15696704723372723</v>
      </c>
      <c r="T138" s="215"/>
      <c r="U138" s="215">
        <f>K138*$B138*Indicators!$B$216+K138*$C138*Indicators!$C$216+K138*$D138*Indicators!$D$216+K138*$E138*Indicators!$E$216+K138*$F138*Indicators!$F$216+K138*$G138*Indicators!$G$216+K138*$H138*Indicators!$H$216+K138*$I138*Indicators!$I$216</f>
        <v>-2.866022169257959E-3</v>
      </c>
      <c r="V138" s="215">
        <f>L138*$B138*Indicators!$B$217+L138*$C138*Indicators!$C$217+L138*$D138*Indicators!$D$217+L138*$E138*Indicators!$E$217+L138*$F138*Indicators!$F$217+L138*$G138*Indicators!$G$217+L138*$H138*Indicators!$H$217+L138*$I138*Indicators!$I$217</f>
        <v>-1.235888051195833E-4</v>
      </c>
      <c r="W138" s="215">
        <f>M138*$B138*Indicators!$B$218+M138*$C138*Indicators!$C$218+M138*$D138*Indicators!$D$218+M138*$E138*Indicators!$E$218+M138*$F138*Indicators!$F$218+M138*$G138*Indicators!$G$218+M138*$H138*Indicators!$H$218+M138*$I138*Indicators!$I$218</f>
        <v>-1.7508647068181237E-2</v>
      </c>
      <c r="X138" s="215">
        <f>N138*$B138*Indicators!$B$219+N138*$C138*Indicators!$C$219+N138*$D138*Indicators!$D$219+N138*$E138*Indicators!$E$219+N138*$F138*Indicators!$F$219+N138*$G138*Indicators!$G$219+N138*$H138*Indicators!$H$219+N138*$I138*Indicators!$I$219</f>
        <v>-1.2885788521133845E-3</v>
      </c>
      <c r="Y138" s="215">
        <f>O138*$B138*Indicators!$B$220+O138*$C138*Indicators!$C$220+O138*$D138*Indicators!$D$220+O138*$E138*Indicators!$E$220+O138*$F138*Indicators!$F$220+O138*$G138*Indicators!$G$220+O138*$H138*Indicators!$H$220+O138*$I138*Indicators!$I$220</f>
        <v>-1.6034478999822144E-3</v>
      </c>
      <c r="Z138" s="215">
        <f>P138*$B138*Indicators!$B$221+P138*$C138*Indicators!$C$221+P138*$D138*Indicators!$D$221+P138*$E138*Indicators!$E$221+P138*$F138*Indicators!$F$221+P138*$G138*Indicators!$G$221+P138*$H138*Indicators!$H$221+P138*$I138*Indicators!$I$221</f>
        <v>-5.0640275679290272E-3</v>
      </c>
      <c r="AA138" s="215">
        <f>Q138*$B138*Indicators!$B$222+Q138*$C138*Indicators!$C$222+Q138*$D138*Indicators!$D$222+Q138*$E138*Indicators!$E$222+Q138*$F138*Indicators!$F$222+Q138*$G138*Indicators!$G$222+Q138*$H138*Indicators!$H$222+Q138*$I138*Indicators!$I$222</f>
        <v>-6.7688895018284062E-3</v>
      </c>
      <c r="AB138" s="215">
        <f>R138*$B138*Indicators!$B$223+R138*$C138*Indicators!$C$223+R138*$D138*Indicators!$D$223+R138*$E138*Indicators!$E$223+R138*$F138*Indicators!$F$223+R138*$G138*Indicators!$G$223+R138*$H138*Indicators!$H$223+R138*$I138*Indicators!$I$223</f>
        <v>-4.8504177559349302E-3</v>
      </c>
      <c r="AC138" s="215">
        <f>S138*$B138*Indicators!$B$224+S138*$C138*Indicators!$C$224+S138*$D138*Indicators!$D$224+S138*$E138*Indicators!$E$224+S138*$F138*Indicators!$F$224+S138*$G138*Indicators!$G$224+S138*$H138*Indicators!$H$224+S138*$I138*Indicators!$I$224</f>
        <v>-1.482642212015768E-3</v>
      </c>
      <c r="AD138" s="215"/>
      <c r="AE138" s="198">
        <f t="shared" si="3"/>
        <v>-4.1556261832362509</v>
      </c>
    </row>
    <row r="139" spans="1:31" hidden="1">
      <c r="A139" s="195">
        <f>Indicators!A151</f>
        <v>39965</v>
      </c>
      <c r="B139" s="215">
        <f>(Indicators!B151-Indicators!B150)/Indicators!B150</f>
        <v>-3.046536661075918E-2</v>
      </c>
      <c r="C139" s="215">
        <f>(Indicators!C151-Indicators!C150)/-100</f>
        <v>-2.2000000000000062E-3</v>
      </c>
      <c r="D139" s="215">
        <f>(Indicators!D151-Indicators!D150)/-100</f>
        <v>6.7827963619547663E-3</v>
      </c>
      <c r="E139" s="215">
        <f>(Indicators!E151-Indicators!E150)/-Indicators!E150</f>
        <v>-5.0636843740292099E-2</v>
      </c>
      <c r="F139" s="215">
        <f>(Indicators!F151-Indicators!F150)/Indicators!F150</f>
        <v>7.1751777634130418E-2</v>
      </c>
      <c r="G139" s="215">
        <f>(Indicators!G151-Indicators!G150)/Indicators!G150</f>
        <v>-2.2604166666666713E-2</v>
      </c>
      <c r="H139" s="215">
        <f>(Indicators!H151-Indicators!H150)/Indicators!H150</f>
        <v>5.0881893364220637E-3</v>
      </c>
      <c r="I139" s="215">
        <f>(Indicators!I151-Indicators!I150)/Indicators!I150</f>
        <v>7.496172728712453E-3</v>
      </c>
      <c r="J139" s="195"/>
      <c r="K139" s="215">
        <f>Ilembe!C$71/100</f>
        <v>0.1368131690756805</v>
      </c>
      <c r="L139" s="215">
        <f>Ilembe!D$71/100</f>
        <v>6.3323782251444305E-3</v>
      </c>
      <c r="M139" s="215">
        <f>Ilembe!E$71/100</f>
        <v>0.34417634137598052</v>
      </c>
      <c r="N139" s="215">
        <f>Ilembe!F$71/100</f>
        <v>1.9449384400928804E-2</v>
      </c>
      <c r="O139" s="215">
        <f>Ilembe!G$71/100</f>
        <v>2.8102899598415183E-2</v>
      </c>
      <c r="P139" s="215">
        <f>Ilembe!H$71/100</f>
        <v>0.12471205607956809</v>
      </c>
      <c r="Q139" s="215">
        <f>Ilembe!I$71/100</f>
        <v>6.6136404891761633E-2</v>
      </c>
      <c r="R139" s="215">
        <f>Ilembe!J$71/100</f>
        <v>0.11731031911879372</v>
      </c>
      <c r="S139" s="215">
        <f>Ilembe!K$71/100</f>
        <v>0.15696704723372723</v>
      </c>
      <c r="T139" s="215"/>
      <c r="U139" s="215">
        <f>K139*$B139*Indicators!$B$216+K139*$C139*Indicators!$C$216+K139*$D139*Indicators!$D$216+K139*$E139*Indicators!$E$216+K139*$F139*Indicators!$F$216+K139*$G139*Indicators!$G$216+K139*$H139*Indicators!$H$216+K139*$I139*Indicators!$I$216</f>
        <v>1.1015989926013577E-3</v>
      </c>
      <c r="V139" s="215">
        <f>L139*$B139*Indicators!$B$217+L139*$C139*Indicators!$C$217+L139*$D139*Indicators!$D$217+L139*$E139*Indicators!$E$217+L139*$F139*Indicators!$F$217+L139*$G139*Indicators!$G$217+L139*$H139*Indicators!$H$217+L139*$I139*Indicators!$I$217</f>
        <v>-1.3770216484038105E-4</v>
      </c>
      <c r="W139" s="215">
        <f>M139*$B139*Indicators!$B$218+M139*$C139*Indicators!$C$218+M139*$D139*Indicators!$D$218+M139*$E139*Indicators!$E$218+M139*$F139*Indicators!$F$218+M139*$G139*Indicators!$G$218+M139*$H139*Indicators!$H$218+M139*$I139*Indicators!$I$218</f>
        <v>-4.756299996880967E-3</v>
      </c>
      <c r="X139" s="215">
        <f>N139*$B139*Indicators!$B$219+N139*$C139*Indicators!$C$219+N139*$D139*Indicators!$D$219+N139*$E139*Indicators!$E$219+N139*$F139*Indicators!$F$219+N139*$G139*Indicators!$G$219+N139*$H139*Indicators!$H$219+N139*$I139*Indicators!$I$219</f>
        <v>-1.6897353446086529E-4</v>
      </c>
      <c r="Y139" s="215">
        <f>O139*$B139*Indicators!$B$220+O139*$C139*Indicators!$C$220+O139*$D139*Indicators!$D$220+O139*$E139*Indicators!$E$220+O139*$F139*Indicators!$F$220+O139*$G139*Indicators!$G$220+O139*$H139*Indicators!$H$220+O139*$I139*Indicators!$I$220</f>
        <v>-2.4512805177439266E-4</v>
      </c>
      <c r="Z139" s="215">
        <f>P139*$B139*Indicators!$B$221+P139*$C139*Indicators!$C$221+P139*$D139*Indicators!$D$221+P139*$E139*Indicators!$E$221+P139*$F139*Indicators!$F$221+P139*$G139*Indicators!$G$221+P139*$H139*Indicators!$H$221+P139*$I139*Indicators!$I$221</f>
        <v>-7.7965168920848045E-4</v>
      </c>
      <c r="AA139" s="215">
        <f>Q139*$B139*Indicators!$B$222+Q139*$C139*Indicators!$C$222+Q139*$D139*Indicators!$D$222+Q139*$E139*Indicators!$E$222+Q139*$F139*Indicators!$F$222+Q139*$G139*Indicators!$G$222+Q139*$H139*Indicators!$H$222+Q139*$I139*Indicators!$I$222</f>
        <v>-1.0735297621558924E-3</v>
      </c>
      <c r="AB139" s="215">
        <f>R139*$B139*Indicators!$B$223+R139*$C139*Indicators!$C$223+R139*$D139*Indicators!$D$223+R139*$E139*Indicators!$E$223+R139*$F139*Indicators!$F$223+R139*$G139*Indicators!$G$223+R139*$H139*Indicators!$H$223+R139*$I139*Indicators!$I$223</f>
        <v>-7.3913430771323945E-4</v>
      </c>
      <c r="AC139" s="215">
        <f>S139*$B139*Indicators!$B$224+S139*$C139*Indicators!$C$224+S139*$D139*Indicators!$D$224+S139*$E139*Indicators!$E$224+S139*$F139*Indicators!$F$224+S139*$G139*Indicators!$G$224+S139*$H139*Indicators!$H$224+S139*$I139*Indicators!$I$224</f>
        <v>-8.7699365253322042E-5</v>
      </c>
      <c r="AD139" s="215"/>
      <c r="AE139" s="198">
        <f t="shared" si="3"/>
        <v>-0.68865198796861826</v>
      </c>
    </row>
    <row r="140" spans="1:31" hidden="1">
      <c r="A140" s="195">
        <f>Indicators!A152</f>
        <v>39995</v>
      </c>
      <c r="B140" s="215">
        <f>(Indicators!B152-Indicators!B151)/Indicators!B151</f>
        <v>5.034856700232339E-3</v>
      </c>
      <c r="C140" s="215">
        <f>(Indicators!C152-Indicators!C151)/-100</f>
        <v>1.0000000000000141E-3</v>
      </c>
      <c r="D140" s="215">
        <f>(Indicators!D152-Indicators!D151)/-100</f>
        <v>1.9584623793041534E-3</v>
      </c>
      <c r="E140" s="215">
        <f>(Indicators!E152-Indicators!E151)/-Indicators!E151</f>
        <v>-2.9716144293317637E-2</v>
      </c>
      <c r="F140" s="215">
        <f>(Indicators!F152-Indicators!F151)/Indicators!F151</f>
        <v>7.3582629674306552E-2</v>
      </c>
      <c r="G140" s="215">
        <f>(Indicators!G152-Indicators!G151)/Indicators!G151</f>
        <v>-3.8367259938185115E-3</v>
      </c>
      <c r="H140" s="215">
        <f>(Indicators!H152-Indicators!H151)/Indicators!H151</f>
        <v>2.9958361587906091E-3</v>
      </c>
      <c r="I140" s="215">
        <f>(Indicators!I152-Indicators!I151)/Indicators!I151</f>
        <v>1.7815037987948652E-2</v>
      </c>
      <c r="J140" s="195"/>
      <c r="K140" s="215">
        <f>Ilembe!C$71/100</f>
        <v>0.1368131690756805</v>
      </c>
      <c r="L140" s="215">
        <f>Ilembe!D$71/100</f>
        <v>6.3323782251444305E-3</v>
      </c>
      <c r="M140" s="215">
        <f>Ilembe!E$71/100</f>
        <v>0.34417634137598052</v>
      </c>
      <c r="N140" s="215">
        <f>Ilembe!F$71/100</f>
        <v>1.9449384400928804E-2</v>
      </c>
      <c r="O140" s="215">
        <f>Ilembe!G$71/100</f>
        <v>2.8102899598415183E-2</v>
      </c>
      <c r="P140" s="215">
        <f>Ilembe!H$71/100</f>
        <v>0.12471205607956809</v>
      </c>
      <c r="Q140" s="215">
        <f>Ilembe!I$71/100</f>
        <v>6.6136404891761633E-2</v>
      </c>
      <c r="R140" s="215">
        <f>Ilembe!J$71/100</f>
        <v>0.11731031911879372</v>
      </c>
      <c r="S140" s="215">
        <f>Ilembe!K$71/100</f>
        <v>0.15696704723372723</v>
      </c>
      <c r="T140" s="215"/>
      <c r="U140" s="215">
        <f>K140*$B140*Indicators!$B$216+K140*$C140*Indicators!$C$216+K140*$D140*Indicators!$D$216+K140*$E140*Indicators!$E$216+K140*$F140*Indicators!$F$216+K140*$G140*Indicators!$G$216+K140*$H140*Indicators!$H$216+K140*$I140*Indicators!$I$216</f>
        <v>2.7297956054852706E-3</v>
      </c>
      <c r="V140" s="215">
        <f>L140*$B140*Indicators!$B$217+L140*$C140*Indicators!$C$217+L140*$D140*Indicators!$D$217+L140*$E140*Indicators!$E$217+L140*$F140*Indicators!$F$217+L140*$G140*Indicators!$G$217+L140*$H140*Indicators!$H$217+L140*$I140*Indicators!$I$217</f>
        <v>3.5914702461172769E-6</v>
      </c>
      <c r="W140" s="215">
        <f>M140*$B140*Indicators!$B$218+M140*$C140*Indicators!$C$218+M140*$D140*Indicators!$D$218+M140*$E140*Indicators!$E$218+M140*$F140*Indicators!$F$218+M140*$G140*Indicators!$G$218+M140*$H140*Indicators!$H$218+M140*$I140*Indicators!$I$218</f>
        <v>1.0156987143653941E-3</v>
      </c>
      <c r="X140" s="215">
        <f>N140*$B140*Indicators!$B$219+N140*$C140*Indicators!$C$219+N140*$D140*Indicators!$D$219+N140*$E140*Indicators!$E$219+N140*$F140*Indicators!$F$219+N140*$G140*Indicators!$G$219+N140*$H140*Indicators!$H$219+N140*$I140*Indicators!$I$219</f>
        <v>7.6149835162172741E-5</v>
      </c>
      <c r="Y140" s="215">
        <f>O140*$B140*Indicators!$B$220+O140*$C140*Indicators!$C$220+O140*$D140*Indicators!$D$220+O140*$E140*Indicators!$E$220+O140*$F140*Indicators!$F$220+O140*$G140*Indicators!$G$220+O140*$H140*Indicators!$H$220+O140*$I140*Indicators!$I$220</f>
        <v>-4.6892132623352415E-5</v>
      </c>
      <c r="Z140" s="215">
        <f>P140*$B140*Indicators!$B$221+P140*$C140*Indicators!$C$221+P140*$D140*Indicators!$D$221+P140*$E140*Indicators!$E$221+P140*$F140*Indicators!$F$221+P140*$G140*Indicators!$G$221+P140*$H140*Indicators!$H$221+P140*$I140*Indicators!$I$221</f>
        <v>-1.2190319683905692E-4</v>
      </c>
      <c r="AA140" s="215">
        <f>Q140*$B140*Indicators!$B$222+Q140*$C140*Indicators!$C$222+Q140*$D140*Indicators!$D$222+Q140*$E140*Indicators!$E$222+Q140*$F140*Indicators!$F$222+Q140*$G140*Indicators!$G$222+Q140*$H140*Indicators!$H$222+Q140*$I140*Indicators!$I$222</f>
        <v>-3.7266808285421718E-4</v>
      </c>
      <c r="AB140" s="215">
        <f>R140*$B140*Indicators!$B$223+R140*$C140*Indicators!$C$223+R140*$D140*Indicators!$D$223+R140*$E140*Indicators!$E$223+R140*$F140*Indicators!$F$223+R140*$G140*Indicators!$G$223+R140*$H140*Indicators!$H$223+R140*$I140*Indicators!$I$223</f>
        <v>-1.5576437700756717E-5</v>
      </c>
      <c r="AC140" s="215">
        <f>S140*$B140*Indicators!$B$224+S140*$C140*Indicators!$C$224+S140*$D140*Indicators!$D$224+S140*$E140*Indicators!$E$224+S140*$F140*Indicators!$F$224+S140*$G140*Indicators!$G$224+S140*$H140*Indicators!$H$224+S140*$I140*Indicators!$I$224</f>
        <v>4.763448990580567E-4</v>
      </c>
      <c r="AD140" s="215"/>
      <c r="AE140" s="198">
        <f t="shared" si="3"/>
        <v>0.3744540674299629</v>
      </c>
    </row>
    <row r="141" spans="1:31" hidden="1">
      <c r="A141" s="195">
        <f>Indicators!A153</f>
        <v>40026</v>
      </c>
      <c r="B141" s="215">
        <f>(Indicators!B153-Indicators!B152)/Indicators!B152</f>
        <v>-6.9364161849709051E-4</v>
      </c>
      <c r="C141" s="215">
        <f>(Indicators!C153-Indicators!C152)/-100</f>
        <v>1.899999999999995E-3</v>
      </c>
      <c r="D141" s="215">
        <f>(Indicators!D153-Indicators!D152)/-100</f>
        <v>2.3017788504512992E-3</v>
      </c>
      <c r="E141" s="215">
        <f>(Indicators!E153-Indicators!E152)/-Indicators!E152</f>
        <v>1.6223977027997265E-2</v>
      </c>
      <c r="F141" s="215">
        <f>(Indicators!F153-Indicators!F152)/Indicators!F152</f>
        <v>0.22022471910112348</v>
      </c>
      <c r="G141" s="215">
        <f>(Indicators!G153-Indicators!G152)/Indicators!G152</f>
        <v>2.342997753289823E-2</v>
      </c>
      <c r="H141" s="215">
        <f>(Indicators!H153-Indicators!H152)/Indicators!H152</f>
        <v>-1.7971725628795937E-3</v>
      </c>
      <c r="I141" s="215">
        <f>(Indicators!I153-Indicators!I152)/Indicators!I152</f>
        <v>-4.1184041184041183E-4</v>
      </c>
      <c r="J141" s="195"/>
      <c r="K141" s="215">
        <f>Ilembe!C$71/100</f>
        <v>0.1368131690756805</v>
      </c>
      <c r="L141" s="215">
        <f>Ilembe!D$71/100</f>
        <v>6.3323782251444305E-3</v>
      </c>
      <c r="M141" s="215">
        <f>Ilembe!E$71/100</f>
        <v>0.34417634137598052</v>
      </c>
      <c r="N141" s="215">
        <f>Ilembe!F$71/100</f>
        <v>1.9449384400928804E-2</v>
      </c>
      <c r="O141" s="215">
        <f>Ilembe!G$71/100</f>
        <v>2.8102899598415183E-2</v>
      </c>
      <c r="P141" s="215">
        <f>Ilembe!H$71/100</f>
        <v>0.12471205607956809</v>
      </c>
      <c r="Q141" s="215">
        <f>Ilembe!I$71/100</f>
        <v>6.6136404891761633E-2</v>
      </c>
      <c r="R141" s="215">
        <f>Ilembe!J$71/100</f>
        <v>0.11731031911879372</v>
      </c>
      <c r="S141" s="215">
        <f>Ilembe!K$71/100</f>
        <v>0.15696704723372723</v>
      </c>
      <c r="T141" s="215"/>
      <c r="U141" s="215">
        <f>K141*$B141*Indicators!$B$216+K141*$C141*Indicators!$C$216+K141*$D141*Indicators!$D$216+K141*$E141*Indicators!$E$216+K141*$F141*Indicators!$F$216+K141*$G141*Indicators!$G$216+K141*$H141*Indicators!$H$216+K141*$I141*Indicators!$I$216</f>
        <v>9.4098986705322615E-3</v>
      </c>
      <c r="V141" s="215">
        <f>L141*$B141*Indicators!$B$217+L141*$C141*Indicators!$C$217+L141*$D141*Indicators!$D$217+L141*$E141*Indicators!$E$217+L141*$F141*Indicators!$F$217+L141*$G141*Indicators!$G$217+L141*$H141*Indicators!$H$217+L141*$I141*Indicators!$I$217</f>
        <v>6.7781321528170496E-5</v>
      </c>
      <c r="W141" s="215">
        <f>M141*$B141*Indicators!$B$218+M141*$C141*Indicators!$C$218+M141*$D141*Indicators!$D$218+M141*$E141*Indicators!$E$218+M141*$F141*Indicators!$F$218+M141*$G141*Indicators!$G$218+M141*$H141*Indicators!$H$218+M141*$I141*Indicators!$I$218</f>
        <v>5.5502797144444847E-4</v>
      </c>
      <c r="X141" s="215">
        <f>N141*$B141*Indicators!$B$219+N141*$C141*Indicators!$C$219+N141*$D141*Indicators!$D$219+N141*$E141*Indicators!$E$219+N141*$F141*Indicators!$F$219+N141*$G141*Indicators!$G$219+N141*$H141*Indicators!$H$219+N141*$I141*Indicators!$I$219</f>
        <v>5.834587225802896E-5</v>
      </c>
      <c r="Y141" s="215">
        <f>O141*$B141*Indicators!$B$220+O141*$C141*Indicators!$C$220+O141*$D141*Indicators!$D$220+O141*$E141*Indicators!$E$220+O141*$F141*Indicators!$F$220+O141*$G141*Indicators!$G$220+O141*$H141*Indicators!$H$220+O141*$I141*Indicators!$I$220</f>
        <v>7.3198680797909502E-5</v>
      </c>
      <c r="Z141" s="215">
        <f>P141*$B141*Indicators!$B$221+P141*$C141*Indicators!$C$221+P141*$D141*Indicators!$D$221+P141*$E141*Indicators!$E$221+P141*$F141*Indicators!$F$221+P141*$G141*Indicators!$G$221+P141*$H141*Indicators!$H$221+P141*$I141*Indicators!$I$221</f>
        <v>2.7799516659974535E-4</v>
      </c>
      <c r="AA141" s="215">
        <f>Q141*$B141*Indicators!$B$222+Q141*$C141*Indicators!$C$222+Q141*$D141*Indicators!$D$222+Q141*$E141*Indicators!$E$222+Q141*$F141*Indicators!$F$222+Q141*$G141*Indicators!$G$222+Q141*$H141*Indicators!$H$222+Q141*$I141*Indicators!$I$222</f>
        <v>3.3117065859313271E-4</v>
      </c>
      <c r="AB141" s="215">
        <f>R141*$B141*Indicators!$B$223+R141*$C141*Indicators!$C$223+R141*$D141*Indicators!$D$223+R141*$E141*Indicators!$E$223+R141*$F141*Indicators!$F$223+R141*$G141*Indicators!$G$223+R141*$H141*Indicators!$H$223+R141*$I141*Indicators!$I$223</f>
        <v>2.215367410879332E-4</v>
      </c>
      <c r="AC141" s="215">
        <f>S141*$B141*Indicators!$B$224+S141*$C141*Indicators!$C$224+S141*$D141*Indicators!$D$224+S141*$E141*Indicators!$E$224+S141*$F141*Indicators!$F$224+S141*$G141*Indicators!$G$224+S141*$H141*Indicators!$H$224+S141*$I141*Indicators!$I$224</f>
        <v>7.7894554810804337E-5</v>
      </c>
      <c r="AD141" s="215"/>
      <c r="AE141" s="198">
        <f t="shared" si="3"/>
        <v>1.1072849637652438</v>
      </c>
    </row>
    <row r="142" spans="1:31" hidden="1">
      <c r="A142" s="195">
        <f>Indicators!A154</f>
        <v>40057</v>
      </c>
      <c r="B142" s="215">
        <f>(Indicators!B154-Indicators!B153)/Indicators!B153</f>
        <v>-3.4950383053113328E-2</v>
      </c>
      <c r="C142" s="215">
        <f>(Indicators!C154-Indicators!C153)/-100</f>
        <v>-1.0999999999999942E-3</v>
      </c>
      <c r="D142" s="215">
        <f>(Indicators!D154-Indicators!D153)/-100</f>
        <v>2.4654051850253288E-3</v>
      </c>
      <c r="E142" s="215">
        <f>(Indicators!E154-Indicators!E153)/-Indicators!E153</f>
        <v>2.3058960887332142E-2</v>
      </c>
      <c r="F142" s="215">
        <f>(Indicators!F154-Indicators!F153)/Indicators!F153</f>
        <v>7.9650092081031326E-2</v>
      </c>
      <c r="G142" s="215">
        <f>(Indicators!G154-Indicators!G153)/Indicators!G153</f>
        <v>3.7737821450972216E-2</v>
      </c>
      <c r="H142" s="215">
        <f>(Indicators!H154-Indicators!H153)/Indicators!H153</f>
        <v>-5.5376517348802235E-4</v>
      </c>
      <c r="I142" s="215">
        <f>(Indicators!I154-Indicators!I153)/Indicators!I153</f>
        <v>4.8411186074058818E-3</v>
      </c>
      <c r="J142" s="195"/>
      <c r="K142" s="215">
        <f>Ilembe!C$71/100</f>
        <v>0.1368131690756805</v>
      </c>
      <c r="L142" s="215">
        <f>Ilembe!D$71/100</f>
        <v>6.3323782251444305E-3</v>
      </c>
      <c r="M142" s="215">
        <f>Ilembe!E$71/100</f>
        <v>0.34417634137598052</v>
      </c>
      <c r="N142" s="215">
        <f>Ilembe!F$71/100</f>
        <v>1.9449384400928804E-2</v>
      </c>
      <c r="O142" s="215">
        <f>Ilembe!G$71/100</f>
        <v>2.8102899598415183E-2</v>
      </c>
      <c r="P142" s="215">
        <f>Ilembe!H$71/100</f>
        <v>0.12471205607956809</v>
      </c>
      <c r="Q142" s="215">
        <f>Ilembe!I$71/100</f>
        <v>6.6136404891761633E-2</v>
      </c>
      <c r="R142" s="215">
        <f>Ilembe!J$71/100</f>
        <v>0.11731031911879372</v>
      </c>
      <c r="S142" s="215">
        <f>Ilembe!K$71/100</f>
        <v>0.15696704723372723</v>
      </c>
      <c r="T142" s="215"/>
      <c r="U142" s="215">
        <f>K142*$B142*Indicators!$B$216+K142*$C142*Indicators!$C$216+K142*$D142*Indicators!$D$216+K142*$E142*Indicators!$E$216+K142*$F142*Indicators!$F$216+K142*$G142*Indicators!$G$216+K142*$H142*Indicators!$H$216+K142*$I142*Indicators!$I$216</f>
        <v>2.8963563504073855E-3</v>
      </c>
      <c r="V142" s="215">
        <f>L142*$B142*Indicators!$B$217+L142*$C142*Indicators!$C$217+L142*$D142*Indicators!$D$217+L142*$E142*Indicators!$E$217+L142*$F142*Indicators!$F$217+L142*$G142*Indicators!$G$217+L142*$H142*Indicators!$H$217+L142*$I142*Indicators!$I$217</f>
        <v>4.9925315139128044E-5</v>
      </c>
      <c r="W142" s="215">
        <f>M142*$B142*Indicators!$B$218+M142*$C142*Indicators!$C$218+M142*$D142*Indicators!$D$218+M142*$E142*Indicators!$E$218+M142*$F142*Indicators!$F$218+M142*$G142*Indicators!$G$218+M142*$H142*Indicators!$H$218+M142*$I142*Indicators!$I$218</f>
        <v>-3.1356600370245559E-3</v>
      </c>
      <c r="X142" s="215">
        <f>N142*$B142*Indicators!$B$219+N142*$C142*Indicators!$C$219+N142*$D142*Indicators!$D$219+N142*$E142*Indicators!$E$219+N142*$F142*Indicators!$F$219+N142*$G142*Indicators!$G$219+N142*$H142*Indicators!$H$219+N142*$I142*Indicators!$I$219</f>
        <v>6.9049339046360603E-5</v>
      </c>
      <c r="Y142" s="215">
        <f>O142*$B142*Indicators!$B$220+O142*$C142*Indicators!$C$220+O142*$D142*Indicators!$D$220+O142*$E142*Indicators!$E$220+O142*$F142*Indicators!$F$220+O142*$G142*Indicators!$G$220+O142*$H142*Indicators!$H$220+O142*$I142*Indicators!$I$220</f>
        <v>-1.2288632298594086E-6</v>
      </c>
      <c r="Z142" s="215">
        <f>P142*$B142*Indicators!$B$221+P142*$C142*Indicators!$C$221+P142*$D142*Indicators!$D$221+P142*$E142*Indicators!$E$221+P142*$F142*Indicators!$F$221+P142*$G142*Indicators!$G$221+P142*$H142*Indicators!$H$221+P142*$I142*Indicators!$I$221</f>
        <v>-1.5208666079509581E-4</v>
      </c>
      <c r="AA142" s="215">
        <f>Q142*$B142*Indicators!$B$222+Q142*$C142*Indicators!$C$222+Q142*$D142*Indicators!$D$222+Q142*$E142*Indicators!$E$222+Q142*$F142*Indicators!$F$222+Q142*$G142*Indicators!$G$222+Q142*$H142*Indicators!$H$222+Q142*$I142*Indicators!$I$222</f>
        <v>2.528096685828938E-4</v>
      </c>
      <c r="AB142" s="215">
        <f>R142*$B142*Indicators!$B$223+R142*$C142*Indicators!$C$223+R142*$D142*Indicators!$D$223+R142*$E142*Indicators!$E$223+R142*$F142*Indicators!$F$223+R142*$G142*Indicators!$G$223+R142*$H142*Indicators!$H$223+R142*$I142*Indicators!$I$223</f>
        <v>-1.4683443119318967E-4</v>
      </c>
      <c r="AC142" s="215">
        <f>S142*$B142*Indicators!$B$224+S142*$C142*Indicators!$C$224+S142*$D142*Indicators!$D$224+S142*$E142*Indicators!$E$224+S142*$F142*Indicators!$F$224+S142*$G142*Indicators!$G$224+S142*$H142*Indicators!$H$224+S142*$I142*Indicators!$I$224</f>
        <v>-5.1972274210019371E-4</v>
      </c>
      <c r="AD142" s="215"/>
      <c r="AE142" s="198">
        <f t="shared" si="3"/>
        <v>-6.8739206116712664E-2</v>
      </c>
    </row>
    <row r="143" spans="1:31" hidden="1">
      <c r="A143" s="195">
        <f>Indicators!A155</f>
        <v>40087</v>
      </c>
      <c r="B143" s="215">
        <f>(Indicators!B155-Indicators!B154)/Indicators!B154</f>
        <v>4.346204563314994E-2</v>
      </c>
      <c r="C143" s="215">
        <f>(Indicators!C155-Indicators!C154)/-100</f>
        <v>-1.2000000000000099E-3</v>
      </c>
      <c r="D143" s="215">
        <f>(Indicators!D155-Indicators!D154)/-100</f>
        <v>3.1619616487711167E-3</v>
      </c>
      <c r="E143" s="215">
        <f>(Indicators!E155-Indicators!E154)/-Indicators!E154</f>
        <v>-0.12877203465790268</v>
      </c>
      <c r="F143" s="215">
        <f>(Indicators!F155-Indicators!F154)/Indicators!F154</f>
        <v>-1.2366737739872033E-2</v>
      </c>
      <c r="G143" s="215">
        <f>(Indicators!G155-Indicators!G154)/Indicators!G154</f>
        <v>5.4497834189583871E-2</v>
      </c>
      <c r="H143" s="215">
        <f>(Indicators!H155-Indicators!H154)/Indicators!H154</f>
        <v>2.0045475822092908E-4</v>
      </c>
      <c r="I143" s="215">
        <f>(Indicators!I155-Indicators!I154)/Indicators!I154</f>
        <v>6.0991235713187429E-3</v>
      </c>
      <c r="J143" s="195"/>
      <c r="K143" s="215">
        <f>Ilembe!C$71/100</f>
        <v>0.1368131690756805</v>
      </c>
      <c r="L143" s="215">
        <f>Ilembe!D$71/100</f>
        <v>6.3323782251444305E-3</v>
      </c>
      <c r="M143" s="215">
        <f>Ilembe!E$71/100</f>
        <v>0.34417634137598052</v>
      </c>
      <c r="N143" s="215">
        <f>Ilembe!F$71/100</f>
        <v>1.9449384400928804E-2</v>
      </c>
      <c r="O143" s="215">
        <f>Ilembe!G$71/100</f>
        <v>2.8102899598415183E-2</v>
      </c>
      <c r="P143" s="215">
        <f>Ilembe!H$71/100</f>
        <v>0.12471205607956809</v>
      </c>
      <c r="Q143" s="215">
        <f>Ilembe!I$71/100</f>
        <v>6.6136404891761633E-2</v>
      </c>
      <c r="R143" s="215">
        <f>Ilembe!J$71/100</f>
        <v>0.11731031911879372</v>
      </c>
      <c r="S143" s="215">
        <f>Ilembe!K$71/100</f>
        <v>0.15696704723372723</v>
      </c>
      <c r="T143" s="215"/>
      <c r="U143" s="215">
        <f>K143*$B143*Indicators!$B$216+K143*$C143*Indicators!$C$216+K143*$D143*Indicators!$D$216+K143*$E143*Indicators!$E$216+K143*$F143*Indicators!$F$216+K143*$G143*Indicators!$G$216+K143*$H143*Indicators!$H$216+K143*$I143*Indicators!$I$216</f>
        <v>-2.2386444219402923E-3</v>
      </c>
      <c r="V143" s="215">
        <f>L143*$B143*Indicators!$B$217+L143*$C143*Indicators!$C$217+L143*$D143*Indicators!$D$217+L143*$E143*Indicators!$E$217+L143*$F143*Indicators!$F$217+L143*$G143*Indicators!$G$217+L143*$H143*Indicators!$H$217+L143*$I143*Indicators!$I$217</f>
        <v>1.4678686146371082E-4</v>
      </c>
      <c r="W143" s="215">
        <f>M143*$B143*Indicators!$B$218+M143*$C143*Indicators!$C$218+M143*$D143*Indicators!$D$218+M143*$E143*Indicators!$E$218+M143*$F143*Indicators!$F$218+M143*$G143*Indicators!$G$218+M143*$H143*Indicators!$H$218+M143*$I143*Indicators!$I$218</f>
        <v>1.2020292566138281E-3</v>
      </c>
      <c r="X143" s="215">
        <f>N143*$B143*Indicators!$B$219+N143*$C143*Indicators!$C$219+N143*$D143*Indicators!$D$219+N143*$E143*Indicators!$E$219+N143*$F143*Indicators!$F$219+N143*$G143*Indicators!$G$219+N143*$H143*Indicators!$H$219+N143*$I143*Indicators!$I$219</f>
        <v>-3.5476643829049408E-4</v>
      </c>
      <c r="Y143" s="215">
        <f>O143*$B143*Indicators!$B$220+O143*$C143*Indicators!$C$220+O143*$D143*Indicators!$D$220+O143*$E143*Indicators!$E$220+O143*$F143*Indicators!$F$220+O143*$G143*Indicators!$G$220+O143*$H143*Indicators!$H$220+O143*$I143*Indicators!$I$220</f>
        <v>-4.1166003761322384E-4</v>
      </c>
      <c r="Z143" s="215">
        <f>P143*$B143*Indicators!$B$221+P143*$C143*Indicators!$C$221+P143*$D143*Indicators!$D$221+P143*$E143*Indicators!$E$221+P143*$F143*Indicators!$F$221+P143*$G143*Indicators!$G$221+P143*$H143*Indicators!$H$221+P143*$I143*Indicators!$I$221</f>
        <v>-1.0311807481388857E-3</v>
      </c>
      <c r="AA143" s="215">
        <f>Q143*$B143*Indicators!$B$222+Q143*$C143*Indicators!$C$222+Q143*$D143*Indicators!$D$222+Q143*$E143*Indicators!$E$222+Q143*$F143*Indicators!$F$222+Q143*$G143*Indicators!$G$222+Q143*$H143*Indicators!$H$222+Q143*$I143*Indicators!$I$222</f>
        <v>-2.2194852596977713E-3</v>
      </c>
      <c r="AB143" s="215">
        <f>R143*$B143*Indicators!$B$223+R143*$C143*Indicators!$C$223+R143*$D143*Indicators!$D$223+R143*$E143*Indicators!$E$223+R143*$F143*Indicators!$F$223+R143*$G143*Indicators!$G$223+R143*$H143*Indicators!$H$223+R143*$I143*Indicators!$I$223</f>
        <v>-9.7012233455392332E-4</v>
      </c>
      <c r="AC143" s="215">
        <f>S143*$B143*Indicators!$B$224+S143*$C143*Indicators!$C$224+S143*$D143*Indicators!$D$224+S143*$E143*Indicators!$E$224+S143*$F143*Indicators!$F$224+S143*$G143*Indicators!$G$224+S143*$H143*Indicators!$H$224+S143*$I143*Indicators!$I$224</f>
        <v>7.7285700216966088E-4</v>
      </c>
      <c r="AD143" s="215"/>
      <c r="AE143" s="198">
        <f t="shared" si="3"/>
        <v>-0.51041861199873895</v>
      </c>
    </row>
    <row r="144" spans="1:31" hidden="1">
      <c r="A144" s="195">
        <f>Indicators!A156</f>
        <v>40118</v>
      </c>
      <c r="B144" s="215">
        <f>(Indicators!B156-Indicators!B155)/Indicators!B155</f>
        <v>-5.4378350778657047E-2</v>
      </c>
      <c r="C144" s="215">
        <f>(Indicators!C156-Indicators!C155)/-100</f>
        <v>-9.9999999999997863E-5</v>
      </c>
      <c r="D144" s="215">
        <f>(Indicators!D156-Indicators!D155)/-100</f>
        <v>1.0293715266966252E-3</v>
      </c>
      <c r="E144" s="215">
        <f>(Indicators!E156-Indicators!E155)/-Indicators!E155</f>
        <v>-5.9555320275278302E-3</v>
      </c>
      <c r="F144" s="215">
        <f>(Indicators!F156-Indicators!F155)/Indicators!F155</f>
        <v>-1.6839378238341994E-2</v>
      </c>
      <c r="G144" s="215">
        <f>(Indicators!G156-Indicators!G155)/Indicators!G155</f>
        <v>0.12504776461597258</v>
      </c>
      <c r="H144" s="215">
        <f>(Indicators!H156-Indicators!H155)/Indicators!H155</f>
        <v>1.3271421525063644E-4</v>
      </c>
      <c r="I144" s="215">
        <f>(Indicators!I156-Indicators!I155)/Indicators!I155</f>
        <v>-2.3433520122261844E-3</v>
      </c>
      <c r="J144" s="195"/>
      <c r="K144" s="215">
        <f>Ilembe!C$71/100</f>
        <v>0.1368131690756805</v>
      </c>
      <c r="L144" s="215">
        <f>Ilembe!D$71/100</f>
        <v>6.3323782251444305E-3</v>
      </c>
      <c r="M144" s="215">
        <f>Ilembe!E$71/100</f>
        <v>0.34417634137598052</v>
      </c>
      <c r="N144" s="215">
        <f>Ilembe!F$71/100</f>
        <v>1.9449384400928804E-2</v>
      </c>
      <c r="O144" s="215">
        <f>Ilembe!G$71/100</f>
        <v>2.8102899598415183E-2</v>
      </c>
      <c r="P144" s="215">
        <f>Ilembe!H$71/100</f>
        <v>0.12471205607956809</v>
      </c>
      <c r="Q144" s="215">
        <f>Ilembe!I$71/100</f>
        <v>6.6136404891761633E-2</v>
      </c>
      <c r="R144" s="215">
        <f>Ilembe!J$71/100</f>
        <v>0.11731031911879372</v>
      </c>
      <c r="S144" s="215">
        <f>Ilembe!K$71/100</f>
        <v>0.15696704723372723</v>
      </c>
      <c r="T144" s="215"/>
      <c r="U144" s="215">
        <f>K144*$B144*Indicators!$B$216+K144*$C144*Indicators!$C$216+K144*$D144*Indicators!$D$216+K144*$E144*Indicators!$E$216+K144*$F144*Indicators!$F$216+K144*$G144*Indicators!$G$216+K144*$H144*Indicators!$H$216+K144*$I144*Indicators!$I$216</f>
        <v>-2.3357636568017192E-3</v>
      </c>
      <c r="V144" s="215">
        <f>L144*$B144*Indicators!$B$217+L144*$C144*Indicators!$C$217+L144*$D144*Indicators!$D$217+L144*$E144*Indicators!$E$217+L144*$F144*Indicators!$F$217+L144*$G144*Indicators!$G$217+L144*$H144*Indicators!$H$217+L144*$I144*Indicators!$I$217</f>
        <v>2.0669754500161769E-4</v>
      </c>
      <c r="W144" s="215">
        <f>M144*$B144*Indicators!$B$218+M144*$C144*Indicators!$C$218+M144*$D144*Indicators!$D$218+M144*$E144*Indicators!$E$218+M144*$F144*Indicators!$F$218+M144*$G144*Indicators!$G$218+M144*$H144*Indicators!$H$218+M144*$I144*Indicators!$I$218</f>
        <v>-6.9013917754366817E-3</v>
      </c>
      <c r="X144" s="215">
        <f>N144*$B144*Indicators!$B$219+N144*$C144*Indicators!$C$219+N144*$D144*Indicators!$D$219+N144*$E144*Indicators!$E$219+N144*$F144*Indicators!$F$219+N144*$G144*Indicators!$G$219+N144*$H144*Indicators!$H$219+N144*$I144*Indicators!$I$219</f>
        <v>-1.5055530193510181E-4</v>
      </c>
      <c r="Y144" s="215">
        <f>O144*$B144*Indicators!$B$220+O144*$C144*Indicators!$C$220+O144*$D144*Indicators!$D$220+O144*$E144*Indicators!$E$220+O144*$F144*Indicators!$F$220+O144*$G144*Indicators!$G$220+O144*$H144*Indicators!$H$220+O144*$I144*Indicators!$I$220</f>
        <v>-1.7804819857746988E-4</v>
      </c>
      <c r="Z144" s="215">
        <f>P144*$B144*Indicators!$B$221+P144*$C144*Indicators!$C$221+P144*$D144*Indicators!$D$221+P144*$E144*Indicators!$E$221+P144*$F144*Indicators!$F$221+P144*$G144*Indicators!$G$221+P144*$H144*Indicators!$H$221+P144*$I144*Indicators!$I$221</f>
        <v>-7.2698840598854327E-4</v>
      </c>
      <c r="AA144" s="215">
        <f>Q144*$B144*Indicators!$B$222+Q144*$C144*Indicators!$C$222+Q144*$D144*Indicators!$D$222+Q144*$E144*Indicators!$E$222+Q144*$F144*Indicators!$F$222+Q144*$G144*Indicators!$G$222+Q144*$H144*Indicators!$H$222+Q144*$I144*Indicators!$I$222</f>
        <v>-4.8605958012385998E-4</v>
      </c>
      <c r="AB144" s="215">
        <f>R144*$B144*Indicators!$B$223+R144*$C144*Indicators!$C$223+R144*$D144*Indicators!$D$223+R144*$E144*Indicators!$E$223+R144*$F144*Indicators!$F$223+R144*$G144*Indicators!$G$223+R144*$H144*Indicators!$H$223+R144*$I144*Indicators!$I$223</f>
        <v>-7.0888332004254487E-4</v>
      </c>
      <c r="AC144" s="215">
        <f>S144*$B144*Indicators!$B$224+S144*$C144*Indicators!$C$224+S144*$D144*Indicators!$D$224+S144*$E144*Indicators!$E$224+S144*$F144*Indicators!$F$224+S144*$G144*Indicators!$G$224+S144*$H144*Indicators!$H$224+S144*$I144*Indicators!$I$224</f>
        <v>-8.3888120511060448E-4</v>
      </c>
      <c r="AD144" s="215"/>
      <c r="AE144" s="198">
        <f t="shared" si="3"/>
        <v>-1.2119873899014908</v>
      </c>
    </row>
    <row r="145" spans="1:31" hidden="1">
      <c r="A145" s="195">
        <f>Indicators!A157</f>
        <v>40148</v>
      </c>
      <c r="B145" s="215">
        <f>(Indicators!B157-Indicators!B156)/Indicators!B156</f>
        <v>-4.1171706263498876E-3</v>
      </c>
      <c r="C145" s="215">
        <f>(Indicators!C157-Indicators!C156)/-100</f>
        <v>0</v>
      </c>
      <c r="D145" s="215">
        <f>(Indicators!D157-Indicators!D156)/-100</f>
        <v>-6.8602753167841613E-3</v>
      </c>
      <c r="E145" s="215">
        <f>(Indicators!E157-Indicators!E156)/-Indicators!E156</f>
        <v>-2.2233916589922346E-2</v>
      </c>
      <c r="F145" s="215">
        <f>(Indicators!F157-Indicators!F156)/Indicators!F156</f>
        <v>9.3544137022397847E-2</v>
      </c>
      <c r="G145" s="215">
        <f>(Indicators!G157-Indicators!G156)/Indicators!G156</f>
        <v>-7.1834932495542278E-2</v>
      </c>
      <c r="H145" s="215">
        <f>(Indicators!H157-Indicators!H156)/Indicators!H156</f>
        <v>-6.0170120270400222E-5</v>
      </c>
      <c r="I145" s="215">
        <f>(Indicators!I157-Indicators!I156)/Indicators!I156</f>
        <v>6.0253267973856212E-3</v>
      </c>
      <c r="J145" s="195"/>
      <c r="K145" s="215">
        <f>Ilembe!C$71/100</f>
        <v>0.1368131690756805</v>
      </c>
      <c r="L145" s="215">
        <f>Ilembe!D$71/100</f>
        <v>6.3323782251444305E-3</v>
      </c>
      <c r="M145" s="215">
        <f>Ilembe!E$71/100</f>
        <v>0.34417634137598052</v>
      </c>
      <c r="N145" s="215">
        <f>Ilembe!F$71/100</f>
        <v>1.9449384400928804E-2</v>
      </c>
      <c r="O145" s="215">
        <f>Ilembe!G$71/100</f>
        <v>2.8102899598415183E-2</v>
      </c>
      <c r="P145" s="215">
        <f>Ilembe!H$71/100</f>
        <v>0.12471205607956809</v>
      </c>
      <c r="Q145" s="215">
        <f>Ilembe!I$71/100</f>
        <v>6.6136404891761633E-2</v>
      </c>
      <c r="R145" s="215">
        <f>Ilembe!J$71/100</f>
        <v>0.11731031911879372</v>
      </c>
      <c r="S145" s="215">
        <f>Ilembe!K$71/100</f>
        <v>0.15696704723372723</v>
      </c>
      <c r="T145" s="215"/>
      <c r="U145" s="215">
        <f>K145*$B145*Indicators!$B$216+K145*$C145*Indicators!$C$216+K145*$D145*Indicators!$D$216+K145*$E145*Indicators!$E$216+K145*$F145*Indicators!$F$216+K145*$G145*Indicators!$G$216+K145*$H145*Indicators!$H$216+K145*$I145*Indicators!$I$216</f>
        <v>3.2278380953890836E-3</v>
      </c>
      <c r="V145" s="215">
        <f>L145*$B145*Indicators!$B$217+L145*$C145*Indicators!$C$217+L145*$D145*Indicators!$D$217+L145*$E145*Indicators!$E$217+L145*$F145*Indicators!$F$217+L145*$G145*Indicators!$G$217+L145*$H145*Indicators!$H$217+L145*$I145*Indicators!$I$217</f>
        <v>-1.9622425670798887E-4</v>
      </c>
      <c r="W145" s="215">
        <f>M145*$B145*Indicators!$B$218+M145*$C145*Indicators!$C$218+M145*$D145*Indicators!$D$218+M145*$E145*Indicators!$E$218+M145*$F145*Indicators!$F$218+M145*$G145*Indicators!$G$218+M145*$H145*Indicators!$H$218+M145*$I145*Indicators!$I$218</f>
        <v>-9.6657340929688466E-4</v>
      </c>
      <c r="X145" s="215">
        <f>N145*$B145*Indicators!$B$219+N145*$C145*Indicators!$C$219+N145*$D145*Indicators!$D$219+N145*$E145*Indicators!$E$219+N145*$F145*Indicators!$F$219+N145*$G145*Indicators!$G$219+N145*$H145*Indicators!$H$219+N145*$I145*Indicators!$I$219</f>
        <v>-4.2688826769417483E-5</v>
      </c>
      <c r="Y145" s="215">
        <f>O145*$B145*Indicators!$B$220+O145*$C145*Indicators!$C$220+O145*$D145*Indicators!$D$220+O145*$E145*Indicators!$E$220+O145*$F145*Indicators!$F$220+O145*$G145*Indicators!$G$220+O145*$H145*Indicators!$H$220+O145*$I145*Indicators!$I$220</f>
        <v>-1.166162637125181E-4</v>
      </c>
      <c r="Z145" s="215">
        <f>P145*$B145*Indicators!$B$221+P145*$C145*Indicators!$C$221+P145*$D145*Indicators!$D$221+P145*$E145*Indicators!$E$221+P145*$F145*Indicators!$F$221+P145*$G145*Indicators!$G$221+P145*$H145*Indicators!$H$221+P145*$I145*Indicators!$I$221</f>
        <v>-5.0161761952631501E-4</v>
      </c>
      <c r="AA145" s="215">
        <f>Q145*$B145*Indicators!$B$222+Q145*$C145*Indicators!$C$222+Q145*$D145*Indicators!$D$222+Q145*$E145*Indicators!$E$222+Q145*$F145*Indicators!$F$222+Q145*$G145*Indicators!$G$222+Q145*$H145*Indicators!$H$222+Q145*$I145*Indicators!$I$222</f>
        <v>-4.7468881575309227E-4</v>
      </c>
      <c r="AB145" s="215">
        <f>R145*$B145*Indicators!$B$223+R145*$C145*Indicators!$C$223+R145*$D145*Indicators!$D$223+R145*$E145*Indicators!$E$223+R145*$F145*Indicators!$F$223+R145*$G145*Indicators!$G$223+R145*$H145*Indicators!$H$223+R145*$I145*Indicators!$I$223</f>
        <v>-3.5637947604556428E-4</v>
      </c>
      <c r="AC145" s="215">
        <f>S145*$B145*Indicators!$B$224+S145*$C145*Indicators!$C$224+S145*$D145*Indicators!$D$224+S145*$E145*Indicators!$E$224+S145*$F145*Indicators!$F$224+S145*$G145*Indicators!$G$224+S145*$H145*Indicators!$H$224+S145*$I145*Indicators!$I$224</f>
        <v>-2.3553797358773348E-4</v>
      </c>
      <c r="AD145" s="215"/>
      <c r="AE145" s="198">
        <f t="shared" si="3"/>
        <v>3.3751145398956947E-2</v>
      </c>
    </row>
    <row r="146" spans="1:31">
      <c r="A146" s="195">
        <f>Indicators!A158</f>
        <v>40179</v>
      </c>
      <c r="B146" s="215">
        <f>(Indicators!B158-Indicators!B157)/Indicators!B157</f>
        <v>2.6309725516773935E-2</v>
      </c>
      <c r="C146" s="215">
        <f>(Indicators!C158-Indicators!C157)/-100</f>
        <v>3.9999999999999145E-4</v>
      </c>
      <c r="D146" s="215">
        <f>(Indicators!D158-Indicators!D157)/-100</f>
        <v>-1.8775887608858E-3</v>
      </c>
      <c r="E146" s="215">
        <f>(Indicators!E158-Indicators!E157)/-Indicators!E157</f>
        <v>7.0141570141570173E-2</v>
      </c>
      <c r="F146" s="215">
        <f>(Indicators!F158-Indicators!F157)/Indicators!F157</f>
        <v>-0.12008032128514051</v>
      </c>
      <c r="G146" s="215">
        <f>(Indicators!G158-Indicators!G157)/Indicators!G157</f>
        <v>-6.1293568749426573E-3</v>
      </c>
      <c r="H146" s="215">
        <f>(Indicators!H158-Indicators!H157)/Indicators!H157</f>
        <v>2.8835041748219098E-3</v>
      </c>
      <c r="I146" s="215">
        <f>(Indicators!I158-Indicators!I157)/Indicators!I157</f>
        <v>1.182621053700132E-2</v>
      </c>
      <c r="J146" s="195"/>
      <c r="K146" s="215">
        <f>Ilembe!C$72/100</f>
        <v>0.13244886560664457</v>
      </c>
      <c r="L146" s="215">
        <f>Ilembe!D$72/100</f>
        <v>6.7372771976988658E-3</v>
      </c>
      <c r="M146" s="215">
        <f>Ilembe!E$72/100</f>
        <v>0.3510268544450158</v>
      </c>
      <c r="N146" s="215">
        <f>Ilembe!F$72/100</f>
        <v>1.9458997063048881E-2</v>
      </c>
      <c r="O146" s="215">
        <f>Ilembe!G$72/100</f>
        <v>2.8014142745413098E-2</v>
      </c>
      <c r="P146" s="215">
        <f>Ilembe!H$72/100</f>
        <v>0.12481052378874519</v>
      </c>
      <c r="Q146" s="215">
        <f>Ilembe!I$72/100</f>
        <v>6.72636026946834E-2</v>
      </c>
      <c r="R146" s="215">
        <f>Ilembe!J$72/100</f>
        <v>0.11691806135153694</v>
      </c>
      <c r="S146" s="215">
        <f>Ilembe!K$72/100</f>
        <v>0.15332167510721309</v>
      </c>
      <c r="T146" s="215"/>
      <c r="U146" s="215">
        <f>K146*$B146*Indicators!$B$216+K146*$C146*Indicators!$C$216+K146*$D146*Indicators!$D$216+K146*$E146*Indicators!$E$216+K146*$F146*Indicators!$F$216+K146*$G146*Indicators!$G$216+K146*$H146*Indicators!$H$216+K146*$I146*Indicators!$I$216</f>
        <v>-2.3387180345870034E-3</v>
      </c>
      <c r="V146" s="215">
        <f>L146*$B146*Indicators!$B$217+L146*$C146*Indicators!$C$217+L146*$D146*Indicators!$D$217+L146*$E146*Indicators!$E$217+L146*$F146*Indicators!$F$217+L146*$G146*Indicators!$G$217+L146*$H146*Indicators!$H$217+L146*$I146*Indicators!$I$217</f>
        <v>9.9850315446303777E-5</v>
      </c>
      <c r="W146" s="215">
        <f>M146*$B146*Indicators!$B$218+M146*$C146*Indicators!$C$218+M146*$D146*Indicators!$D$218+M146*$E146*Indicators!$E$218+M146*$F146*Indicators!$F$218+M146*$G146*Indicators!$G$218+M146*$H146*Indicators!$H$218+M146*$I146*Indicators!$I$218</f>
        <v>6.6211647210858496E-3</v>
      </c>
      <c r="X146" s="215">
        <f>N146*$B146*Indicators!$B$219+N146*$C146*Indicators!$C$219+N146*$D146*Indicators!$D$219+N146*$E146*Indicators!$E$219+N146*$F146*Indicators!$F$219+N146*$G146*Indicators!$G$219+N146*$H146*Indicators!$H$219+N146*$I146*Indicators!$I$219</f>
        <v>4.4340949684478734E-4</v>
      </c>
      <c r="Y146" s="215">
        <f>O146*$B146*Indicators!$B$220+O146*$C146*Indicators!$C$220+O146*$D146*Indicators!$D$220+O146*$E146*Indicators!$E$220+O146*$F146*Indicators!$F$220+O146*$G146*Indicators!$G$220+O146*$H146*Indicators!$H$220+O146*$I146*Indicators!$I$220</f>
        <v>4.0734835431912263E-4</v>
      </c>
      <c r="Z146" s="215">
        <f>P146*$B146*Indicators!$B$221+P146*$C146*Indicators!$C$221+P146*$D146*Indicators!$D$221+P146*$E146*Indicators!$E$221+P146*$F146*Indicators!$F$221+P146*$G146*Indicators!$G$221+P146*$H146*Indicators!$H$221+P146*$I146*Indicators!$I$221</f>
        <v>1.2643914957129647E-3</v>
      </c>
      <c r="AA146" s="215">
        <f>Q146*$B146*Indicators!$B$222+Q146*$C146*Indicators!$C$222+Q146*$D146*Indicators!$D$222+Q146*$E146*Indicators!$E$222+Q146*$F146*Indicators!$F$222+Q146*$G146*Indicators!$G$222+Q146*$H146*Indicators!$H$222+Q146*$I146*Indicators!$I$222</f>
        <v>1.7034511826349409E-3</v>
      </c>
      <c r="AB146" s="215">
        <f>R146*$B146*Indicators!$B$223+R146*$C146*Indicators!$C$223+R146*$D146*Indicators!$D$223+R146*$E146*Indicators!$E$223+R146*$F146*Indicators!$F$223+R146*$G146*Indicators!$G$223+R146*$H146*Indicators!$H$223+R146*$I146*Indicators!$I$223</f>
        <v>1.2923809709789833E-3</v>
      </c>
      <c r="AC146" s="215">
        <f>S146*$B146*Indicators!$B$224+S146*$C146*Indicators!$C$224+S146*$D146*Indicators!$D$224+S146*$E146*Indicators!$E$224+S146*$F146*Indicators!$F$224+S146*$G146*Indicators!$G$224+S146*$H146*Indicators!$H$224+S146*$I146*Indicators!$I$224</f>
        <v>5.9056697006687063E-4</v>
      </c>
      <c r="AD146" s="215"/>
      <c r="AE146" s="198">
        <f t="shared" si="3"/>
        <v>1.0083845472502821</v>
      </c>
    </row>
    <row r="147" spans="1:31">
      <c r="A147" s="195">
        <f>Indicators!A159</f>
        <v>40210</v>
      </c>
      <c r="B147" s="215">
        <f>(Indicators!B159-Indicators!B158)/Indicators!B158</f>
        <v>9.3771461778223535E-3</v>
      </c>
      <c r="C147" s="215">
        <f>(Indicators!C159-Indicators!C158)/-100</f>
        <v>2.1000000000000085E-3</v>
      </c>
      <c r="D147" s="215">
        <f>(Indicators!D159-Indicators!D158)/-100</f>
        <v>6.4227035100820999E-3</v>
      </c>
      <c r="E147" s="215">
        <f>(Indicators!E159-Indicators!E158)/-Indicators!E158</f>
        <v>-6.0207612456747328E-2</v>
      </c>
      <c r="F147" s="215">
        <f>(Indicators!F159-Indicators!F158)/Indicators!F158</f>
        <v>3.1948881789137509E-3</v>
      </c>
      <c r="G147" s="215">
        <f>(Indicators!G159-Indicators!G158)/Indicators!G158</f>
        <v>1.951399116347553E-2</v>
      </c>
      <c r="H147" s="215">
        <f>(Indicators!H159-Indicators!H158)/Indicators!H158</f>
        <v>4.9570244781543772E-3</v>
      </c>
      <c r="I147" s="215">
        <f>(Indicators!I159-Indicators!I158)/Indicators!I158</f>
        <v>2.2071733132681213E-3</v>
      </c>
      <c r="J147" s="195"/>
      <c r="K147" s="215">
        <f>Ilembe!C$72/100</f>
        <v>0.13244886560664457</v>
      </c>
      <c r="L147" s="215">
        <f>Ilembe!D$72/100</f>
        <v>6.7372771976988658E-3</v>
      </c>
      <c r="M147" s="215">
        <f>Ilembe!E$72/100</f>
        <v>0.3510268544450158</v>
      </c>
      <c r="N147" s="215">
        <f>Ilembe!F$72/100</f>
        <v>1.9458997063048881E-2</v>
      </c>
      <c r="O147" s="215">
        <f>Ilembe!G$72/100</f>
        <v>2.8014142745413098E-2</v>
      </c>
      <c r="P147" s="215">
        <f>Ilembe!H$72/100</f>
        <v>0.12481052378874519</v>
      </c>
      <c r="Q147" s="215">
        <f>Ilembe!I$72/100</f>
        <v>6.72636026946834E-2</v>
      </c>
      <c r="R147" s="215">
        <f>Ilembe!J$72/100</f>
        <v>0.11691806135153694</v>
      </c>
      <c r="S147" s="215">
        <f>Ilembe!K$72/100</f>
        <v>0.15332167510721309</v>
      </c>
      <c r="T147" s="215"/>
      <c r="U147" s="215">
        <f>K147*$B147*Indicators!$B$216+K147*$C147*Indicators!$C$216+K147*$D147*Indicators!$D$216+K147*$E147*Indicators!$E$216+K147*$F147*Indicators!$F$216+K147*$G147*Indicators!$G$216+K147*$H147*Indicators!$H$216+K147*$I147*Indicators!$I$216</f>
        <v>-8.2091633925143487E-4</v>
      </c>
      <c r="V147" s="215">
        <f>L147*$B147*Indicators!$B$217+L147*$C147*Indicators!$C$217+L147*$D147*Indicators!$D$217+L147*$E147*Indicators!$E$217+L147*$F147*Indicators!$F$217+L147*$G147*Indicators!$G$217+L147*$H147*Indicators!$H$217+L147*$I147*Indicators!$I$217</f>
        <v>3.3951927251408577E-5</v>
      </c>
      <c r="W147" s="215">
        <f>M147*$B147*Indicators!$B$218+M147*$C147*Indicators!$C$218+M147*$D147*Indicators!$D$218+M147*$E147*Indicators!$E$218+M147*$F147*Indicators!$F$218+M147*$G147*Indicators!$G$218+M147*$H147*Indicators!$H$218+M147*$I147*Indicators!$I$218</f>
        <v>-3.7225969572101997E-4</v>
      </c>
      <c r="X147" s="215">
        <f>N147*$B147*Indicators!$B$219+N147*$C147*Indicators!$C$219+N147*$D147*Indicators!$D$219+N147*$E147*Indicators!$E$219+N147*$F147*Indicators!$F$219+N147*$G147*Indicators!$G$219+N147*$H147*Indicators!$H$219+N147*$I147*Indicators!$I$219</f>
        <v>-1.7665623968535869E-4</v>
      </c>
      <c r="Y147" s="215">
        <f>O147*$B147*Indicators!$B$220+O147*$C147*Indicators!$C$220+O147*$D147*Indicators!$D$220+O147*$E147*Indicators!$E$220+O147*$F147*Indicators!$F$220+O147*$G147*Indicators!$G$220+O147*$H147*Indicators!$H$220+O147*$I147*Indicators!$I$220</f>
        <v>-1.4633722226751669E-4</v>
      </c>
      <c r="Z147" s="215">
        <f>P147*$B147*Indicators!$B$221+P147*$C147*Indicators!$C$221+P147*$D147*Indicators!$D$221+P147*$E147*Indicators!$E$221+P147*$F147*Indicators!$F$221+P147*$G147*Indicators!$G$221+P147*$H147*Indicators!$H$221+P147*$I147*Indicators!$I$221</f>
        <v>-2.2768557385049795E-4</v>
      </c>
      <c r="AA147" s="215">
        <f>Q147*$B147*Indicators!$B$222+Q147*$C147*Indicators!$C$222+Q147*$D147*Indicators!$D$222+Q147*$E147*Indicators!$E$222+Q147*$F147*Indicators!$F$222+Q147*$G147*Indicators!$G$222+Q147*$H147*Indicators!$H$222+Q147*$I147*Indicators!$I$222</f>
        <v>-9.9887637481830085E-4</v>
      </c>
      <c r="AB147" s="215">
        <f>R147*$B147*Indicators!$B$223+R147*$C147*Indicators!$C$223+R147*$D147*Indicators!$D$223+R147*$E147*Indicators!$E$223+R147*$F147*Indicators!$F$223+R147*$G147*Indicators!$G$223+R147*$H147*Indicators!$H$223+R147*$I147*Indicators!$I$223</f>
        <v>-2.4649954923574191E-4</v>
      </c>
      <c r="AC147" s="215">
        <f>S147*$B147*Indicators!$B$224+S147*$C147*Indicators!$C$224+S147*$D147*Indicators!$D$224+S147*$E147*Indicators!$E$224+S147*$F147*Indicators!$F$224+S147*$G147*Indicators!$G$224+S147*$H147*Indicators!$H$224+S147*$I147*Indicators!$I$224</f>
        <v>6.9833750379478404E-4</v>
      </c>
      <c r="AD147" s="215"/>
      <c r="AE147" s="198">
        <f t="shared" si="3"/>
        <v>-0.22569415637836787</v>
      </c>
    </row>
    <row r="148" spans="1:31">
      <c r="A148" s="195">
        <f>Indicators!A160</f>
        <v>40238</v>
      </c>
      <c r="B148" s="215">
        <f>(Indicators!B160-Indicators!B159)/Indicators!B159</f>
        <v>-4.9145578729751588E-2</v>
      </c>
      <c r="C148" s="215">
        <f>(Indicators!C160-Indicators!C159)/-100</f>
        <v>2.2499999999999964E-3</v>
      </c>
      <c r="D148" s="215">
        <f>(Indicators!D160-Indicators!D159)/-100</f>
        <v>4.7202797202797612E-3</v>
      </c>
      <c r="E148" s="215">
        <f>(Indicators!E160-Indicators!E159)/-Indicators!E159</f>
        <v>-6.0052219321148938E-2</v>
      </c>
      <c r="F148" s="215">
        <f>(Indicators!F160-Indicators!F159)/Indicators!F159</f>
        <v>-0.17424931756141956</v>
      </c>
      <c r="G148" s="215">
        <f>(Indicators!G160-Indicators!G159)/Indicators!G159</f>
        <v>-2.9794149512458964E-3</v>
      </c>
      <c r="H148" s="215">
        <f>(Indicators!H160-Indicators!H159)/Indicators!H159</f>
        <v>-2.0790054038148149E-4</v>
      </c>
      <c r="I148" s="215">
        <f>(Indicators!I160-Indicators!I159)/Indicators!I159</f>
        <v>6.0563591771359924E-3</v>
      </c>
      <c r="J148" s="195"/>
      <c r="K148" s="215">
        <f>Ilembe!C$72/100</f>
        <v>0.13244886560664457</v>
      </c>
      <c r="L148" s="215">
        <f>Ilembe!D$72/100</f>
        <v>6.7372771976988658E-3</v>
      </c>
      <c r="M148" s="215">
        <f>Ilembe!E$72/100</f>
        <v>0.3510268544450158</v>
      </c>
      <c r="N148" s="215">
        <f>Ilembe!F$72/100</f>
        <v>1.9458997063048881E-2</v>
      </c>
      <c r="O148" s="215">
        <f>Ilembe!G$72/100</f>
        <v>2.8014142745413098E-2</v>
      </c>
      <c r="P148" s="215">
        <f>Ilembe!H$72/100</f>
        <v>0.12481052378874519</v>
      </c>
      <c r="Q148" s="215">
        <f>Ilembe!I$72/100</f>
        <v>6.72636026946834E-2</v>
      </c>
      <c r="R148" s="215">
        <f>Ilembe!J$72/100</f>
        <v>0.11691806135153694</v>
      </c>
      <c r="S148" s="215">
        <f>Ilembe!K$72/100</f>
        <v>0.15332167510721309</v>
      </c>
      <c r="T148" s="215"/>
      <c r="U148" s="215">
        <f>K148*$B148*Indicators!$B$216+K148*$C148*Indicators!$C$216+K148*$D148*Indicators!$D$216+K148*$E148*Indicators!$E$216+K148*$F148*Indicators!$F$216+K148*$G148*Indicators!$G$216+K148*$H148*Indicators!$H$216+K148*$I148*Indicators!$I$216</f>
        <v>-9.4552669864316763E-3</v>
      </c>
      <c r="V148" s="215">
        <f>L148*$B148*Indicators!$B$217+L148*$C148*Indicators!$C$217+L148*$D148*Indicators!$D$217+L148*$E148*Indicators!$E$217+L148*$F148*Indicators!$F$217+L148*$G148*Indicators!$G$217+L148*$H148*Indicators!$H$217+L148*$I148*Indicators!$I$217</f>
        <v>-1.3965964452182606E-4</v>
      </c>
      <c r="W148" s="215">
        <f>M148*$B148*Indicators!$B$218+M148*$C148*Indicators!$C$218+M148*$D148*Indicators!$D$218+M148*$E148*Indicators!$E$218+M148*$F148*Indicators!$F$218+M148*$G148*Indicators!$G$218+M148*$H148*Indicators!$H$218+M148*$I148*Indicators!$I$218</f>
        <v>-7.4872900274482387E-3</v>
      </c>
      <c r="X148" s="215">
        <f>N148*$B148*Indicators!$B$219+N148*$C148*Indicators!$C$219+N148*$D148*Indicators!$D$219+N148*$E148*Indicators!$E$219+N148*$F148*Indicators!$F$219+N148*$G148*Indicators!$G$219+N148*$H148*Indicators!$H$219+N148*$I148*Indicators!$I$219</f>
        <v>-2.6404104234623032E-4</v>
      </c>
      <c r="Y148" s="215">
        <f>O148*$B148*Indicators!$B$220+O148*$C148*Indicators!$C$220+O148*$D148*Indicators!$D$220+O148*$E148*Indicators!$E$220+O148*$F148*Indicators!$F$220+O148*$G148*Indicators!$G$220+O148*$H148*Indicators!$H$220+O148*$I148*Indicators!$I$220</f>
        <v>-3.5115489817821421E-4</v>
      </c>
      <c r="Z148" s="215">
        <f>P148*$B148*Indicators!$B$221+P148*$C148*Indicators!$C$221+P148*$D148*Indicators!$D$221+P148*$E148*Indicators!$E$221+P148*$F148*Indicators!$F$221+P148*$G148*Indicators!$G$221+P148*$H148*Indicators!$H$221+P148*$I148*Indicators!$I$221</f>
        <v>-1.1532740766191569E-3</v>
      </c>
      <c r="AA148" s="215">
        <f>Q148*$B148*Indicators!$B$222+Q148*$C148*Indicators!$C$222+Q148*$D148*Indicators!$D$222+Q148*$E148*Indicators!$E$222+Q148*$F148*Indicators!$F$222+Q148*$G148*Indicators!$G$222+Q148*$H148*Indicators!$H$222+Q148*$I148*Indicators!$I$222</f>
        <v>-1.4424101055324089E-3</v>
      </c>
      <c r="AB148" s="215">
        <f>R148*$B148*Indicators!$B$223+R148*$C148*Indicators!$C$223+R148*$D148*Indicators!$D$223+R148*$E148*Indicators!$E$223+R148*$F148*Indicators!$F$223+R148*$G148*Indicators!$G$223+R148*$H148*Indicators!$H$223+R148*$I148*Indicators!$I$223</f>
        <v>-1.1013452262378846E-3</v>
      </c>
      <c r="AC148" s="215">
        <f>S148*$B148*Indicators!$B$224+S148*$C148*Indicators!$C$224+S148*$D148*Indicators!$D$224+S148*$E148*Indicators!$E$224+S148*$F148*Indicators!$F$224+S148*$G148*Indicators!$G$224+S148*$H148*Indicators!$H$224+S148*$I148*Indicators!$I$224</f>
        <v>-4.5115732863900673E-4</v>
      </c>
      <c r="AD148" s="215"/>
      <c r="AE148" s="198">
        <f t="shared" si="3"/>
        <v>-2.1845599335954642</v>
      </c>
    </row>
    <row r="149" spans="1:31">
      <c r="A149" s="195">
        <f>Indicators!A161</f>
        <v>40269</v>
      </c>
      <c r="B149" s="215">
        <f>(Indicators!B161-Indicators!B160)/Indicators!B160</f>
        <v>1.4655291041695278E-2</v>
      </c>
      <c r="C149" s="215">
        <f>(Indicators!C161-Indicators!C160)/-100</f>
        <v>1.5500000000000025E-3</v>
      </c>
      <c r="D149" s="215">
        <f>(Indicators!D161-Indicators!D160)/-100</f>
        <v>2.1527718276067899E-3</v>
      </c>
      <c r="E149" s="215">
        <f>(Indicators!E161-Indicators!E160)/-Indicators!E160</f>
        <v>-5.3448275862069003E-2</v>
      </c>
      <c r="F149" s="215">
        <f>(Indicators!F161-Indicators!F160)/Indicators!F160</f>
        <v>-6.9421487603305687E-2</v>
      </c>
      <c r="G149" s="215">
        <f>(Indicators!G161-Indicators!G160)/Indicators!G160</f>
        <v>5.7864710676446704E-2</v>
      </c>
      <c r="H149" s="215">
        <f>(Indicators!H161-Indicators!H160)/Indicators!H160</f>
        <v>-1.190611392012933E-3</v>
      </c>
      <c r="I149" s="215">
        <f>(Indicators!I161-Indicators!I160)/Indicators!I160</f>
        <v>-6.965174129353234E-3</v>
      </c>
      <c r="J149" s="195"/>
      <c r="K149" s="215">
        <f>Ilembe!C$72/100</f>
        <v>0.13244886560664457</v>
      </c>
      <c r="L149" s="215">
        <f>Ilembe!D$72/100</f>
        <v>6.7372771976988658E-3</v>
      </c>
      <c r="M149" s="215">
        <f>Ilembe!E$72/100</f>
        <v>0.3510268544450158</v>
      </c>
      <c r="N149" s="215">
        <f>Ilembe!F$72/100</f>
        <v>1.9458997063048881E-2</v>
      </c>
      <c r="O149" s="215">
        <f>Ilembe!G$72/100</f>
        <v>2.8014142745413098E-2</v>
      </c>
      <c r="P149" s="215">
        <f>Ilembe!H$72/100</f>
        <v>0.12481052378874519</v>
      </c>
      <c r="Q149" s="215">
        <f>Ilembe!I$72/100</f>
        <v>6.72636026946834E-2</v>
      </c>
      <c r="R149" s="215">
        <f>Ilembe!J$72/100</f>
        <v>0.11691806135153694</v>
      </c>
      <c r="S149" s="215">
        <f>Ilembe!K$72/100</f>
        <v>0.15332167510721309</v>
      </c>
      <c r="T149" s="215"/>
      <c r="U149" s="215">
        <f>K149*$B149*Indicators!$B$216+K149*$C149*Indicators!$C$216+K149*$D149*Indicators!$D$216+K149*$E149*Indicators!$E$216+K149*$F149*Indicators!$F$216+K149*$G149*Indicators!$G$216+K149*$H149*Indicators!$H$216+K149*$I149*Indicators!$I$216</f>
        <v>-3.6284673282361082E-3</v>
      </c>
      <c r="V149" s="215">
        <f>L149*$B149*Indicators!$B$217+L149*$C149*Indicators!$C$217+L149*$D149*Indicators!$D$217+L149*$E149*Indicators!$E$217+L149*$F149*Indicators!$F$217+L149*$G149*Indicators!$G$217+L149*$H149*Indicators!$H$217+L149*$I149*Indicators!$I$217</f>
        <v>1.4016641897488048E-4</v>
      </c>
      <c r="W149" s="215">
        <f>M149*$B149*Indicators!$B$218+M149*$C149*Indicators!$C$218+M149*$D149*Indicators!$D$218+M149*$E149*Indicators!$E$218+M149*$F149*Indicators!$F$218+M149*$G149*Indicators!$G$218+M149*$H149*Indicators!$H$218+M149*$I149*Indicators!$I$218</f>
        <v>-4.5982169397839104E-4</v>
      </c>
      <c r="X149" s="215">
        <f>N149*$B149*Indicators!$B$219+N149*$C149*Indicators!$C$219+N149*$D149*Indicators!$D$219+N149*$E149*Indicators!$E$219+N149*$F149*Indicators!$F$219+N149*$G149*Indicators!$G$219+N149*$H149*Indicators!$H$219+N149*$I149*Indicators!$I$219</f>
        <v>-2.4597409258662645E-4</v>
      </c>
      <c r="Y149" s="215">
        <f>O149*$B149*Indicators!$B$220+O149*$C149*Indicators!$C$220+O149*$D149*Indicators!$D$220+O149*$E149*Indicators!$E$220+O149*$F149*Indicators!$F$220+O149*$G149*Indicators!$G$220+O149*$H149*Indicators!$H$220+O149*$I149*Indicators!$I$220</f>
        <v>-1.8424557716073265E-4</v>
      </c>
      <c r="Z149" s="215">
        <f>P149*$B149*Indicators!$B$221+P149*$C149*Indicators!$C$221+P149*$D149*Indicators!$D$221+P149*$E149*Indicators!$E$221+P149*$F149*Indicators!$F$221+P149*$G149*Indicators!$G$221+P149*$H149*Indicators!$H$221+P149*$I149*Indicators!$I$221</f>
        <v>-3.9988005830681801E-4</v>
      </c>
      <c r="AA149" s="215">
        <f>Q149*$B149*Indicators!$B$222+Q149*$C149*Indicators!$C$222+Q149*$D149*Indicators!$D$222+Q149*$E149*Indicators!$E$222+Q149*$F149*Indicators!$F$222+Q149*$G149*Indicators!$G$222+Q149*$H149*Indicators!$H$222+Q149*$I149*Indicators!$I$222</f>
        <v>-1.0074955074252971E-3</v>
      </c>
      <c r="AB149" s="215">
        <f>R149*$B149*Indicators!$B$223+R149*$C149*Indicators!$C$223+R149*$D149*Indicators!$D$223+R149*$E149*Indicators!$E$223+R149*$F149*Indicators!$F$223+R149*$G149*Indicators!$G$223+R149*$H149*Indicators!$H$223+R149*$I149*Indicators!$I$223</f>
        <v>-4.4744114432111672E-4</v>
      </c>
      <c r="AC149" s="215">
        <f>S149*$B149*Indicators!$B$224+S149*$C149*Indicators!$C$224+S149*$D149*Indicators!$D$224+S149*$E149*Indicators!$E$224+S149*$F149*Indicators!$F$224+S149*$G149*Indicators!$G$224+S149*$H149*Indicators!$H$224+S149*$I149*Indicators!$I$224</f>
        <v>2.6572813430792732E-4</v>
      </c>
      <c r="AD149" s="215"/>
      <c r="AE149" s="198">
        <f t="shared" si="3"/>
        <v>-0.59674308487322814</v>
      </c>
    </row>
    <row r="150" spans="1:31">
      <c r="A150" s="195">
        <f>Indicators!A162</f>
        <v>40299</v>
      </c>
      <c r="B150" s="215">
        <f>(Indicators!B162-Indicators!B161)/Indicators!B161</f>
        <v>2.8412558486471857E-2</v>
      </c>
      <c r="C150" s="215">
        <f>(Indicators!C162-Indicators!C161)/-100</f>
        <v>-2.4999999999999909E-3</v>
      </c>
      <c r="D150" s="215">
        <f>(Indicators!D162-Indicators!D161)/-100</f>
        <v>2.0338310432066729E-3</v>
      </c>
      <c r="E150" s="215">
        <f>(Indicators!E162-Indicators!E161)/-Indicators!E161</f>
        <v>0.13946691606266082</v>
      </c>
      <c r="F150" s="215">
        <f>(Indicators!F162-Indicators!F161)/Indicators!F161</f>
        <v>-0.10538780343398467</v>
      </c>
      <c r="G150" s="215">
        <f>(Indicators!G162-Indicators!G161)/Indicators!G161</f>
        <v>4.0318438623523287E-2</v>
      </c>
      <c r="H150" s="215">
        <f>(Indicators!H162-Indicators!H161)/Indicators!H161</f>
        <v>4.0554665254522292E-3</v>
      </c>
      <c r="I150" s="215">
        <f>(Indicators!I162-Indicators!I161)/Indicators!I161</f>
        <v>-6.513026052104208E-3</v>
      </c>
      <c r="J150" s="195"/>
      <c r="K150" s="215">
        <f>Ilembe!C$72/100</f>
        <v>0.13244886560664457</v>
      </c>
      <c r="L150" s="215">
        <f>Ilembe!D$72/100</f>
        <v>6.7372771976988658E-3</v>
      </c>
      <c r="M150" s="215">
        <f>Ilembe!E$72/100</f>
        <v>0.3510268544450158</v>
      </c>
      <c r="N150" s="215">
        <f>Ilembe!F$72/100</f>
        <v>1.9458997063048881E-2</v>
      </c>
      <c r="O150" s="215">
        <f>Ilembe!G$72/100</f>
        <v>2.8014142745413098E-2</v>
      </c>
      <c r="P150" s="215">
        <f>Ilembe!H$72/100</f>
        <v>0.12481052378874519</v>
      </c>
      <c r="Q150" s="215">
        <f>Ilembe!I$72/100</f>
        <v>6.72636026946834E-2</v>
      </c>
      <c r="R150" s="215">
        <f>Ilembe!J$72/100</f>
        <v>0.11691806135153694</v>
      </c>
      <c r="S150" s="215">
        <f>Ilembe!K$72/100</f>
        <v>0.15332167510721309</v>
      </c>
      <c r="T150" s="215"/>
      <c r="U150" s="215">
        <f>K150*$B150*Indicators!$B$216+K150*$C150*Indicators!$C$216+K150*$D150*Indicators!$D$216+K150*$E150*Indicators!$E$216+K150*$F150*Indicators!$F$216+K150*$G150*Indicators!$G$216+K150*$H150*Indicators!$H$216+K150*$I150*Indicators!$I$216</f>
        <v>-3.2956688078992949E-4</v>
      </c>
      <c r="V150" s="215">
        <f>L150*$B150*Indicators!$B$217+L150*$C150*Indicators!$C$217+L150*$D150*Indicators!$D$217+L150*$E150*Indicators!$E$217+L150*$F150*Indicators!$F$217+L150*$G150*Indicators!$G$217+L150*$H150*Indicators!$H$217+L150*$I150*Indicators!$I$217</f>
        <v>2.5126829856025412E-4</v>
      </c>
      <c r="W150" s="215">
        <f>M150*$B150*Indicators!$B$218+M150*$C150*Indicators!$C$218+M150*$D150*Indicators!$D$218+M150*$E150*Indicators!$E$218+M150*$F150*Indicators!$F$218+M150*$G150*Indicators!$G$218+M150*$H150*Indicators!$H$218+M150*$I150*Indicators!$I$218</f>
        <v>7.931704540378632E-3</v>
      </c>
      <c r="X150" s="215">
        <f>N150*$B150*Indicators!$B$219+N150*$C150*Indicators!$C$219+N150*$D150*Indicators!$D$219+N150*$E150*Indicators!$E$219+N150*$F150*Indicators!$F$219+N150*$G150*Indicators!$G$219+N150*$H150*Indicators!$H$219+N150*$I150*Indicators!$I$219</f>
        <v>5.4213474591837871E-4</v>
      </c>
      <c r="Y150" s="215">
        <f>O150*$B150*Indicators!$B$220+O150*$C150*Indicators!$C$220+O150*$D150*Indicators!$D$220+O150*$E150*Indicators!$E$220+O150*$F150*Indicators!$F$220+O150*$G150*Indicators!$G$220+O150*$H150*Indicators!$H$220+O150*$I150*Indicators!$I$220</f>
        <v>6.7529954077048273E-4</v>
      </c>
      <c r="Z150" s="215">
        <f>P150*$B150*Indicators!$B$221+P150*$C150*Indicators!$C$221+P150*$D150*Indicators!$D$221+P150*$E150*Indicators!$E$221+P150*$F150*Indicators!$F$221+P150*$G150*Indicators!$G$221+P150*$H150*Indicators!$H$221+P150*$I150*Indicators!$I$221</f>
        <v>2.1634132357429463E-3</v>
      </c>
      <c r="AA150" s="215">
        <f>Q150*$B150*Indicators!$B$222+Q150*$C150*Indicators!$C$222+Q150*$D150*Indicators!$D$222+Q150*$E150*Indicators!$E$222+Q150*$F150*Indicators!$F$222+Q150*$G150*Indicators!$G$222+Q150*$H150*Indicators!$H$222+Q150*$I150*Indicators!$I$222</f>
        <v>2.9962238510123532E-3</v>
      </c>
      <c r="AB150" s="215">
        <f>R150*$B150*Indicators!$B$223+R150*$C150*Indicators!$C$223+R150*$D150*Indicators!$D$223+R150*$E150*Indicators!$E$223+R150*$F150*Indicators!$F$223+R150*$G150*Indicators!$G$223+R150*$H150*Indicators!$H$223+R150*$I150*Indicators!$I$223</f>
        <v>1.9884627913185379E-3</v>
      </c>
      <c r="AC150" s="215">
        <f>S150*$B150*Indicators!$B$224+S150*$C150*Indicators!$C$224+S150*$D150*Indicators!$D$224+S150*$E150*Indicators!$E$224+S150*$F150*Indicators!$F$224+S150*$G150*Indicators!$G$224+S150*$H150*Indicators!$H$224+S150*$I150*Indicators!$I$224</f>
        <v>5.0044358998063427E-4</v>
      </c>
      <c r="AD150" s="215"/>
      <c r="AE150" s="198">
        <f t="shared" si="3"/>
        <v>1.6719383712892291</v>
      </c>
    </row>
    <row r="151" spans="1:31">
      <c r="A151" s="195">
        <f>Indicators!A163</f>
        <v>40330</v>
      </c>
      <c r="B151" s="215">
        <f>(Indicators!B163-Indicators!B162)/Indicators!B162</f>
        <v>1.1829091388632423E-2</v>
      </c>
      <c r="C151" s="215">
        <f>(Indicators!C163-Indicators!C162)/-100</f>
        <v>9.9999999999997863E-5</v>
      </c>
      <c r="D151" s="215">
        <f>(Indicators!D163-Indicators!D162)/-100</f>
        <v>4.878769958604234E-3</v>
      </c>
      <c r="E151" s="215">
        <f>(Indicators!E163-Indicators!E162)/-Indicators!E162</f>
        <v>1.0868088574921655E-3</v>
      </c>
      <c r="F151" s="215">
        <f>(Indicators!F163-Indicators!F162)/Indicators!F162</f>
        <v>7.8755790866975595E-2</v>
      </c>
      <c r="G151" s="215">
        <f>(Indicators!G163-Indicators!G162)/Indicators!G162</f>
        <v>2.1805315559944048E-2</v>
      </c>
      <c r="H151" s="215">
        <f>(Indicators!H163-Indicators!H162)/Indicators!H162</f>
        <v>4.125748124140358E-3</v>
      </c>
      <c r="I151" s="215">
        <f>(Indicators!I163-Indicators!I162)/Indicators!I162</f>
        <v>1.0690872415532023E-2</v>
      </c>
      <c r="J151" s="195"/>
      <c r="K151" s="215">
        <f>Ilembe!C$72/100</f>
        <v>0.13244886560664457</v>
      </c>
      <c r="L151" s="215">
        <f>Ilembe!D$72/100</f>
        <v>6.7372771976988658E-3</v>
      </c>
      <c r="M151" s="215">
        <f>Ilembe!E$72/100</f>
        <v>0.3510268544450158</v>
      </c>
      <c r="N151" s="215">
        <f>Ilembe!F$72/100</f>
        <v>1.9458997063048881E-2</v>
      </c>
      <c r="O151" s="215">
        <f>Ilembe!G$72/100</f>
        <v>2.8014142745413098E-2</v>
      </c>
      <c r="P151" s="215">
        <f>Ilembe!H$72/100</f>
        <v>0.12481052378874519</v>
      </c>
      <c r="Q151" s="215">
        <f>Ilembe!I$72/100</f>
        <v>6.72636026946834E-2</v>
      </c>
      <c r="R151" s="215">
        <f>Ilembe!J$72/100</f>
        <v>0.11691806135153694</v>
      </c>
      <c r="S151" s="215">
        <f>Ilembe!K$72/100</f>
        <v>0.15332167510721309</v>
      </c>
      <c r="T151" s="215"/>
      <c r="U151" s="215">
        <f>K151*$B151*Indicators!$B$216+K151*$C151*Indicators!$C$216+K151*$D151*Indicators!$D$216+K151*$E151*Indicators!$E$216+K151*$F151*Indicators!$F$216+K151*$G151*Indicators!$G$216+K151*$H151*Indicators!$H$216+K151*$I151*Indicators!$I$216</f>
        <v>3.6687138630233222E-3</v>
      </c>
      <c r="V151" s="215">
        <f>L151*$B151*Indicators!$B$217+L151*$C151*Indicators!$C$217+L151*$D151*Indicators!$D$217+L151*$E151*Indicators!$E$217+L151*$F151*Indicators!$F$217+L151*$G151*Indicators!$G$217+L151*$H151*Indicators!$H$217+L151*$I151*Indicators!$I$217</f>
        <v>9.7809829872012727E-5</v>
      </c>
      <c r="W151" s="215">
        <f>M151*$B151*Indicators!$B$218+M151*$C151*Indicators!$C$218+M151*$D151*Indicators!$D$218+M151*$E151*Indicators!$E$218+M151*$F151*Indicators!$F$218+M151*$G151*Indicators!$G$218+M151*$H151*Indicators!$H$218+M151*$I151*Indicators!$I$218</f>
        <v>2.4794959712256025E-3</v>
      </c>
      <c r="X151" s="215">
        <f>N151*$B151*Indicators!$B$219+N151*$C151*Indicators!$C$219+N151*$D151*Indicators!$D$219+N151*$E151*Indicators!$E$219+N151*$F151*Indicators!$F$219+N151*$G151*Indicators!$G$219+N151*$H151*Indicators!$H$219+N151*$I151*Indicators!$I$219</f>
        <v>1.4413708056299103E-4</v>
      </c>
      <c r="Y151" s="215">
        <f>O151*$B151*Indicators!$B$220+O151*$C151*Indicators!$C$220+O151*$D151*Indicators!$D$220+O151*$E151*Indicators!$E$220+O151*$F151*Indicators!$F$220+O151*$G151*Indicators!$G$220+O151*$H151*Indicators!$H$220+O151*$I151*Indicators!$I$220</f>
        <v>1.0186153868865504E-4</v>
      </c>
      <c r="Z151" s="215">
        <f>P151*$B151*Indicators!$B$221+P151*$C151*Indicators!$C$221+P151*$D151*Indicators!$D$221+P151*$E151*Indicators!$E$221+P151*$F151*Indicators!$F$221+P151*$G151*Indicators!$G$221+P151*$H151*Indicators!$H$221+P151*$I151*Indicators!$I$221</f>
        <v>4.1609095871904082E-4</v>
      </c>
      <c r="AA151" s="215">
        <f>Q151*$B151*Indicators!$B$222+Q151*$C151*Indicators!$C$222+Q151*$D151*Indicators!$D$222+Q151*$E151*Indicators!$E$222+Q151*$F151*Indicators!$F$222+Q151*$G151*Indicators!$G$222+Q151*$H151*Indicators!$H$222+Q151*$I151*Indicators!$I$222</f>
        <v>2.6307236655624894E-4</v>
      </c>
      <c r="AB151" s="215">
        <f>R151*$B151*Indicators!$B$223+R151*$C151*Indicators!$C$223+R151*$D151*Indicators!$D$223+R151*$E151*Indicators!$E$223+R151*$F151*Indicators!$F$223+R151*$G151*Indicators!$G$223+R151*$H151*Indicators!$H$223+R151*$I151*Indicators!$I$223</f>
        <v>4.1935411195878944E-4</v>
      </c>
      <c r="AC151" s="215">
        <f>S151*$B151*Indicators!$B$224+S151*$C151*Indicators!$C$224+S151*$D151*Indicators!$D$224+S151*$E151*Indicators!$E$224+S151*$F151*Indicators!$F$224+S151*$G151*Indicators!$G$224+S151*$H151*Indicators!$H$224+S151*$I151*Indicators!$I$224</f>
        <v>6.0806321319652147E-4</v>
      </c>
      <c r="AD151" s="215"/>
      <c r="AE151" s="198">
        <f t="shared" si="3"/>
        <v>0.81985989338031851</v>
      </c>
    </row>
    <row r="152" spans="1:31">
      <c r="A152" s="195">
        <f>Indicators!A164</f>
        <v>40360</v>
      </c>
      <c r="B152" s="215">
        <f>(Indicators!B164-Indicators!B163)/Indicators!B163</f>
        <v>-4.6671966843483965E-2</v>
      </c>
      <c r="C152" s="215">
        <f>(Indicators!C164-Indicators!C163)/-100</f>
        <v>4.4999999999999927E-3</v>
      </c>
      <c r="D152" s="215">
        <f>(Indicators!D164-Indicators!D163)/-100</f>
        <v>7.9748256400128618E-3</v>
      </c>
      <c r="E152" s="215">
        <f>(Indicators!E164-Indicators!E163)/-Indicators!E163</f>
        <v>-5.2087583299333579E-2</v>
      </c>
      <c r="F152" s="215">
        <f>(Indicators!F164-Indicators!F163)/Indicators!F163</f>
        <v>8.5276073619631937E-2</v>
      </c>
      <c r="G152" s="215">
        <f>(Indicators!G164-Indicators!G163)/Indicators!G163</f>
        <v>-5.9832501207923945E-2</v>
      </c>
      <c r="H152" s="215">
        <f>(Indicators!H164-Indicators!H163)/Indicators!H163</f>
        <v>7.8898419013560608E-3</v>
      </c>
      <c r="I152" s="215">
        <f>(Indicators!I164-Indicators!I163)/Indicators!I163</f>
        <v>-2.4847819578884343E-2</v>
      </c>
      <c r="J152" s="195"/>
      <c r="K152" s="215">
        <f>Ilembe!C$72/100</f>
        <v>0.13244886560664457</v>
      </c>
      <c r="L152" s="215">
        <f>Ilembe!D$72/100</f>
        <v>6.7372771976988658E-3</v>
      </c>
      <c r="M152" s="215">
        <f>Ilembe!E$72/100</f>
        <v>0.3510268544450158</v>
      </c>
      <c r="N152" s="215">
        <f>Ilembe!F$72/100</f>
        <v>1.9458997063048881E-2</v>
      </c>
      <c r="O152" s="215">
        <f>Ilembe!G$72/100</f>
        <v>2.8014142745413098E-2</v>
      </c>
      <c r="P152" s="215">
        <f>Ilembe!H$72/100</f>
        <v>0.12481052378874519</v>
      </c>
      <c r="Q152" s="215">
        <f>Ilembe!I$72/100</f>
        <v>6.72636026946834E-2</v>
      </c>
      <c r="R152" s="215">
        <f>Ilembe!J$72/100</f>
        <v>0.11691806135153694</v>
      </c>
      <c r="S152" s="215">
        <f>Ilembe!K$72/100</f>
        <v>0.15332167510721309</v>
      </c>
      <c r="T152" s="215"/>
      <c r="U152" s="215">
        <f>K152*$B152*Indicators!$B$216+K152*$C152*Indicators!$C$216+K152*$D152*Indicators!$D$216+K152*$E152*Indicators!$E$216+K152*$F152*Indicators!$F$216+K152*$G152*Indicators!$G$216+K152*$H152*Indicators!$H$216+K152*$I152*Indicators!$I$216</f>
        <v>9.3289556672840248E-4</v>
      </c>
      <c r="V152" s="215">
        <f>L152*$B152*Indicators!$B$217+L152*$C152*Indicators!$C$217+L152*$D152*Indicators!$D$217+L152*$E152*Indicators!$E$217+L152*$F152*Indicators!$F$217+L152*$G152*Indicators!$G$217+L152*$H152*Indicators!$H$217+L152*$I152*Indicators!$I$217</f>
        <v>-3.2415003020053754E-4</v>
      </c>
      <c r="W152" s="215">
        <f>M152*$B152*Indicators!$B$218+M152*$C152*Indicators!$C$218+M152*$D152*Indicators!$D$218+M152*$E152*Indicators!$E$218+M152*$F152*Indicators!$F$218+M152*$G152*Indicators!$G$218+M152*$H152*Indicators!$H$218+M152*$I152*Indicators!$I$218</f>
        <v>-8.5741065351512546E-3</v>
      </c>
      <c r="X152" s="215">
        <f>N152*$B152*Indicators!$B$219+N152*$C152*Indicators!$C$219+N152*$D152*Indicators!$D$219+N152*$E152*Indicators!$E$219+N152*$F152*Indicators!$F$219+N152*$G152*Indicators!$G$219+N152*$H152*Indicators!$H$219+N152*$I152*Indicators!$I$219</f>
        <v>-5.0779999595316203E-4</v>
      </c>
      <c r="Y152" s="215">
        <f>O152*$B152*Indicators!$B$220+O152*$C152*Indicators!$C$220+O152*$D152*Indicators!$D$220+O152*$E152*Indicators!$E$220+O152*$F152*Indicators!$F$220+O152*$G152*Indicators!$G$220+O152*$H152*Indicators!$H$220+O152*$I152*Indicators!$I$220</f>
        <v>-2.5796235116746369E-4</v>
      </c>
      <c r="Z152" s="215">
        <f>P152*$B152*Indicators!$B$221+P152*$C152*Indicators!$C$221+P152*$D152*Indicators!$D$221+P152*$E152*Indicators!$E$221+P152*$F152*Indicators!$F$221+P152*$G152*Indicators!$G$221+P152*$H152*Indicators!$H$221+P152*$I152*Indicators!$I$221</f>
        <v>-5.9079428514887322E-4</v>
      </c>
      <c r="AA152" s="215">
        <f>Q152*$B152*Indicators!$B$222+Q152*$C152*Indicators!$C$222+Q152*$D152*Indicators!$D$222+Q152*$E152*Indicators!$E$222+Q152*$F152*Indicators!$F$222+Q152*$G152*Indicators!$G$222+Q152*$H152*Indicators!$H$222+Q152*$I152*Indicators!$I$222</f>
        <v>-1.3118287714225885E-3</v>
      </c>
      <c r="AB152" s="215">
        <f>R152*$B152*Indicators!$B$223+R152*$C152*Indicators!$C$223+R152*$D152*Indicators!$D$223+R152*$E152*Indicators!$E$223+R152*$F152*Indicators!$F$223+R152*$G152*Indicators!$G$223+R152*$H152*Indicators!$H$223+R152*$I152*Indicators!$I$223</f>
        <v>-7.4580989114725294E-4</v>
      </c>
      <c r="AC152" s="215">
        <f>S152*$B152*Indicators!$B$224+S152*$C152*Indicators!$C$224+S152*$D152*Indicators!$D$224+S152*$E152*Indicators!$E$224+S152*$F152*Indicators!$F$224+S152*$G152*Indicators!$G$224+S152*$H152*Indicators!$H$224+S152*$I152*Indicators!$I$224</f>
        <v>-5.7138383278042531E-5</v>
      </c>
      <c r="AD152" s="215"/>
      <c r="AE152" s="198">
        <f t="shared" si="3"/>
        <v>-1.1436694676740773</v>
      </c>
    </row>
    <row r="153" spans="1:31">
      <c r="A153" s="195">
        <f>Indicators!A165</f>
        <v>40391</v>
      </c>
      <c r="B153" s="215">
        <f>(Indicators!B165-Indicators!B164)/Indicators!B164</f>
        <v>4.8396357968992438E-3</v>
      </c>
      <c r="C153" s="215">
        <f>(Indicators!C165-Indicators!C164)/-100</f>
        <v>3.4999999999999966E-3</v>
      </c>
      <c r="D153" s="215">
        <f>(Indicators!D165-Indicators!D164)/-100</f>
        <v>1.9551051199690316E-3</v>
      </c>
      <c r="E153" s="215">
        <f>(Indicators!E165-Indicators!E164)/-Indicators!E164</f>
        <v>3.1928645294725944E-2</v>
      </c>
      <c r="F153" s="215">
        <f>(Indicators!F165-Indicators!F164)/Indicators!F164</f>
        <v>5.1441492368569819E-2</v>
      </c>
      <c r="G153" s="215">
        <f>(Indicators!G165-Indicators!G164)/Indicators!G164</f>
        <v>5.9871520342612498E-2</v>
      </c>
      <c r="H153" s="215">
        <f>(Indicators!H165-Indicators!H164)/Indicators!H164</f>
        <v>7.4787290153251959E-3</v>
      </c>
      <c r="I153" s="215">
        <f>(Indicators!I165-Indicators!I164)/Indicators!I164</f>
        <v>-5.1166598444535407E-5</v>
      </c>
      <c r="J153" s="195"/>
      <c r="K153" s="215">
        <f>Ilembe!C$72/100</f>
        <v>0.13244886560664457</v>
      </c>
      <c r="L153" s="215">
        <f>Ilembe!D$72/100</f>
        <v>6.7372771976988658E-3</v>
      </c>
      <c r="M153" s="215">
        <f>Ilembe!E$72/100</f>
        <v>0.3510268544450158</v>
      </c>
      <c r="N153" s="215">
        <f>Ilembe!F$72/100</f>
        <v>1.9458997063048881E-2</v>
      </c>
      <c r="O153" s="215">
        <f>Ilembe!G$72/100</f>
        <v>2.8014142745413098E-2</v>
      </c>
      <c r="P153" s="215">
        <f>Ilembe!H$72/100</f>
        <v>0.12481052378874519</v>
      </c>
      <c r="Q153" s="215">
        <f>Ilembe!I$72/100</f>
        <v>6.72636026946834E-2</v>
      </c>
      <c r="R153" s="215">
        <f>Ilembe!J$72/100</f>
        <v>0.11691806135153694</v>
      </c>
      <c r="S153" s="215">
        <f>Ilembe!K$72/100</f>
        <v>0.15332167510721309</v>
      </c>
      <c r="T153" s="215"/>
      <c r="U153" s="215">
        <f>K153*$B153*Indicators!$B$216+K153*$C153*Indicators!$C$216+K153*$D153*Indicators!$D$216+K153*$E153*Indicators!$E$216+K153*$F153*Indicators!$F$216+K153*$G153*Indicators!$G$216+K153*$H153*Indicators!$H$216+K153*$I153*Indicators!$I$216</f>
        <v>3.0489436680067434E-3</v>
      </c>
      <c r="V153" s="215">
        <f>L153*$B153*Indicators!$B$217+L153*$C153*Indicators!$C$217+L153*$D153*Indicators!$D$217+L153*$E153*Indicators!$E$217+L153*$F153*Indicators!$F$217+L153*$G153*Indicators!$G$217+L153*$H153*Indicators!$H$217+L153*$I153*Indicators!$I$217</f>
        <v>1.9257247056658414E-4</v>
      </c>
      <c r="W153" s="215">
        <f>M153*$B153*Indicators!$B$218+M153*$C153*Indicators!$C$218+M153*$D153*Indicators!$D$218+M153*$E153*Indicators!$E$218+M153*$F153*Indicators!$F$218+M153*$G153*Indicators!$G$218+M153*$H153*Indicators!$H$218+M153*$I153*Indicators!$I$218</f>
        <v>2.2543407583644087E-3</v>
      </c>
      <c r="X153" s="215">
        <f>N153*$B153*Indicators!$B$219+N153*$C153*Indicators!$C$219+N153*$D153*Indicators!$D$219+N153*$E153*Indicators!$E$219+N153*$F153*Indicators!$F$219+N153*$G153*Indicators!$G$219+N153*$H153*Indicators!$H$219+N153*$I153*Indicators!$I$219</f>
        <v>1.5303990385468014E-4</v>
      </c>
      <c r="Y153" s="215">
        <f>O153*$B153*Indicators!$B$220+O153*$C153*Indicators!$C$220+O153*$D153*Indicators!$D$220+O153*$E153*Indicators!$E$220+O153*$F153*Indicators!$F$220+O153*$G153*Indicators!$G$220+O153*$H153*Indicators!$H$220+O153*$I153*Indicators!$I$220</f>
        <v>2.4539916335936931E-4</v>
      </c>
      <c r="Z153" s="215">
        <f>P153*$B153*Indicators!$B$221+P153*$C153*Indicators!$C$221+P153*$D153*Indicators!$D$221+P153*$E153*Indicators!$E$221+P153*$F153*Indicators!$F$221+P153*$G153*Indicators!$G$221+P153*$H153*Indicators!$H$221+P153*$I153*Indicators!$I$221</f>
        <v>8.9395929406325275E-4</v>
      </c>
      <c r="AA153" s="215">
        <f>Q153*$B153*Indicators!$B$222+Q153*$C153*Indicators!$C$222+Q153*$D153*Indicators!$D$222+Q153*$E153*Indicators!$E$222+Q153*$F153*Indicators!$F$222+Q153*$G153*Indicators!$G$222+Q153*$H153*Indicators!$H$222+Q153*$I153*Indicators!$I$222</f>
        <v>8.3734419719071337E-4</v>
      </c>
      <c r="AB153" s="215">
        <f>R153*$B153*Indicators!$B$223+R153*$C153*Indicators!$C$223+R153*$D153*Indicators!$D$223+R153*$E153*Indicators!$E$223+R153*$F153*Indicators!$F$223+R153*$G153*Indicators!$G$223+R153*$H153*Indicators!$H$223+R153*$I153*Indicators!$I$223</f>
        <v>8.5799138401706468E-4</v>
      </c>
      <c r="AC153" s="215">
        <f>S153*$B153*Indicators!$B$224+S153*$C153*Indicators!$C$224+S153*$D153*Indicators!$D$224+S153*$E153*Indicators!$E$224+S153*$F153*Indicators!$F$224+S153*$G153*Indicators!$G$224+S153*$H153*Indicators!$H$224+S153*$I153*Indicators!$I$224</f>
        <v>6.6557628779776693E-4</v>
      </c>
      <c r="AD153" s="215"/>
      <c r="AE153" s="198">
        <f t="shared" si="3"/>
        <v>0.91491671272205843</v>
      </c>
    </row>
    <row r="154" spans="1:31">
      <c r="A154" s="195">
        <f>Indicators!A166</f>
        <v>40422</v>
      </c>
      <c r="B154" s="215">
        <f>(Indicators!B166-Indicators!B165)/Indicators!B165</f>
        <v>-5.3088435374149555E-2</v>
      </c>
      <c r="C154" s="215">
        <f>(Indicators!C166-Indicators!C165)/-100</f>
        <v>-6.9999999999999392E-4</v>
      </c>
      <c r="D154" s="215">
        <f>(Indicators!D166-Indicators!D165)/-100</f>
        <v>4.7953552930024741E-3</v>
      </c>
      <c r="E154" s="215">
        <f>(Indicators!E166-Indicators!E165)/-Indicators!E165</f>
        <v>-5.9286954199492557E-2</v>
      </c>
      <c r="F154" s="215">
        <f>(Indicators!F166-Indicators!F165)/Indicators!F165</f>
        <v>0.21881720430107526</v>
      </c>
      <c r="G154" s="215">
        <f>(Indicators!G166-Indicators!G165)/Indicators!G165</f>
        <v>5.9398739292064004E-2</v>
      </c>
      <c r="H154" s="215">
        <f>(Indicators!H166-Indicators!H165)/Indicators!H165</f>
        <v>9.9834807964258448E-3</v>
      </c>
      <c r="I154" s="215">
        <f>(Indicators!I166-Indicators!I165)/Indicators!I165</f>
        <v>-1.0233843319858773E-2</v>
      </c>
      <c r="J154" s="195"/>
      <c r="K154" s="215">
        <f>Ilembe!C$72/100</f>
        <v>0.13244886560664457</v>
      </c>
      <c r="L154" s="215">
        <f>Ilembe!D$72/100</f>
        <v>6.7372771976988658E-3</v>
      </c>
      <c r="M154" s="215">
        <f>Ilembe!E$72/100</f>
        <v>0.3510268544450158</v>
      </c>
      <c r="N154" s="215">
        <f>Ilembe!F$72/100</f>
        <v>1.9458997063048881E-2</v>
      </c>
      <c r="O154" s="215">
        <f>Ilembe!G$72/100</f>
        <v>2.8014142745413098E-2</v>
      </c>
      <c r="P154" s="215">
        <f>Ilembe!H$72/100</f>
        <v>0.12481052378874519</v>
      </c>
      <c r="Q154" s="215">
        <f>Ilembe!I$72/100</f>
        <v>6.72636026946834E-2</v>
      </c>
      <c r="R154" s="215">
        <f>Ilembe!J$72/100</f>
        <v>0.11691806135153694</v>
      </c>
      <c r="S154" s="215">
        <f>Ilembe!K$72/100</f>
        <v>0.15332167510721309</v>
      </c>
      <c r="T154" s="215"/>
      <c r="U154" s="215">
        <f>K154*$B154*Indicators!$B$216+K154*$C154*Indicators!$C$216+K154*$D154*Indicators!$D$216+K154*$E154*Indicators!$E$216+K154*$F154*Indicators!$F$216+K154*$G154*Indicators!$G$216+K154*$H154*Indicators!$H$216+K154*$I154*Indicators!$I$216</f>
        <v>5.9996820095043887E-3</v>
      </c>
      <c r="V154" s="215">
        <f>L154*$B154*Indicators!$B$217+L154*$C154*Indicators!$C$217+L154*$D154*Indicators!$D$217+L154*$E154*Indicators!$E$217+L154*$F154*Indicators!$F$217+L154*$G154*Indicators!$G$217+L154*$H154*Indicators!$H$217+L154*$I154*Indicators!$I$217</f>
        <v>-9.6005512420461497E-7</v>
      </c>
      <c r="W154" s="215">
        <f>M154*$B154*Indicators!$B$218+M154*$C154*Indicators!$C$218+M154*$D154*Indicators!$D$218+M154*$E154*Indicators!$E$218+M154*$F154*Indicators!$F$218+M154*$G154*Indicators!$G$218+M154*$H154*Indicators!$H$218+M154*$I154*Indicators!$I$218</f>
        <v>-8.9365471863580171E-3</v>
      </c>
      <c r="X154" s="215">
        <f>N154*$B154*Indicators!$B$219+N154*$C154*Indicators!$C$219+N154*$D154*Indicators!$D$219+N154*$E154*Indicators!$E$219+N154*$F154*Indicators!$F$219+N154*$G154*Indicators!$G$219+N154*$H154*Indicators!$H$219+N154*$I154*Indicators!$I$219</f>
        <v>-4.1019644020356928E-4</v>
      </c>
      <c r="Y154" s="215">
        <f>O154*$B154*Indicators!$B$220+O154*$C154*Indicators!$C$220+O154*$D154*Indicators!$D$220+O154*$E154*Indicators!$E$220+O154*$F154*Indicators!$F$220+O154*$G154*Indicators!$G$220+O154*$H154*Indicators!$H$220+O154*$I154*Indicators!$I$220</f>
        <v>-3.2073389410191828E-4</v>
      </c>
      <c r="Z154" s="215">
        <f>P154*$B154*Indicators!$B$221+P154*$C154*Indicators!$C$221+P154*$D154*Indicators!$D$221+P154*$E154*Indicators!$E$221+P154*$F154*Indicators!$F$221+P154*$G154*Indicators!$G$221+P154*$H154*Indicators!$H$221+P154*$I154*Indicators!$I$221</f>
        <v>-1.0019286736595477E-3</v>
      </c>
      <c r="AA154" s="215">
        <f>Q154*$B154*Indicators!$B$222+Q154*$C154*Indicators!$C$222+Q154*$D154*Indicators!$D$222+Q154*$E154*Indicators!$E$222+Q154*$F154*Indicators!$F$222+Q154*$G154*Indicators!$G$222+Q154*$H154*Indicators!$H$222+Q154*$I154*Indicators!$I$222</f>
        <v>-1.4651413391516079E-3</v>
      </c>
      <c r="AB154" s="215">
        <f>R154*$B154*Indicators!$B$223+R154*$C154*Indicators!$C$223+R154*$D154*Indicators!$D$223+R154*$E154*Indicators!$E$223+R154*$F154*Indicators!$F$223+R154*$G154*Indicators!$G$223+R154*$H154*Indicators!$H$223+R154*$I154*Indicators!$I$223</f>
        <v>-9.9610111983269444E-4</v>
      </c>
      <c r="AC154" s="215">
        <f>S154*$B154*Indicators!$B$224+S154*$C154*Indicators!$C$224+S154*$D154*Indicators!$D$224+S154*$E154*Indicators!$E$224+S154*$F154*Indicators!$F$224+S154*$G154*Indicators!$G$224+S154*$H154*Indicators!$H$224+S154*$I154*Indicators!$I$224</f>
        <v>-3.237265134850187E-4</v>
      </c>
      <c r="AD154" s="215"/>
      <c r="AE154" s="198">
        <f t="shared" si="3"/>
        <v>-0.74556532124121877</v>
      </c>
    </row>
    <row r="155" spans="1:31">
      <c r="A155" s="195">
        <f>Indicators!A167</f>
        <v>40452</v>
      </c>
      <c r="B155" s="215">
        <f>(Indicators!B167-Indicators!B166)/Indicators!B166</f>
        <v>4.26736400471266E-3</v>
      </c>
      <c r="C155" s="215">
        <f>(Indicators!C167-Indicators!C166)/-100</f>
        <v>2.5999999999999977E-3</v>
      </c>
      <c r="D155" s="215">
        <f>(Indicators!D167-Indicators!D166)/-100</f>
        <v>-1.8029078616538952E-3</v>
      </c>
      <c r="E155" s="215">
        <f>(Indicators!E167-Indicators!E166)/-Indicators!E166</f>
        <v>-3.3782932055968821E-2</v>
      </c>
      <c r="F155" s="215">
        <f>(Indicators!F167-Indicators!F166)/Indicators!F166</f>
        <v>0.18835465372739299</v>
      </c>
      <c r="G155" s="215">
        <f>(Indicators!G167-Indicators!G166)/Indicators!G166</f>
        <v>2.6088946525287829E-2</v>
      </c>
      <c r="H155" s="215">
        <f>(Indicators!H167-Indicators!H166)/Indicators!H166</f>
        <v>-7.3105981989907652E-4</v>
      </c>
      <c r="I155" s="215">
        <f>(Indicators!I167-Indicators!I166)/Indicators!I166</f>
        <v>3.7843147391821333E-2</v>
      </c>
      <c r="J155" s="195"/>
      <c r="K155" s="215">
        <f>Ilembe!C$72/100</f>
        <v>0.13244886560664457</v>
      </c>
      <c r="L155" s="215">
        <f>Ilembe!D$72/100</f>
        <v>6.7372771976988658E-3</v>
      </c>
      <c r="M155" s="215">
        <f>Ilembe!E$72/100</f>
        <v>0.3510268544450158</v>
      </c>
      <c r="N155" s="215">
        <f>Ilembe!F$72/100</f>
        <v>1.9458997063048881E-2</v>
      </c>
      <c r="O155" s="215">
        <f>Ilembe!G$72/100</f>
        <v>2.8014142745413098E-2</v>
      </c>
      <c r="P155" s="215">
        <f>Ilembe!H$72/100</f>
        <v>0.12481052378874519</v>
      </c>
      <c r="Q155" s="215">
        <f>Ilembe!I$72/100</f>
        <v>6.72636026946834E-2</v>
      </c>
      <c r="R155" s="215">
        <f>Ilembe!J$72/100</f>
        <v>0.11691806135153694</v>
      </c>
      <c r="S155" s="215">
        <f>Ilembe!K$72/100</f>
        <v>0.15332167510721309</v>
      </c>
      <c r="T155" s="215"/>
      <c r="U155" s="215">
        <f>K155*$B155*Indicators!$B$216+K155*$C155*Indicators!$C$216+K155*$D155*Indicators!$D$216+K155*$E155*Indicators!$E$216+K155*$F155*Indicators!$F$216+K155*$G155*Indicators!$G$216+K155*$H155*Indicators!$H$216+K155*$I155*Indicators!$I$216</f>
        <v>7.2503794960463068E-3</v>
      </c>
      <c r="V155" s="215">
        <f>L155*$B155*Indicators!$B$217+L155*$C155*Indicators!$C$217+L155*$D155*Indicators!$D$217+L155*$E155*Indicators!$E$217+L155*$F155*Indicators!$F$217+L155*$G155*Indicators!$G$217+L155*$H155*Indicators!$H$217+L155*$I155*Indicators!$I$217</f>
        <v>1.0716396709689832E-4</v>
      </c>
      <c r="W155" s="215">
        <f>M155*$B155*Indicators!$B$218+M155*$C155*Indicators!$C$218+M155*$D155*Indicators!$D$218+M155*$E155*Indicators!$E$218+M155*$F155*Indicators!$F$218+M155*$G155*Indicators!$G$218+M155*$H155*Indicators!$H$218+M155*$I155*Indicators!$I$218</f>
        <v>2.1204346857033956E-3</v>
      </c>
      <c r="X155" s="215">
        <f>N155*$B155*Indicators!$B$219+N155*$C155*Indicators!$C$219+N155*$D155*Indicators!$D$219+N155*$E155*Indicators!$E$219+N155*$F155*Indicators!$F$219+N155*$G155*Indicators!$G$219+N155*$H155*Indicators!$H$219+N155*$I155*Indicators!$I$219</f>
        <v>2.4437527579891947E-4</v>
      </c>
      <c r="Y155" s="215">
        <f>O155*$B155*Indicators!$B$220+O155*$C155*Indicators!$C$220+O155*$D155*Indicators!$D$220+O155*$E155*Indicators!$E$220+O155*$F155*Indicators!$F$220+O155*$G155*Indicators!$G$220+O155*$H155*Indicators!$H$220+O155*$I155*Indicators!$I$220</f>
        <v>-6.6341825783124437E-5</v>
      </c>
      <c r="Z155" s="215">
        <f>P155*$B155*Indicators!$B$221+P155*$C155*Indicators!$C$221+P155*$D155*Indicators!$D$221+P155*$E155*Indicators!$E$221+P155*$F155*Indicators!$F$221+P155*$G155*Indicators!$G$221+P155*$H155*Indicators!$H$221+P155*$I155*Indicators!$I$221</f>
        <v>-3.2262313886400668E-4</v>
      </c>
      <c r="AA155" s="215">
        <f>Q155*$B155*Indicators!$B$222+Q155*$C155*Indicators!$C$222+Q155*$D155*Indicators!$D$222+Q155*$E155*Indicators!$E$222+Q155*$F155*Indicators!$F$222+Q155*$G155*Indicators!$G$222+Q155*$H155*Indicators!$H$222+Q155*$I155*Indicators!$I$222</f>
        <v>-3.8544272298086441E-4</v>
      </c>
      <c r="AB155" s="215">
        <f>R155*$B155*Indicators!$B$223+R155*$C155*Indicators!$C$223+R155*$D155*Indicators!$D$223+R155*$E155*Indicators!$E$223+R155*$F155*Indicators!$F$223+R155*$G155*Indicators!$G$223+R155*$H155*Indicators!$H$223+R155*$I155*Indicators!$I$223</f>
        <v>-6.4188970630096523E-5</v>
      </c>
      <c r="AC155" s="215">
        <f>S155*$B155*Indicators!$B$224+S155*$C155*Indicators!$C$224+S155*$D155*Indicators!$D$224+S155*$E155*Indicators!$E$224+S155*$F155*Indicators!$F$224+S155*$G155*Indicators!$G$224+S155*$H155*Indicators!$H$224+S155*$I155*Indicators!$I$224</f>
        <v>4.0614823602950231E-4</v>
      </c>
      <c r="AD155" s="215"/>
      <c r="AE155" s="198">
        <f t="shared" si="3"/>
        <v>0.92899050024169305</v>
      </c>
    </row>
    <row r="156" spans="1:31">
      <c r="A156" s="195">
        <f>Indicators!A168</f>
        <v>40483</v>
      </c>
      <c r="B156" s="215">
        <f>(Indicators!B168-Indicators!B167)/Indicators!B167</f>
        <v>1.6195722154660558E-2</v>
      </c>
      <c r="C156" s="215">
        <f>(Indicators!C168-Indicators!C167)/-100</f>
        <v>-4.1999999999999989E-3</v>
      </c>
      <c r="D156" s="215">
        <f>(Indicators!D168-Indicators!D167)/-100</f>
        <v>-9.1659028414293521E-4</v>
      </c>
      <c r="E156" s="215">
        <f>(Indicators!E168-Indicators!E167)/-Indicators!E167</f>
        <v>-5.4627484453115348E-2</v>
      </c>
      <c r="F156" s="215">
        <f>(Indicators!F168-Indicators!F167)/Indicators!F167</f>
        <v>-1.9302152932442449E-2</v>
      </c>
      <c r="G156" s="215">
        <f>(Indicators!G168-Indicators!G167)/Indicators!G167</f>
        <v>1.7247788268530257E-2</v>
      </c>
      <c r="H156" s="215">
        <f>(Indicators!H168-Indicators!H167)/Indicators!H167</f>
        <v>3.9886375496125549E-3</v>
      </c>
      <c r="I156" s="215">
        <f>(Indicators!I168-Indicators!I167)/Indicators!I167</f>
        <v>-1.095890410958904E-3</v>
      </c>
      <c r="J156" s="195"/>
      <c r="K156" s="215">
        <f>Ilembe!C$72/100</f>
        <v>0.13244886560664457</v>
      </c>
      <c r="L156" s="215">
        <f>Ilembe!D$72/100</f>
        <v>6.7372771976988658E-3</v>
      </c>
      <c r="M156" s="215">
        <f>Ilembe!E$72/100</f>
        <v>0.3510268544450158</v>
      </c>
      <c r="N156" s="215">
        <f>Ilembe!F$72/100</f>
        <v>1.9458997063048881E-2</v>
      </c>
      <c r="O156" s="215">
        <f>Ilembe!G$72/100</f>
        <v>2.8014142745413098E-2</v>
      </c>
      <c r="P156" s="215">
        <f>Ilembe!H$72/100</f>
        <v>0.12481052378874519</v>
      </c>
      <c r="Q156" s="215">
        <f>Ilembe!I$72/100</f>
        <v>6.72636026946834E-2</v>
      </c>
      <c r="R156" s="215">
        <f>Ilembe!J$72/100</f>
        <v>0.11691806135153694</v>
      </c>
      <c r="S156" s="215">
        <f>Ilembe!K$72/100</f>
        <v>0.15332167510721309</v>
      </c>
      <c r="T156" s="215"/>
      <c r="U156" s="215">
        <f>K156*$B156*Indicators!$B$216+K156*$C156*Indicators!$C$216+K156*$D156*Indicators!$D$216+K156*$E156*Indicators!$E$216+K156*$F156*Indicators!$F$216+K156*$G156*Indicators!$G$216+K156*$H156*Indicators!$H$216+K156*$I156*Indicators!$I$216</f>
        <v>-1.588434185623971E-3</v>
      </c>
      <c r="V156" s="215">
        <f>L156*$B156*Indicators!$B$217+L156*$C156*Indicators!$C$217+L156*$D156*Indicators!$D$217+L156*$E156*Indicators!$E$217+L156*$F156*Indicators!$F$217+L156*$G156*Indicators!$G$217+L156*$H156*Indicators!$H$217+L156*$I156*Indicators!$I$217</f>
        <v>4.093505908403265E-5</v>
      </c>
      <c r="W156" s="215">
        <f>M156*$B156*Indicators!$B$218+M156*$C156*Indicators!$C$218+M156*$D156*Indicators!$D$218+M156*$E156*Indicators!$E$218+M156*$F156*Indicators!$F$218+M156*$G156*Indicators!$G$218+M156*$H156*Indicators!$H$218+M156*$I156*Indicators!$I$218</f>
        <v>-1.7565016363211278E-4</v>
      </c>
      <c r="X156" s="215">
        <f>N156*$B156*Indicators!$B$219+N156*$C156*Indicators!$C$219+N156*$D156*Indicators!$D$219+N156*$E156*Indicators!$E$219+N156*$F156*Indicators!$F$219+N156*$G156*Indicators!$G$219+N156*$H156*Indicators!$H$219+N156*$I156*Indicators!$I$219</f>
        <v>-1.8896312219622119E-4</v>
      </c>
      <c r="Y156" s="215">
        <f>O156*$B156*Indicators!$B$220+O156*$C156*Indicators!$C$220+O156*$D156*Indicators!$D$220+O156*$E156*Indicators!$E$220+O156*$F156*Indicators!$F$220+O156*$G156*Indicators!$G$220+O156*$H156*Indicators!$H$220+O156*$I156*Indicators!$I$220</f>
        <v>-1.9005950684634294E-4</v>
      </c>
      <c r="Z156" s="215">
        <f>P156*$B156*Indicators!$B$221+P156*$C156*Indicators!$C$221+P156*$D156*Indicators!$D$221+P156*$E156*Indicators!$E$221+P156*$F156*Indicators!$F$221+P156*$G156*Indicators!$G$221+P156*$H156*Indicators!$H$221+P156*$I156*Indicators!$I$221</f>
        <v>-5.6156434547898545E-4</v>
      </c>
      <c r="AA156" s="215">
        <f>Q156*$B156*Indicators!$B$222+Q156*$C156*Indicators!$C$222+Q156*$D156*Indicators!$D$222+Q156*$E156*Indicators!$E$222+Q156*$F156*Indicators!$F$222+Q156*$G156*Indicators!$G$222+Q156*$H156*Indicators!$H$222+Q156*$I156*Indicators!$I$222</f>
        <v>-1.0097742312709388E-3</v>
      </c>
      <c r="AB156" s="215">
        <f>R156*$B156*Indicators!$B$223+R156*$C156*Indicators!$C$223+R156*$D156*Indicators!$D$223+R156*$E156*Indicators!$E$223+R156*$F156*Indicators!$F$223+R156*$G156*Indicators!$G$223+R156*$H156*Indicators!$H$223+R156*$I156*Indicators!$I$223</f>
        <v>-4.9842619851492537E-4</v>
      </c>
      <c r="AC156" s="215">
        <f>S156*$B156*Indicators!$B$224+S156*$C156*Indicators!$C$224+S156*$D156*Indicators!$D$224+S156*$E156*Indicators!$E$224+S156*$F156*Indicators!$F$224+S156*$G156*Indicators!$G$224+S156*$H156*Indicators!$H$224+S156*$I156*Indicators!$I$224</f>
        <v>1.698882205479249E-4</v>
      </c>
      <c r="AD156" s="215"/>
      <c r="AE156" s="198">
        <f t="shared" si="3"/>
        <v>-0.40020484739315398</v>
      </c>
    </row>
    <row r="157" spans="1:31">
      <c r="A157" s="195">
        <f>Indicators!A169</f>
        <v>40513</v>
      </c>
      <c r="B157" s="215">
        <f>(Indicators!B169-Indicators!B168)/Indicators!B168</f>
        <v>-6.8297971194052856E-2</v>
      </c>
      <c r="C157" s="215">
        <f>(Indicators!C169-Indicators!C168)/-100</f>
        <v>1.5000000000000035E-3</v>
      </c>
      <c r="D157" s="215">
        <f>(Indicators!D169-Indicators!D168)/-100</f>
        <v>7.4702108157659102E-4</v>
      </c>
      <c r="E157" s="215">
        <f>(Indicators!E169-Indicators!E168)/-Indicators!E168</f>
        <v>-7.9315527806682856E-2</v>
      </c>
      <c r="F157" s="215">
        <f>(Indicators!F169-Indicators!F168)/Indicators!F168</f>
        <v>6.1317183951551751E-2</v>
      </c>
      <c r="G157" s="215">
        <f>(Indicators!G169-Indicators!G168)/Indicators!G168</f>
        <v>2.6894686837681762E-2</v>
      </c>
      <c r="H157" s="215">
        <f>(Indicators!H169-Indicators!H168)/Indicators!H168</f>
        <v>-7.6574012797328962E-4</v>
      </c>
      <c r="I157" s="215">
        <f>(Indicators!I169-Indicators!I168)/Indicators!I168</f>
        <v>-9.0260808856530202E-3</v>
      </c>
      <c r="J157" s="195"/>
      <c r="K157" s="215">
        <f>Ilembe!C$72/100</f>
        <v>0.13244886560664457</v>
      </c>
      <c r="L157" s="215">
        <f>Ilembe!D$72/100</f>
        <v>6.7372771976988658E-3</v>
      </c>
      <c r="M157" s="215">
        <f>Ilembe!E$72/100</f>
        <v>0.3510268544450158</v>
      </c>
      <c r="N157" s="215">
        <f>Ilembe!F$72/100</f>
        <v>1.9458997063048881E-2</v>
      </c>
      <c r="O157" s="215">
        <f>Ilembe!G$72/100</f>
        <v>2.8014142745413098E-2</v>
      </c>
      <c r="P157" s="215">
        <f>Ilembe!H$72/100</f>
        <v>0.12481052378874519</v>
      </c>
      <c r="Q157" s="215">
        <f>Ilembe!I$72/100</f>
        <v>6.72636026946834E-2</v>
      </c>
      <c r="R157" s="215">
        <f>Ilembe!J$72/100</f>
        <v>0.11691806135153694</v>
      </c>
      <c r="S157" s="215">
        <f>Ilembe!K$72/100</f>
        <v>0.15332167510721309</v>
      </c>
      <c r="T157" s="215"/>
      <c r="U157" s="215">
        <f>K157*$B157*Indicators!$B$216+K157*$C157*Indicators!$C$216+K157*$D157*Indicators!$D$216+K157*$E157*Indicators!$E$216+K157*$F157*Indicators!$F$216+K157*$G157*Indicators!$G$216+K157*$H157*Indicators!$H$216+K157*$I157*Indicators!$I$216</f>
        <v>-1.2396403511935742E-3</v>
      </c>
      <c r="V157" s="215">
        <f>L157*$B157*Indicators!$B$217+L157*$C157*Indicators!$C$217+L157*$D157*Indicators!$D$217+L157*$E157*Indicators!$E$217+L157*$F157*Indicators!$F$217+L157*$G157*Indicators!$G$217+L157*$H157*Indicators!$H$217+L157*$I157*Indicators!$I$217</f>
        <v>-1.3116323652277042E-4</v>
      </c>
      <c r="W157" s="215">
        <f>M157*$B157*Indicators!$B$218+M157*$C157*Indicators!$C$218+M157*$D157*Indicators!$D$218+M157*$E157*Indicators!$E$218+M157*$F157*Indicators!$F$218+M157*$G157*Indicators!$G$218+M157*$H157*Indicators!$H$218+M157*$I157*Indicators!$I$218</f>
        <v>-1.171737533283013E-2</v>
      </c>
      <c r="X157" s="215">
        <f>N157*$B157*Indicators!$B$219+N157*$C157*Indicators!$C$219+N157*$D157*Indicators!$D$219+N157*$E157*Indicators!$E$219+N157*$F157*Indicators!$F$219+N157*$G157*Indicators!$G$219+N157*$H157*Indicators!$H$219+N157*$I157*Indicators!$I$219</f>
        <v>-5.2870418199777044E-4</v>
      </c>
      <c r="Y157" s="215">
        <f>O157*$B157*Indicators!$B$220+O157*$C157*Indicators!$C$220+O157*$D157*Indicators!$D$220+O157*$E157*Indicators!$E$220+O157*$F157*Indicators!$F$220+O157*$G157*Indicators!$G$220+O157*$H157*Indicators!$H$220+O157*$I157*Indicators!$I$220</f>
        <v>-5.2900367124750897E-4</v>
      </c>
      <c r="Z157" s="215">
        <f>P157*$B157*Indicators!$B$221+P157*$C157*Indicators!$C$221+P157*$D157*Indicators!$D$221+P157*$E157*Indicators!$E$221+P157*$F157*Indicators!$F$221+P157*$G157*Indicators!$G$221+P157*$H157*Indicators!$H$221+P157*$I157*Indicators!$I$221</f>
        <v>-1.7820921759880725E-3</v>
      </c>
      <c r="AA157" s="215">
        <f>Q157*$B157*Indicators!$B$222+Q157*$C157*Indicators!$C$222+Q157*$D157*Indicators!$D$222+Q157*$E157*Indicators!$E$222+Q157*$F157*Indicators!$F$222+Q157*$G157*Indicators!$G$222+Q157*$H157*Indicators!$H$222+Q157*$I157*Indicators!$I$222</f>
        <v>-2.1057213509706805E-3</v>
      </c>
      <c r="AB157" s="215">
        <f>R157*$B157*Indicators!$B$223+R157*$C157*Indicators!$C$223+R157*$D157*Indicators!$D$223+R157*$E157*Indicators!$E$223+R157*$F157*Indicators!$F$223+R157*$G157*Indicators!$G$223+R157*$H157*Indicators!$H$223+R157*$I157*Indicators!$I$223</f>
        <v>-1.7353766546902326E-3</v>
      </c>
      <c r="AC157" s="215">
        <f>S157*$B157*Indicators!$B$224+S157*$C157*Indicators!$C$224+S157*$D157*Indicators!$D$224+S157*$E157*Indicators!$E$224+S157*$F157*Indicators!$F$224+S157*$G157*Indicators!$G$224+S157*$H157*Indicators!$H$224+S157*$I157*Indicators!$I$224</f>
        <v>-1.0481712106321839E-3</v>
      </c>
      <c r="AD157" s="215"/>
      <c r="AE157" s="198">
        <f t="shared" si="3"/>
        <v>-2.0817248166072924</v>
      </c>
    </row>
    <row r="158" spans="1:31">
      <c r="A158" s="195">
        <f>Indicators!A170</f>
        <v>40544</v>
      </c>
      <c r="B158" s="215">
        <f>(Indicators!B170-Indicators!B169)/Indicators!B169</f>
        <v>8.3141924564796799E-2</v>
      </c>
      <c r="C158" s="215">
        <f>(Indicators!C170-Indicators!C169)/-100</f>
        <v>-5.7000000000000028E-3</v>
      </c>
      <c r="D158" s="215">
        <f>(Indicators!D170-Indicators!D169)/-100</f>
        <v>0</v>
      </c>
      <c r="E158" s="215">
        <f>(Indicators!E170-Indicators!E169)/-Indicators!E169</f>
        <v>-7.1023031601499836E-2</v>
      </c>
      <c r="F158" s="215">
        <f>(Indicators!F170-Indicators!F169)/Indicators!F169</f>
        <v>6.062767475035661E-2</v>
      </c>
      <c r="G158" s="215">
        <f>(Indicators!G170-Indicators!G169)/Indicators!G169</f>
        <v>-4.6900576471425426E-2</v>
      </c>
      <c r="H158" s="215">
        <f>(Indicators!H170-Indicators!H169)/Indicators!H169</f>
        <v>6.8418369186241139E-3</v>
      </c>
      <c r="I158" s="215">
        <f>(Indicators!I170-Indicators!I169)/Indicators!I169</f>
        <v>1.6555958132045089E-2</v>
      </c>
      <c r="J158" s="195"/>
      <c r="K158" s="215">
        <f>K146+((K134-K20)/9)</f>
        <v>0.1283939567116289</v>
      </c>
      <c r="L158" s="215">
        <f t="shared" ref="L158:S158" si="4">L146+((L134-L20)/9)</f>
        <v>6.3537724718818502E-3</v>
      </c>
      <c r="M158" s="215">
        <f t="shared" si="4"/>
        <v>0.35060958872320769</v>
      </c>
      <c r="N158" s="215">
        <f t="shared" si="4"/>
        <v>1.9326414187196599E-2</v>
      </c>
      <c r="O158" s="215">
        <f t="shared" si="4"/>
        <v>2.9136057747156378E-2</v>
      </c>
      <c r="P158" s="215">
        <f t="shared" si="4"/>
        <v>0.12720237424845385</v>
      </c>
      <c r="Q158" s="215">
        <f t="shared" si="4"/>
        <v>6.9205343153848436E-2</v>
      </c>
      <c r="R158" s="215">
        <f t="shared" si="4"/>
        <v>0.11998357622982957</v>
      </c>
      <c r="S158" s="215">
        <f t="shared" si="4"/>
        <v>0.14978891652679657</v>
      </c>
      <c r="T158" s="215"/>
      <c r="U158" s="215">
        <f>K158*$B158*Indicators!$B$216+K158*$C158*Indicators!$C$216+K158*$D158*Indicators!$D$216+K158*$E158*Indicators!$E$216+K158*$F158*Indicators!$F$216+K158*$G158*Indicators!$G$216+K158*$H158*Indicators!$H$216+K158*$I158*Indicators!$I$216</f>
        <v>3.1047497730090153E-3</v>
      </c>
      <c r="V158" s="215">
        <f>L158*$B158*Indicators!$B$217+L158*$C158*Indicators!$C$217+L158*$D158*Indicators!$D$217+L158*$E158*Indicators!$E$217+L158*$F158*Indicators!$F$217+L158*$G158*Indicators!$G$217+L158*$H158*Indicators!$H$217+L158*$I158*Indicators!$I$217</f>
        <v>1.5193364686994824E-5</v>
      </c>
      <c r="W158" s="215">
        <f>M158*$B158*Indicators!$B$218+M158*$C158*Indicators!$C$218+M158*$D158*Indicators!$D$218+M158*$E158*Indicators!$E$218+M158*$F158*Indicators!$F$218+M158*$G158*Indicators!$G$218+M158*$H158*Indicators!$H$218+M158*$I158*Indicators!$I$218</f>
        <v>8.713610968083596E-3</v>
      </c>
      <c r="X158" s="215">
        <f>N158*$B158*Indicators!$B$219+N158*$C158*Indicators!$C$219+N158*$D158*Indicators!$D$219+N158*$E158*Indicators!$E$219+N158*$F158*Indicators!$F$219+N158*$G158*Indicators!$G$219+N158*$H158*Indicators!$H$219+N158*$I158*Indicators!$I$219</f>
        <v>5.3857863362405869E-5</v>
      </c>
      <c r="Y158" s="215">
        <f>O158*$B158*Indicators!$B$220+O158*$C158*Indicators!$C$220+O158*$D158*Indicators!$D$220+O158*$E158*Indicators!$E$220+O158*$F158*Indicators!$F$220+O158*$G158*Indicators!$G$220+O158*$H158*Indicators!$H$220+O158*$I158*Indicators!$I$220</f>
        <v>-3.4057525455549185E-5</v>
      </c>
      <c r="Z158" s="215">
        <f>P158*$B158*Indicators!$B$221+P158*$C158*Indicators!$C$221+P158*$D158*Indicators!$D$221+P158*$E158*Indicators!$E$221+P158*$F158*Indicators!$F$221+P158*$G158*Indicators!$G$221+P158*$H158*Indicators!$H$221+P158*$I158*Indicators!$I$221</f>
        <v>1.1796093426118812E-4</v>
      </c>
      <c r="AA158" s="215">
        <f>Q158*$B158*Indicators!$B$222+Q158*$C158*Indicators!$C$222+Q158*$D158*Indicators!$D$222+Q158*$E158*Indicators!$E$222+Q158*$F158*Indicators!$F$222+Q158*$G158*Indicators!$G$222+Q158*$H158*Indicators!$H$222+Q158*$I158*Indicators!$I$222</f>
        <v>-7.6878512061199513E-4</v>
      </c>
      <c r="AB158" s="215">
        <f>R158*$B158*Indicators!$B$223+R158*$C158*Indicators!$C$223+R158*$D158*Indicators!$D$223+R158*$E158*Indicators!$E$223+R158*$F158*Indicators!$F$223+R158*$G158*Indicators!$G$223+R158*$H158*Indicators!$H$223+R158*$I158*Indicators!$I$223</f>
        <v>2.516341488628232E-4</v>
      </c>
      <c r="AC158" s="215">
        <f>S158*$B158*Indicators!$B$224+S158*$C158*Indicators!$C$224+S158*$D158*Indicators!$D$224+S158*$E158*Indicators!$E$224+S158*$F158*Indicators!$F$224+S158*$G158*Indicators!$G$224+S158*$H158*Indicators!$H$224+S158*$I158*Indicators!$I$224</f>
        <v>1.3779893446416221E-3</v>
      </c>
      <c r="AD158" s="215"/>
      <c r="AE158" s="198">
        <f t="shared" si="3"/>
        <v>1.2832153750840101</v>
      </c>
    </row>
    <row r="159" spans="1:31">
      <c r="A159" s="195">
        <f>Indicators!A171</f>
        <v>40575</v>
      </c>
      <c r="B159" s="215">
        <f>(Indicators!B171-Indicators!B170)/Indicators!B170</f>
        <v>-2.3131225759647305E-2</v>
      </c>
      <c r="C159" s="215">
        <f>(Indicators!C171-Indicators!C170)/-100</f>
        <v>1.1000000000000031E-3</v>
      </c>
      <c r="D159" s="215">
        <f>(Indicators!D171-Indicators!D170)/-100</f>
        <v>-2.0000000000000018E-3</v>
      </c>
      <c r="E159" s="215">
        <f>(Indicators!E171-Indicators!E170)/-Indicators!E170</f>
        <v>-0.1201240248049609</v>
      </c>
      <c r="F159" s="215">
        <f>(Indicators!F171-Indicators!F170)/Indicators!F170</f>
        <v>-1.4458641560188289E-2</v>
      </c>
      <c r="G159" s="215">
        <f>(Indicators!G171-Indicators!G170)/Indicators!G170</f>
        <v>5.3315412186379828E-2</v>
      </c>
      <c r="H159" s="215">
        <f>(Indicators!H171-Indicators!H170)/Indicators!H170</f>
        <v>8.4613161535844993E-3</v>
      </c>
      <c r="I159" s="215">
        <f>(Indicators!I171-Indicators!I170)/Indicators!I170</f>
        <v>7.3263699816840753E-3</v>
      </c>
      <c r="J159" s="195"/>
      <c r="K159" s="215">
        <f t="shared" ref="K159:S165" si="5">K147+((K135-K21)/9)</f>
        <v>0.1283939567116289</v>
      </c>
      <c r="L159" s="215">
        <f t="shared" si="5"/>
        <v>6.3537724718818502E-3</v>
      </c>
      <c r="M159" s="215">
        <f t="shared" si="5"/>
        <v>0.35060958872320769</v>
      </c>
      <c r="N159" s="215">
        <f t="shared" si="5"/>
        <v>1.9326414187196599E-2</v>
      </c>
      <c r="O159" s="215">
        <f t="shared" si="5"/>
        <v>2.9136057747156378E-2</v>
      </c>
      <c r="P159" s="215">
        <f t="shared" si="5"/>
        <v>0.12720237424845385</v>
      </c>
      <c r="Q159" s="215">
        <f t="shared" si="5"/>
        <v>6.9205343153848436E-2</v>
      </c>
      <c r="R159" s="215">
        <f t="shared" si="5"/>
        <v>0.11998357622982957</v>
      </c>
      <c r="S159" s="215">
        <f t="shared" si="5"/>
        <v>0.14978891652679657</v>
      </c>
      <c r="T159" s="215"/>
      <c r="U159" s="215">
        <f>K159*$B159*Indicators!$B$216+K159*$C159*Indicators!$C$216+K159*$D159*Indicators!$D$216+K159*$E159*Indicators!$E$216+K159*$F159*Indicators!$F$216+K159*$G159*Indicators!$G$216+K159*$H159*Indicators!$H$216+K159*$I159*Indicators!$I$216</f>
        <v>-3.5876713263081326E-3</v>
      </c>
      <c r="V159" s="215">
        <f>L159*$B159*Indicators!$B$217+L159*$C159*Indicators!$C$217+L159*$D159*Indicators!$D$217+L159*$E159*Indicators!$E$217+L159*$F159*Indicators!$F$217+L159*$G159*Indicators!$G$217+L159*$H159*Indicators!$H$217+L159*$I159*Indicators!$I$217</f>
        <v>2.4396381048930153E-5</v>
      </c>
      <c r="W159" s="215">
        <f>M159*$B159*Indicators!$B$218+M159*$C159*Indicators!$C$218+M159*$D159*Indicators!$D$218+M159*$E159*Indicators!$E$218+M159*$F159*Indicators!$F$218+M159*$G159*Indicators!$G$218+M159*$H159*Indicators!$H$218+M159*$I159*Indicators!$I$218</f>
        <v>-6.1976997143173597E-3</v>
      </c>
      <c r="X159" s="215">
        <f>N159*$B159*Indicators!$B$219+N159*$C159*Indicators!$C$219+N159*$D159*Indicators!$D$219+N159*$E159*Indicators!$E$219+N159*$F159*Indicators!$F$219+N159*$G159*Indicators!$G$219+N159*$H159*Indicators!$H$219+N159*$I159*Indicators!$I$219</f>
        <v>-4.2273846461738957E-4</v>
      </c>
      <c r="Y159" s="215">
        <f>O159*$B159*Indicators!$B$220+O159*$C159*Indicators!$C$220+O159*$D159*Indicators!$D$220+O159*$E159*Indicators!$E$220+O159*$F159*Indicators!$F$220+O159*$G159*Indicators!$G$220+O159*$H159*Indicators!$H$220+O159*$I159*Indicators!$I$220</f>
        <v>-5.0396676820965247E-4</v>
      </c>
      <c r="Z159" s="215">
        <f>P159*$B159*Indicators!$B$221+P159*$C159*Indicators!$C$221+P159*$D159*Indicators!$D$221+P159*$E159*Indicators!$E$221+P159*$F159*Indicators!$F$221+P159*$G159*Indicators!$G$221+P159*$H159*Indicators!$H$221+P159*$I159*Indicators!$I$221</f>
        <v>-1.5550739591505731E-3</v>
      </c>
      <c r="AA159" s="215">
        <f>Q159*$B159*Indicators!$B$222+Q159*$C159*Indicators!$C$222+Q159*$D159*Indicators!$D$222+Q159*$E159*Indicators!$E$222+Q159*$F159*Indicators!$F$222+Q159*$G159*Indicators!$G$222+Q159*$H159*Indicators!$H$222+Q159*$I159*Indicators!$I$222</f>
        <v>-2.4848475896042388E-3</v>
      </c>
      <c r="AB159" s="215">
        <f>R159*$B159*Indicators!$B$223+R159*$C159*Indicators!$C$223+R159*$D159*Indicators!$D$223+R159*$E159*Indicators!$E$223+R159*$F159*Indicators!$F$223+R159*$G159*Indicators!$G$223+R159*$H159*Indicators!$H$223+R159*$I159*Indicators!$I$223</f>
        <v>-1.3481128709669271E-3</v>
      </c>
      <c r="AC159" s="215">
        <f>S159*$B159*Indicators!$B$224+S159*$C159*Indicators!$C$224+S159*$D159*Indicators!$D$224+S159*$E159*Indicators!$E$224+S159*$F159*Indicators!$F$224+S159*$G159*Indicators!$G$224+S159*$H159*Indicators!$H$224+S159*$I159*Indicators!$I$224</f>
        <v>8.6366906597044825E-5</v>
      </c>
      <c r="AD159" s="215"/>
      <c r="AE159" s="198">
        <f t="shared" si="3"/>
        <v>-1.59893474055283</v>
      </c>
    </row>
    <row r="160" spans="1:31">
      <c r="A160" s="195">
        <f>Indicators!A172</f>
        <v>40603</v>
      </c>
      <c r="B160" s="215">
        <f>(Indicators!B172-Indicators!B171)/Indicators!B171</f>
        <v>-2.7420736932305081E-2</v>
      </c>
      <c r="C160" s="215">
        <f>(Indicators!C172-Indicators!C171)/-100</f>
        <v>-5.0000000000000706E-4</v>
      </c>
      <c r="D160" s="215">
        <f>(Indicators!D172-Indicators!D171)/-100</f>
        <v>0</v>
      </c>
      <c r="E160" s="215">
        <f>(Indicators!E172-Indicators!E171)/-Indicators!E171</f>
        <v>-4.6432717206893501E-2</v>
      </c>
      <c r="F160" s="215">
        <f>(Indicators!F172-Indicators!F171)/Indicators!F171</f>
        <v>-0.1163425452064142</v>
      </c>
      <c r="G160" s="215">
        <f>(Indicators!G172-Indicators!G171)/Indicators!G171</f>
        <v>1.0066638309939067E-2</v>
      </c>
      <c r="H160" s="215">
        <f>(Indicators!H172-Indicators!H171)/Indicators!H171</f>
        <v>1.8315473506472296E-3</v>
      </c>
      <c r="I160" s="215">
        <f>(Indicators!I172-Indicators!I171)/Indicators!I171</f>
        <v>3.9313971202516096E-3</v>
      </c>
      <c r="J160" s="195"/>
      <c r="K160" s="215">
        <f t="shared" si="5"/>
        <v>0.1283939567116289</v>
      </c>
      <c r="L160" s="215">
        <f t="shared" si="5"/>
        <v>6.3537724718818502E-3</v>
      </c>
      <c r="M160" s="215">
        <f t="shared" si="5"/>
        <v>0.35060958872320769</v>
      </c>
      <c r="N160" s="215">
        <f t="shared" si="5"/>
        <v>1.9326414187196599E-2</v>
      </c>
      <c r="O160" s="215">
        <f t="shared" si="5"/>
        <v>2.9136057747156378E-2</v>
      </c>
      <c r="P160" s="215">
        <f t="shared" si="5"/>
        <v>0.12720237424845385</v>
      </c>
      <c r="Q160" s="215">
        <f t="shared" si="5"/>
        <v>6.9205343153848436E-2</v>
      </c>
      <c r="R160" s="215">
        <f t="shared" si="5"/>
        <v>0.11998357622982957</v>
      </c>
      <c r="S160" s="215">
        <f t="shared" si="5"/>
        <v>0.14978891652679657</v>
      </c>
      <c r="T160" s="215"/>
      <c r="U160" s="215">
        <f>K160*$B160*Indicators!$B$216+K160*$C160*Indicators!$C$216+K160*$D160*Indicators!$D$216+K160*$E160*Indicators!$E$216+K160*$F160*Indicators!$F$216+K160*$G160*Indicators!$G$216+K160*$H160*Indicators!$H$216+K160*$I160*Indicators!$I$216</f>
        <v>-6.1414432703207197E-3</v>
      </c>
      <c r="V160" s="215">
        <f>L160*$B160*Indicators!$B$217+L160*$C160*Indicators!$C$217+L160*$D160*Indicators!$D$217+L160*$E160*Indicators!$E$217+L160*$F160*Indicators!$F$217+L160*$G160*Indicators!$G$217+L160*$H160*Indicators!$H$217+L160*$I160*Indicators!$I$217</f>
        <v>-5.1189536771170766E-5</v>
      </c>
      <c r="W160" s="215">
        <f>M160*$B160*Indicators!$B$218+M160*$C160*Indicators!$C$218+M160*$D160*Indicators!$D$218+M160*$E160*Indicators!$E$218+M160*$F160*Indicators!$F$218+M160*$G160*Indicators!$G$218+M160*$H160*Indicators!$H$218+M160*$I160*Indicators!$I$218</f>
        <v>-4.6880342897847255E-3</v>
      </c>
      <c r="X160" s="215">
        <f>N160*$B160*Indicators!$B$219+N160*$C160*Indicators!$C$219+N160*$D160*Indicators!$D$219+N160*$E160*Indicators!$E$219+N160*$F160*Indicators!$F$219+N160*$G160*Indicators!$G$219+N160*$H160*Indicators!$H$219+N160*$I160*Indicators!$I$219</f>
        <v>-1.9142356838697304E-4</v>
      </c>
      <c r="Y160" s="215">
        <f>O160*$B160*Indicators!$B$220+O160*$C160*Indicators!$C$220+O160*$D160*Indicators!$D$220+O160*$E160*Indicators!$E$220+O160*$F160*Indicators!$F$220+O160*$G160*Indicators!$G$220+O160*$H160*Indicators!$H$220+O160*$I160*Indicators!$I$220</f>
        <v>-2.6545708413094513E-4</v>
      </c>
      <c r="Z160" s="215">
        <f>P160*$B160*Indicators!$B$221+P160*$C160*Indicators!$C$221+P160*$D160*Indicators!$D$221+P160*$E160*Indicators!$E$221+P160*$F160*Indicators!$F$221+P160*$G160*Indicators!$G$221+P160*$H160*Indicators!$H$221+P160*$I160*Indicators!$I$221</f>
        <v>-9.0344959390131763E-4</v>
      </c>
      <c r="AA160" s="215">
        <f>Q160*$B160*Indicators!$B$222+Q160*$C160*Indicators!$C$222+Q160*$D160*Indicators!$D$222+Q160*$E160*Indicators!$E$222+Q160*$F160*Indicators!$F$222+Q160*$G160*Indicators!$G$222+Q160*$H160*Indicators!$H$222+Q160*$I160*Indicators!$I$222</f>
        <v>-1.1081463823102238E-3</v>
      </c>
      <c r="AB160" s="215">
        <f>R160*$B160*Indicators!$B$223+R160*$C160*Indicators!$C$223+R160*$D160*Indicators!$D$223+R160*$E160*Indicators!$E$223+R160*$F160*Indicators!$F$223+R160*$G160*Indicators!$G$223+R160*$H160*Indicators!$H$223+R160*$I160*Indicators!$I$223</f>
        <v>-8.176054456420467E-4</v>
      </c>
      <c r="AC160" s="215">
        <f>S160*$B160*Indicators!$B$224+S160*$C160*Indicators!$C$224+S160*$D160*Indicators!$D$224+S160*$E160*Indicators!$E$224+S160*$F160*Indicators!$F$224+S160*$G160*Indicators!$G$224+S160*$H160*Indicators!$H$224+S160*$I160*Indicators!$I$224</f>
        <v>-3.2519767421757435E-4</v>
      </c>
      <c r="AD160" s="215"/>
      <c r="AE160" s="198">
        <f t="shared" si="3"/>
        <v>-1.4491946845465697</v>
      </c>
    </row>
    <row r="161" spans="1:31">
      <c r="A161" s="195">
        <f>Indicators!A173</f>
        <v>40634</v>
      </c>
      <c r="B161" s="215">
        <f>(Indicators!B173-Indicators!B172)/Indicators!B172</f>
        <v>-3.0910425844346504E-2</v>
      </c>
      <c r="C161" s="215">
        <f>(Indicators!C173-Indicators!C172)/-100</f>
        <v>1.800000000000006E-3</v>
      </c>
      <c r="D161" s="215">
        <f>(Indicators!D173-Indicators!D172)/-100</f>
        <v>-3.9999999999999949E-3</v>
      </c>
      <c r="E161" s="215">
        <f>(Indicators!E173-Indicators!E172)/-Indicators!E172</f>
        <v>-7.065449270415565E-2</v>
      </c>
      <c r="F161" s="215">
        <f>(Indicators!F173-Indicators!F172)/Indicators!F172</f>
        <v>-7.6833976833976775E-2</v>
      </c>
      <c r="G161" s="215">
        <f>(Indicators!G173-Indicators!G172)/Indicators!G172</f>
        <v>7.8607523862998324E-2</v>
      </c>
      <c r="H161" s="215">
        <f>(Indicators!H173-Indicators!H172)/Indicators!H172</f>
        <v>5.6278757047501784E-3</v>
      </c>
      <c r="I161" s="215">
        <f>(Indicators!I173-Indicators!I172)/Indicators!I172</f>
        <v>1.5664007048803172E-3</v>
      </c>
      <c r="J161" s="195"/>
      <c r="K161" s="215">
        <f t="shared" si="5"/>
        <v>0.1283939567116289</v>
      </c>
      <c r="L161" s="215">
        <f t="shared" si="5"/>
        <v>6.3537724718818502E-3</v>
      </c>
      <c r="M161" s="215">
        <f t="shared" si="5"/>
        <v>0.35060958872320769</v>
      </c>
      <c r="N161" s="215">
        <f t="shared" si="5"/>
        <v>1.9326414187196599E-2</v>
      </c>
      <c r="O161" s="215">
        <f t="shared" si="5"/>
        <v>2.9136057747156378E-2</v>
      </c>
      <c r="P161" s="215">
        <f t="shared" si="5"/>
        <v>0.12720237424845385</v>
      </c>
      <c r="Q161" s="215">
        <f t="shared" si="5"/>
        <v>6.9205343153848436E-2</v>
      </c>
      <c r="R161" s="215">
        <f t="shared" si="5"/>
        <v>0.11998357622982957</v>
      </c>
      <c r="S161" s="215">
        <f t="shared" si="5"/>
        <v>0.14978891652679657</v>
      </c>
      <c r="T161" s="215"/>
      <c r="U161" s="215">
        <f>K161*$B161*Indicators!$B$216+K161*$C161*Indicators!$C$216+K161*$D161*Indicators!$D$216+K161*$E161*Indicators!$E$216+K161*$F161*Indicators!$F$216+K161*$G161*Indicators!$G$216+K161*$H161*Indicators!$H$216+K161*$I161*Indicators!$I$216</f>
        <v>-5.2096415888854717E-3</v>
      </c>
      <c r="V161" s="215">
        <f>L161*$B161*Indicators!$B$217+L161*$C161*Indicators!$C$217+L161*$D161*Indicators!$D$217+L161*$E161*Indicators!$E$217+L161*$F161*Indicators!$F$217+L161*$G161*Indicators!$G$217+L161*$H161*Indicators!$H$217+L161*$I161*Indicators!$I$217</f>
        <v>9.7960638294096388E-5</v>
      </c>
      <c r="W161" s="215">
        <f>M161*$B161*Indicators!$B$218+M161*$C161*Indicators!$C$218+M161*$D161*Indicators!$D$218+M161*$E161*Indicators!$E$218+M161*$F161*Indicators!$F$218+M161*$G161*Indicators!$G$218+M161*$H161*Indicators!$H$218+M161*$I161*Indicators!$I$218</f>
        <v>-5.9070810810347681E-3</v>
      </c>
      <c r="X161" s="215">
        <f>N161*$B161*Indicators!$B$219+N161*$C161*Indicators!$C$219+N161*$D161*Indicators!$D$219+N161*$E161*Indicators!$E$219+N161*$F161*Indicators!$F$219+N161*$G161*Indicators!$G$219+N161*$H161*Indicators!$H$219+N161*$I161*Indicators!$I$219</f>
        <v>-3.0895115276576956E-4</v>
      </c>
      <c r="Y161" s="215">
        <f>O161*$B161*Indicators!$B$220+O161*$C161*Indicators!$C$220+O161*$D161*Indicators!$D$220+O161*$E161*Indicators!$E$220+O161*$F161*Indicators!$F$220+O161*$G161*Indicators!$G$220+O161*$H161*Indicators!$H$220+O161*$I161*Indicators!$I$220</f>
        <v>-3.4329658355519835E-4</v>
      </c>
      <c r="Z161" s="215">
        <f>P161*$B161*Indicators!$B$221+P161*$C161*Indicators!$C$221+P161*$D161*Indicators!$D$221+P161*$E161*Indicators!$E$221+P161*$F161*Indicators!$F$221+P161*$G161*Indicators!$G$221+P161*$H161*Indicators!$H$221+P161*$I161*Indicators!$I$221</f>
        <v>-1.1345844936894137E-3</v>
      </c>
      <c r="AA161" s="215">
        <f>Q161*$B161*Indicators!$B$222+Q161*$C161*Indicators!$C$222+Q161*$D161*Indicators!$D$222+Q161*$E161*Indicators!$E$222+Q161*$F161*Indicators!$F$222+Q161*$G161*Indicators!$G$222+Q161*$H161*Indicators!$H$222+Q161*$I161*Indicators!$I$222</f>
        <v>-1.594849256666108E-3</v>
      </c>
      <c r="AB161" s="215">
        <f>R161*$B161*Indicators!$B$223+R161*$C161*Indicators!$C$223+R161*$D161*Indicators!$D$223+R161*$E161*Indicators!$E$223+R161*$F161*Indicators!$F$223+R161*$G161*Indicators!$G$223+R161*$H161*Indicators!$H$223+R161*$I161*Indicators!$I$223</f>
        <v>-9.7904307815231011E-4</v>
      </c>
      <c r="AC161" s="215">
        <f>S161*$B161*Indicators!$B$224+S161*$C161*Indicators!$C$224+S161*$D161*Indicators!$D$224+S161*$E161*Indicators!$E$224+S161*$F161*Indicators!$F$224+S161*$G161*Indicators!$G$224+S161*$H161*Indicators!$H$224+S161*$I161*Indicators!$I$224</f>
        <v>-2.238385410000654E-4</v>
      </c>
      <c r="AD161" s="215"/>
      <c r="AE161" s="198">
        <f t="shared" si="3"/>
        <v>-1.5603325137455006</v>
      </c>
    </row>
    <row r="162" spans="1:31">
      <c r="A162" s="195">
        <f>Indicators!A174</f>
        <v>40664</v>
      </c>
      <c r="B162" s="215">
        <f>(Indicators!B174-Indicators!B173)/Indicators!B173</f>
        <v>4.9246155011743342E-2</v>
      </c>
      <c r="C162" s="215">
        <f>(Indicators!C174-Indicators!C173)/-100</f>
        <v>1.0999999999999942E-3</v>
      </c>
      <c r="D162" s="215">
        <f>(Indicators!D174-Indicators!D173)/-100</f>
        <v>-1.0000000000000052E-3</v>
      </c>
      <c r="E162" s="215">
        <f>(Indicators!E174-Indicators!E173)/-Indicators!E173</f>
        <v>7.2128795728062467E-2</v>
      </c>
      <c r="F162" s="215">
        <f>(Indicators!F174-Indicators!F173)/Indicators!F173</f>
        <v>-8.6156419907988238E-2</v>
      </c>
      <c r="G162" s="215">
        <f>(Indicators!G174-Indicators!G173)/Indicators!G173</f>
        <v>2.1473191046329741E-3</v>
      </c>
      <c r="H162" s="215">
        <f>(Indicators!H174-Indicators!H173)/Indicators!H173</f>
        <v>-7.3252364717230772E-4</v>
      </c>
      <c r="I162" s="215">
        <f>(Indicators!I174-Indicators!I173)/Indicators!I173</f>
        <v>-6.060309857778212E-3</v>
      </c>
      <c r="J162" s="195"/>
      <c r="K162" s="215">
        <f t="shared" si="5"/>
        <v>0.1283939567116289</v>
      </c>
      <c r="L162" s="215">
        <f t="shared" si="5"/>
        <v>6.3537724718818502E-3</v>
      </c>
      <c r="M162" s="215">
        <f t="shared" si="5"/>
        <v>0.35060958872320769</v>
      </c>
      <c r="N162" s="215">
        <f t="shared" si="5"/>
        <v>1.9326414187196599E-2</v>
      </c>
      <c r="O162" s="215">
        <f t="shared" si="5"/>
        <v>2.9136057747156378E-2</v>
      </c>
      <c r="P162" s="215">
        <f t="shared" si="5"/>
        <v>0.12720237424845385</v>
      </c>
      <c r="Q162" s="215">
        <f t="shared" si="5"/>
        <v>6.9205343153848436E-2</v>
      </c>
      <c r="R162" s="215">
        <f t="shared" si="5"/>
        <v>0.11998357622982957</v>
      </c>
      <c r="S162" s="215">
        <f t="shared" si="5"/>
        <v>0.14978891652679657</v>
      </c>
      <c r="T162" s="215"/>
      <c r="U162" s="215">
        <f>K162*$B162*Indicators!$B$216+K162*$C162*Indicators!$C$216+K162*$D162*Indicators!$D$216+K162*$E162*Indicators!$E$216+K162*$F162*Indicators!$F$216+K162*$G162*Indicators!$G$216+K162*$H162*Indicators!$H$216+K162*$I162*Indicators!$I$216</f>
        <v>-5.436042009520504E-4</v>
      </c>
      <c r="V162" s="215">
        <f>L162*$B162*Indicators!$B$217+L162*$C162*Indicators!$C$217+L162*$D162*Indicators!$D$217+L162*$E162*Indicators!$E$217+L162*$F162*Indicators!$F$217+L162*$G162*Indicators!$G$217+L162*$H162*Indicators!$H$217+L162*$I162*Indicators!$I$217</f>
        <v>1.374549197076477E-4</v>
      </c>
      <c r="W162" s="215">
        <f>M162*$B162*Indicators!$B$218+M162*$C162*Indicators!$C$218+M162*$D162*Indicators!$D$218+M162*$E162*Indicators!$E$218+M162*$F162*Indicators!$F$218+M162*$G162*Indicators!$G$218+M162*$H162*Indicators!$H$218+M162*$I162*Indicators!$I$218</f>
        <v>8.1810257939972254E-3</v>
      </c>
      <c r="X162" s="215">
        <f>N162*$B162*Indicators!$B$219+N162*$C162*Indicators!$C$219+N162*$D162*Indicators!$D$219+N162*$E162*Indicators!$E$219+N162*$F162*Indicators!$F$219+N162*$G162*Indicators!$G$219+N162*$H162*Indicators!$H$219+N162*$I162*Indicators!$I$219</f>
        <v>3.1409225242436339E-4</v>
      </c>
      <c r="Y162" s="215">
        <f>O162*$B162*Indicators!$B$220+O162*$C162*Indicators!$C$220+O162*$D162*Indicators!$D$220+O162*$E162*Indicators!$E$220+O162*$F162*Indicators!$F$220+O162*$G162*Indicators!$G$220+O162*$H162*Indicators!$H$220+O162*$I162*Indicators!$I$220</f>
        <v>4.5018595625680857E-4</v>
      </c>
      <c r="Z162" s="215">
        <f>P162*$B162*Indicators!$B$221+P162*$C162*Indicators!$C$221+P162*$D162*Indicators!$D$221+P162*$E162*Indicators!$E$221+P162*$F162*Indicators!$F$221+P162*$G162*Indicators!$G$221+P162*$H162*Indicators!$H$221+P162*$I162*Indicators!$I$221</f>
        <v>1.5441559432968429E-3</v>
      </c>
      <c r="AA162" s="215">
        <f>Q162*$B162*Indicators!$B$222+Q162*$C162*Indicators!$C$222+Q162*$D162*Indicators!$D$222+Q162*$E162*Indicators!$E$222+Q162*$F162*Indicators!$F$222+Q162*$G162*Indicators!$G$222+Q162*$H162*Indicators!$H$222+Q162*$I162*Indicators!$I$222</f>
        <v>1.7945442723215198E-3</v>
      </c>
      <c r="AB162" s="215">
        <f>R162*$B162*Indicators!$B$223+R162*$C162*Indicators!$C$223+R162*$D162*Indicators!$D$223+R162*$E162*Indicators!$E$223+R162*$F162*Indicators!$F$223+R162*$G162*Indicators!$G$223+R162*$H162*Indicators!$H$223+R162*$I162*Indicators!$I$223</f>
        <v>1.4277712601255799E-3</v>
      </c>
      <c r="AC162" s="215">
        <f>S162*$B162*Indicators!$B$224+S162*$C162*Indicators!$C$224+S162*$D162*Indicators!$D$224+S162*$E162*Indicators!$E$224+S162*$F162*Indicators!$F$224+S162*$G162*Indicators!$G$224+S162*$H162*Indicators!$H$224+S162*$I162*Indicators!$I$224</f>
        <v>6.8705823038670553E-4</v>
      </c>
      <c r="AE162" s="198">
        <f t="shared" si="3"/>
        <v>1.3992684427564643</v>
      </c>
    </row>
    <row r="163" spans="1:31">
      <c r="A163" s="195">
        <f>Indicators!A175</f>
        <v>40695</v>
      </c>
      <c r="B163" s="215">
        <f>(Indicators!B175-Indicators!B174)/Indicators!B174</f>
        <v>-1.9423785110838337E-2</v>
      </c>
      <c r="C163" s="215">
        <f>(Indicators!C175-Indicators!C174)/-100</f>
        <v>3.0000000000000247E-4</v>
      </c>
      <c r="D163" s="215">
        <f>(Indicators!D175-Indicators!D174)/-100</f>
        <v>-3.9999999999999949E-3</v>
      </c>
      <c r="E163" s="215">
        <f>(Indicators!E175-Indicators!E174)/-Indicators!E174</f>
        <v>3.8653152379316269E-2</v>
      </c>
      <c r="F163" s="215">
        <f>(Indicators!F175-Indicators!F174)/Indicators!F174</f>
        <v>0.14050343249427918</v>
      </c>
      <c r="G163" s="215">
        <f>(Indicators!G175-Indicators!G174)/Indicators!G174</f>
        <v>-2.4089344847737101E-2</v>
      </c>
      <c r="H163" s="215">
        <f>(Indicators!H175-Indicators!H174)/Indicators!H174</f>
        <v>4.937453050111622E-3</v>
      </c>
      <c r="I163" s="215">
        <f>(Indicators!I175-Indicators!I174)/Indicators!I174</f>
        <v>-9.2934061070954425E-3</v>
      </c>
      <c r="J163" s="195"/>
      <c r="K163" s="215">
        <f t="shared" si="5"/>
        <v>0.1283939567116289</v>
      </c>
      <c r="L163" s="215">
        <f t="shared" si="5"/>
        <v>6.3537724718818502E-3</v>
      </c>
      <c r="M163" s="215">
        <f t="shared" si="5"/>
        <v>0.35060958872320769</v>
      </c>
      <c r="N163" s="215">
        <f t="shared" si="5"/>
        <v>1.9326414187196599E-2</v>
      </c>
      <c r="O163" s="215">
        <f t="shared" si="5"/>
        <v>2.9136057747156378E-2</v>
      </c>
      <c r="P163" s="215">
        <f t="shared" si="5"/>
        <v>0.12720237424845385</v>
      </c>
      <c r="Q163" s="215">
        <f t="shared" si="5"/>
        <v>6.9205343153848436E-2</v>
      </c>
      <c r="R163" s="215">
        <f t="shared" si="5"/>
        <v>0.11998357622982957</v>
      </c>
      <c r="S163" s="215">
        <f t="shared" si="5"/>
        <v>0.14978891652679657</v>
      </c>
      <c r="T163" s="215"/>
      <c r="U163" s="215">
        <f>K163*$B163*Indicators!$B$216+K163*$C163*Indicators!$C$216+K163*$D163*Indicators!$D$216+K163*$E163*Indicators!$E$216+K163*$F163*Indicators!$F$216+K163*$G163*Indicators!$G$216+K163*$H163*Indicators!$H$216+K163*$I163*Indicators!$I$216</f>
        <v>5.7029490295469384E-3</v>
      </c>
      <c r="V163" s="215">
        <f>L163*$B163*Indicators!$B$217+L163*$C163*Indicators!$C$217+L163*$D163*Indicators!$D$217+L163*$E163*Indicators!$E$217+L163*$F163*Indicators!$F$217+L163*$G163*Indicators!$G$217+L163*$H163*Indicators!$H$217+L163*$I163*Indicators!$I$217</f>
        <v>-8.5497883829527223E-5</v>
      </c>
      <c r="W163" s="215">
        <f>M163*$B163*Indicators!$B$218+M163*$C163*Indicators!$C$218+M163*$D163*Indicators!$D$218+M163*$E163*Indicators!$E$218+M163*$F163*Indicators!$F$218+M163*$G163*Indicators!$G$218+M163*$H163*Indicators!$H$218+M163*$I163*Indicators!$I$218</f>
        <v>-1.5559862350554587E-3</v>
      </c>
      <c r="X163" s="215">
        <f>N163*$B163*Indicators!$B$219+N163*$C163*Indicators!$C$219+N163*$D163*Indicators!$D$219+N163*$E163*Indicators!$E$219+N163*$F163*Indicators!$F$219+N163*$G163*Indicators!$G$219+N163*$H163*Indicators!$H$219+N163*$I163*Indicators!$I$219</f>
        <v>2.8028986716405234E-5</v>
      </c>
      <c r="Y163" s="215">
        <f>O163*$B163*Indicators!$B$220+O163*$C163*Indicators!$C$220+O163*$D163*Indicators!$D$220+O163*$E163*Indicators!$E$220+O163*$F163*Indicators!$F$220+O163*$G163*Indicators!$G$220+O163*$H163*Indicators!$H$220+O163*$I163*Indicators!$I$220</f>
        <v>1.3292335591498866E-4</v>
      </c>
      <c r="Z163" s="215">
        <f>P163*$B163*Indicators!$B$221+P163*$C163*Indicators!$C$221+P163*$D163*Indicators!$D$221+P163*$E163*Indicators!$E$221+P163*$F163*Indicators!$F$221+P163*$G163*Indicators!$G$221+P163*$H163*Indicators!$H$221+P163*$I163*Indicators!$I$221</f>
        <v>3.1321040476053191E-4</v>
      </c>
      <c r="AA163" s="215">
        <f>Q163*$B163*Indicators!$B$222+Q163*$C163*Indicators!$C$222+Q163*$D163*Indicators!$D$222+Q163*$E163*Indicators!$E$222+Q163*$F163*Indicators!$F$222+Q163*$G163*Indicators!$G$222+Q163*$H163*Indicators!$H$222+Q163*$I163*Indicators!$I$222</f>
        <v>6.4857290490688351E-4</v>
      </c>
      <c r="AB163" s="215">
        <f>R163*$B163*Indicators!$B$223+R163*$C163*Indicators!$C$223+R163*$D163*Indicators!$D$223+R163*$E163*Indicators!$E$223+R163*$F163*Indicators!$F$223+R163*$G163*Indicators!$G$223+R163*$H163*Indicators!$H$223+R163*$I163*Indicators!$I$223</f>
        <v>3.1729684768459082E-4</v>
      </c>
      <c r="AC163" s="215">
        <f>S163*$B163*Indicators!$B$224+S163*$C163*Indicators!$C$224+S163*$D163*Indicators!$D$224+S163*$E163*Indicators!$E$224+S163*$F163*Indicators!$F$224+S163*$G163*Indicators!$G$224+S163*$H163*Indicators!$H$224+S163*$I163*Indicators!$I$224</f>
        <v>-2.4277980839412612E-4</v>
      </c>
      <c r="AE163" s="198">
        <f t="shared" si="3"/>
        <v>0.52587176022512272</v>
      </c>
    </row>
    <row r="164" spans="1:31">
      <c r="A164" s="195">
        <f>Indicators!A176</f>
        <v>40725</v>
      </c>
      <c r="B164" s="215">
        <f>(Indicators!B176-Indicators!B175)/Indicators!B175</f>
        <v>-8.8365243004417688E-3</v>
      </c>
      <c r="C164" s="215">
        <f>(Indicators!C176-Indicators!C175)/-100</f>
        <v>1.6999999999999993E-3</v>
      </c>
      <c r="D164" s="215">
        <f>(Indicators!D176-Indicators!D175)/-100</f>
        <v>-4.0000000000000036E-3</v>
      </c>
      <c r="E164" s="215">
        <f>(Indicators!E176-Indicators!E175)/-Indicators!E175</f>
        <v>-3.8867047891350912E-2</v>
      </c>
      <c r="F164" s="215">
        <f>(Indicators!F176-Indicators!F175)/Indicators!F175</f>
        <v>0.18258426966292121</v>
      </c>
      <c r="G164" s="215">
        <f>(Indicators!G176-Indicators!G175)/Indicators!G175</f>
        <v>7.6646706586826374E-2</v>
      </c>
      <c r="H164" s="215">
        <f>(Indicators!H176-Indicators!H175)/Indicators!H175</f>
        <v>1.2704618252316596E-2</v>
      </c>
      <c r="I164" s="215">
        <f>(Indicators!I176-Indicators!I175)/Indicators!I175</f>
        <v>-3.7472702005161805E-2</v>
      </c>
      <c r="J164" s="195"/>
      <c r="K164" s="215">
        <f t="shared" si="5"/>
        <v>0.12904320489529111</v>
      </c>
      <c r="L164" s="215">
        <f t="shared" si="5"/>
        <v>6.3752772418495911E-3</v>
      </c>
      <c r="M164" s="215">
        <f t="shared" si="5"/>
        <v>0.34938422028041494</v>
      </c>
      <c r="N164" s="215">
        <f t="shared" si="5"/>
        <v>1.9288051898598835E-2</v>
      </c>
      <c r="O164" s="215">
        <f t="shared" si="5"/>
        <v>2.9131735117243811E-2</v>
      </c>
      <c r="P164" s="215">
        <f t="shared" si="5"/>
        <v>0.12667208468700775</v>
      </c>
      <c r="Q164" s="215">
        <f t="shared" si="5"/>
        <v>6.902648181312615E-2</v>
      </c>
      <c r="R164" s="215">
        <f t="shared" si="5"/>
        <v>0.1201742645576977</v>
      </c>
      <c r="S164" s="215">
        <f t="shared" si="5"/>
        <v>0.15090467950876998</v>
      </c>
      <c r="T164" s="215"/>
      <c r="U164" s="215">
        <f>K164*$B164*Indicators!$B$216+K164*$C164*Indicators!$C$216+K164*$D164*Indicators!$D$216+K164*$E164*Indicators!$E$216+K164*$F164*Indicators!$F$216+K164*$G164*Indicators!$G$216+K164*$H164*Indicators!$H$216+K164*$I164*Indicators!$I$216</f>
        <v>5.7609046453073976E-3</v>
      </c>
      <c r="V164" s="215">
        <f>L164*$B164*Indicators!$B$217+L164*$C164*Indicators!$C$217+L164*$D164*Indicators!$D$217+L164*$E164*Indicators!$E$217+L164*$F164*Indicators!$F$217+L164*$G164*Indicators!$G$217+L164*$H164*Indicators!$H$217+L164*$I164*Indicators!$I$217</f>
        <v>1.059984205406051E-4</v>
      </c>
      <c r="W164" s="215">
        <f>M164*$B164*Indicators!$B$218+M164*$C164*Indicators!$C$218+M164*$D164*Indicators!$D$218+M164*$E164*Indicators!$E$218+M164*$F164*Indicators!$F$218+M164*$G164*Indicators!$G$218+M164*$H164*Indicators!$H$218+M164*$I164*Indicators!$I$218</f>
        <v>-4.5642041249875989E-3</v>
      </c>
      <c r="X164" s="215">
        <f>N164*$B164*Indicators!$B$219+N164*$C164*Indicators!$C$219+N164*$D164*Indicators!$D$219+N164*$E164*Indicators!$E$219+N164*$F164*Indicators!$F$219+N164*$G164*Indicators!$G$219+N164*$H164*Indicators!$H$219+N164*$I164*Indicators!$I$219</f>
        <v>-5.0607896418198238E-4</v>
      </c>
      <c r="Y164" s="215">
        <f>O164*$B164*Indicators!$B$220+O164*$C164*Indicators!$C$220+O164*$D164*Indicators!$D$220+O164*$E164*Indicators!$E$220+O164*$F164*Indicators!$F$220+O164*$G164*Indicators!$G$220+O164*$H164*Indicators!$H$220+O164*$I164*Indicators!$I$220</f>
        <v>-1.3592748859830145E-4</v>
      </c>
      <c r="Z164" s="215">
        <f>P164*$B164*Indicators!$B$221+P164*$C164*Indicators!$C$221+P164*$D164*Indicators!$D$221+P164*$E164*Indicators!$E$221+P164*$F164*Indicators!$F$221+P164*$G164*Indicators!$G$221+P164*$H164*Indicators!$H$221+P164*$I164*Indicators!$I$221</f>
        <v>-2.2790875122260368E-4</v>
      </c>
      <c r="AA164" s="215">
        <f>Q164*$B164*Indicators!$B$222+Q164*$C164*Indicators!$C$222+Q164*$D164*Indicators!$D$222+Q164*$E164*Indicators!$E$222+Q164*$F164*Indicators!$F$222+Q164*$G164*Indicators!$G$222+Q164*$H164*Indicators!$H$222+Q164*$I164*Indicators!$I$222</f>
        <v>-9.5326353781857904E-4</v>
      </c>
      <c r="AB164" s="215">
        <f>R164*$B164*Indicators!$B$223+R164*$C164*Indicators!$C$223+R164*$D164*Indicators!$D$223+R164*$E164*Indicators!$E$223+R164*$F164*Indicators!$F$223+R164*$G164*Indicators!$G$223+R164*$H164*Indicators!$H$223+R164*$I164*Indicators!$I$223</f>
        <v>-3.1697246263909083E-4</v>
      </c>
      <c r="AC164" s="215">
        <f>S164*$B164*Indicators!$B$224+S164*$C164*Indicators!$C$224+S164*$D164*Indicators!$D$224+S164*$E164*Indicators!$E$224+S164*$F164*Indicators!$F$224+S164*$G164*Indicators!$G$224+S164*$H164*Indicators!$H$224+S164*$I164*Indicators!$I$224</f>
        <v>1.2813285332104207E-4</v>
      </c>
      <c r="AE164" s="198">
        <f t="shared" si="3"/>
        <v>-7.0931941027911144E-2</v>
      </c>
    </row>
    <row r="165" spans="1:31">
      <c r="A165" s="195">
        <f>Indicators!A177</f>
        <v>40756</v>
      </c>
      <c r="B165" s="215">
        <f>(Indicators!B177-Indicators!B176)/Indicators!B176</f>
        <v>5.0609212481426351E-2</v>
      </c>
      <c r="C165" s="215">
        <f>(Indicators!C177-Indicators!C176)/-100</f>
        <v>8.1000000000000048E-3</v>
      </c>
      <c r="D165" s="215">
        <f>(Indicators!D177-Indicators!D176)/-100</f>
        <v>-2.9999999999999983E-3</v>
      </c>
      <c r="E165" s="215">
        <f>(Indicators!E177-Indicators!E176)/-Indicators!E176</f>
        <v>4.1283220091166235E-3</v>
      </c>
      <c r="F165" s="215">
        <f>(Indicators!F177-Indicators!F176)/Indicators!F176</f>
        <v>-2.0020359687818116E-2</v>
      </c>
      <c r="G165" s="215">
        <f>(Indicators!G177-Indicators!G176)/Indicators!G176</f>
        <v>0.13465579038437761</v>
      </c>
      <c r="H165" s="215">
        <f>(Indicators!H177-Indicators!H176)/Indicators!H176</f>
        <v>-9.9806762806708728E-3</v>
      </c>
      <c r="I165" s="215">
        <f>(Indicators!I177-Indicators!I176)/Indicators!I176</f>
        <v>2.9202977019199303E-2</v>
      </c>
      <c r="J165" s="195"/>
      <c r="K165" s="215">
        <f t="shared" si="5"/>
        <v>0.12904320489529111</v>
      </c>
      <c r="L165" s="215">
        <f t="shared" si="5"/>
        <v>6.3752772418495911E-3</v>
      </c>
      <c r="M165" s="215">
        <f t="shared" si="5"/>
        <v>0.34938422028041494</v>
      </c>
      <c r="N165" s="215">
        <f t="shared" si="5"/>
        <v>1.9288051898598835E-2</v>
      </c>
      <c r="O165" s="215">
        <f t="shared" si="5"/>
        <v>2.9131735117243811E-2</v>
      </c>
      <c r="P165" s="215">
        <f t="shared" si="5"/>
        <v>0.12667208468700775</v>
      </c>
      <c r="Q165" s="215">
        <f t="shared" si="5"/>
        <v>6.902648181312615E-2</v>
      </c>
      <c r="R165" s="215">
        <f t="shared" si="5"/>
        <v>0.1201742645576977</v>
      </c>
      <c r="S165" s="215">
        <f t="shared" si="5"/>
        <v>0.15090467950876998</v>
      </c>
      <c r="T165" s="215"/>
      <c r="U165" s="215">
        <f>K165*$B165*Indicators!$B$216+K165*$C165*Indicators!$C$216+K165*$D165*Indicators!$D$216+K165*$E165*Indicators!$E$216+K165*$F165*Indicators!$F$216+K165*$G165*Indicators!$G$216+K165*$H165*Indicators!$H$216+K165*$I165*Indicators!$I$216</f>
        <v>8.795223350427482E-4</v>
      </c>
      <c r="V165" s="215">
        <f>L165*$B165*Indicators!$B$217+L165*$C165*Indicators!$C$217+L165*$D165*Indicators!$D$217+L165*$E165*Indicators!$E$217+L165*$F165*Indicators!$F$217+L165*$G165*Indicators!$G$217+L165*$H165*Indicators!$H$217+L165*$I165*Indicators!$I$217</f>
        <v>4.800488612286734E-4</v>
      </c>
      <c r="W165" s="215">
        <f>M165*$B165*Indicators!$B$218+M165*$C165*Indicators!$C$218+M165*$D165*Indicators!$D$218+M165*$E165*Indicators!$E$218+M165*$F165*Indicators!$F$218+M165*$G165*Indicators!$G$218+M165*$H165*Indicators!$H$218+M165*$I165*Indicators!$I$218</f>
        <v>8.5384557361991471E-3</v>
      </c>
      <c r="X165" s="215">
        <f>N165*$B165*Indicators!$B$219+N165*$C165*Indicators!$C$219+N165*$D165*Indicators!$D$219+N165*$E165*Indicators!$E$219+N165*$F165*Indicators!$F$219+N165*$G165*Indicators!$G$219+N165*$H165*Indicators!$H$219+N165*$I165*Indicators!$I$219</f>
        <v>3.808427107177165E-4</v>
      </c>
      <c r="Y165" s="215">
        <f>O165*$B165*Indicators!$B$220+O165*$C165*Indicators!$C$220+O165*$D165*Indicators!$D$220+O165*$E165*Indicators!$E$220+O165*$F165*Indicators!$F$220+O165*$G165*Indicators!$G$220+O165*$H165*Indicators!$H$220+O165*$I165*Indicators!$I$220</f>
        <v>1.8283413478516756E-4</v>
      </c>
      <c r="Z165" s="215">
        <f>P165*$B165*Indicators!$B$221+P165*$C165*Indicators!$C$221+P165*$D165*Indicators!$D$221+P165*$E165*Indicators!$E$221+P165*$F165*Indicators!$F$221+P165*$G165*Indicators!$G$221+P165*$H165*Indicators!$H$221+P165*$I165*Indicators!$I$221</f>
        <v>6.6041560196518172E-4</v>
      </c>
      <c r="AA165" s="215">
        <f>Q165*$B165*Indicators!$B$222+Q165*$C165*Indicators!$C$222+Q165*$D165*Indicators!$D$222+Q165*$E165*Indicators!$E$222+Q165*$F165*Indicators!$F$222+Q165*$G165*Indicators!$G$222+Q165*$H165*Indicators!$H$222+Q165*$I165*Indicators!$I$222</f>
        <v>5.8973328996661761E-4</v>
      </c>
      <c r="AB165" s="215">
        <f>R165*$B165*Indicators!$B$223+R165*$C165*Indicators!$C$223+R165*$D165*Indicators!$D$223+R165*$E165*Indicators!$E$223+R165*$F165*Indicators!$F$223+R165*$G165*Indicators!$G$223+R165*$H165*Indicators!$H$223+R165*$I165*Indicators!$I$223</f>
        <v>7.7809224052748278E-4</v>
      </c>
      <c r="AC165" s="215">
        <f>S165*$B165*Indicators!$B$224+S165*$C165*Indicators!$C$224+S165*$D165*Indicators!$D$224+S165*$E165*Indicators!$E$224+S165*$F165*Indicators!$F$224+S165*$G165*Indicators!$G$224+S165*$H165*Indicators!$H$224+S165*$I165*Indicators!$I$224</f>
        <v>8.6949272543677611E-4</v>
      </c>
      <c r="AE165" s="198">
        <f t="shared" si="3"/>
        <v>1.3359437635869509</v>
      </c>
    </row>
    <row r="166" spans="1:31">
      <c r="A166" s="195"/>
    </row>
    <row r="167" spans="1:31">
      <c r="A167" s="195"/>
    </row>
    <row r="168" spans="1:31">
      <c r="A168" s="195"/>
    </row>
    <row r="169" spans="1:31">
      <c r="A169" s="195"/>
    </row>
    <row r="170" spans="1:31">
      <c r="A170" s="195"/>
    </row>
    <row r="171" spans="1:31">
      <c r="A171" s="195"/>
    </row>
    <row r="172" spans="1:31">
      <c r="A172" s="195"/>
    </row>
    <row r="173" spans="1:31">
      <c r="A173" s="195"/>
    </row>
    <row r="174" spans="1:31">
      <c r="A174" s="195"/>
    </row>
    <row r="175" spans="1:31">
      <c r="A175" s="195"/>
    </row>
    <row r="176" spans="1:31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  <row r="196" spans="1:1">
      <c r="A196" s="195"/>
    </row>
    <row r="197" spans="1:1">
      <c r="A197" s="195"/>
    </row>
    <row r="198" spans="1:1">
      <c r="A198" s="195"/>
    </row>
  </sheetData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B165" sqref="B165"/>
    </sheetView>
  </sheetViews>
  <sheetFormatPr defaultRowHeight="15"/>
  <cols>
    <col min="1" max="1" width="14.7109375" bestFit="1" customWidth="1"/>
    <col min="2" max="6" width="18" customWidth="1"/>
    <col min="7" max="7" width="19.7109375" customWidth="1"/>
    <col min="8" max="8" width="16.5703125" customWidth="1"/>
  </cols>
  <sheetData>
    <row r="1" spans="1:15" ht="21.75" thickBot="1">
      <c r="A1" s="201" t="s">
        <v>85</v>
      </c>
      <c r="B1" s="177" t="str">
        <f>'Comparitive Analysis'!B1</f>
        <v>KZN</v>
      </c>
      <c r="C1" s="177" t="str">
        <f>'Comparitive Analysis'!C1</f>
        <v>Durban</v>
      </c>
      <c r="D1" s="177" t="str">
        <f>'Comparitive Analysis'!D1</f>
        <v>PMB</v>
      </c>
      <c r="E1" s="177" t="str">
        <f>'Comparitive Analysis'!E1</f>
        <v>Rbay</v>
      </c>
      <c r="F1" s="177" t="str">
        <f>'Comparitive Analysis'!F1</f>
        <v>Newcastle</v>
      </c>
      <c r="G1" s="177" t="str">
        <f>'Comparitive Analysis'!G1</f>
        <v>Port Shepstone</v>
      </c>
      <c r="H1" s="177" t="str">
        <f>'Risk Ilembe'!A1</f>
        <v>Ilembe</v>
      </c>
    </row>
    <row r="2" spans="1:15" hidden="1">
      <c r="A2" s="195">
        <f>Indicators!A14</f>
        <v>35796</v>
      </c>
      <c r="B2" s="198">
        <f>'Risk KZN'!AE2</f>
        <v>0.37237526593739273</v>
      </c>
      <c r="C2" s="198">
        <f>'Risk Durban'!AE2</f>
        <v>0.39454340887289613</v>
      </c>
      <c r="D2" s="198">
        <f>'Risk PMB'!AE2</f>
        <v>0.32406483781967221</v>
      </c>
      <c r="E2" s="198">
        <f>'Risk RBay'!AE2</f>
        <v>0.61522550239592155</v>
      </c>
      <c r="F2" s="198">
        <f>'Risk Newcastle'!AE2</f>
        <v>0.43809874759571271</v>
      </c>
      <c r="G2" s="198">
        <f>'Risk Port Shepstone'!AE2</f>
        <v>0.29328148380017244</v>
      </c>
      <c r="H2" s="198">
        <f>'Risk Ilembe'!AE2</f>
        <v>9.429637233799118E-2</v>
      </c>
    </row>
    <row r="3" spans="1:15" hidden="1">
      <c r="A3" s="195">
        <f>Indicators!A15</f>
        <v>35827</v>
      </c>
      <c r="B3" s="198">
        <f>'Risk KZN'!AE3</f>
        <v>2.1338954877682266</v>
      </c>
      <c r="C3" s="198">
        <f>'Risk Durban'!AE3</f>
        <v>2.3078614826349044</v>
      </c>
      <c r="D3" s="198">
        <f>'Risk PMB'!AE3</f>
        <v>2.0858172076512203</v>
      </c>
      <c r="E3" s="198">
        <f>'Risk RBay'!AE3</f>
        <v>2.0450703395493668</v>
      </c>
      <c r="F3" s="198">
        <f>'Risk Newcastle'!AE3</f>
        <v>1.9676504104955996</v>
      </c>
      <c r="G3" s="198">
        <f>'Risk Port Shepstone'!AE3</f>
        <v>2.0217190517103933</v>
      </c>
      <c r="H3" s="198">
        <f>'Risk Ilembe'!AE3</f>
        <v>1.7671790529475613</v>
      </c>
    </row>
    <row r="4" spans="1:15" hidden="1">
      <c r="A4" s="195">
        <f>Indicators!A16</f>
        <v>35855</v>
      </c>
      <c r="B4" s="198">
        <f>'Risk KZN'!AE4</f>
        <v>-6.6116625919837121E-2</v>
      </c>
      <c r="C4" s="198">
        <f>'Risk Durban'!AE4</f>
        <v>6.7086043754044063E-3</v>
      </c>
      <c r="D4" s="198">
        <f>'Risk PMB'!AE4</f>
        <v>-2.1249618329688847E-2</v>
      </c>
      <c r="E4" s="198">
        <f>'Risk RBay'!AE4</f>
        <v>2.1786735833010738E-2</v>
      </c>
      <c r="F4" s="198">
        <f>'Risk Newcastle'!AE4</f>
        <v>9.6654003412686609E-2</v>
      </c>
      <c r="G4" s="198">
        <f>'Risk Port Shepstone'!AE4</f>
        <v>-0.16745702720346087</v>
      </c>
      <c r="H4" s="198">
        <f>'Risk Ilembe'!AE4</f>
        <v>-0.35124729263836191</v>
      </c>
    </row>
    <row r="5" spans="1:15" hidden="1">
      <c r="A5" s="195">
        <f>Indicators!A17</f>
        <v>35886</v>
      </c>
      <c r="B5" s="198">
        <f>'Risk KZN'!AE5</f>
        <v>0.91624440937799656</v>
      </c>
      <c r="C5" s="198">
        <f>'Risk Durban'!AE5</f>
        <v>0.94136488033017129</v>
      </c>
      <c r="D5" s="198">
        <f>'Risk PMB'!AE5</f>
        <v>0.91140331764068361</v>
      </c>
      <c r="E5" s="198">
        <f>'Risk RBay'!AE5</f>
        <v>0.93217831575053078</v>
      </c>
      <c r="F5" s="198">
        <f>'Risk Newcastle'!AE5</f>
        <v>0.87396211761967979</v>
      </c>
      <c r="G5" s="198">
        <f>'Risk Port Shepstone'!AE5</f>
        <v>0.91343325775075546</v>
      </c>
      <c r="H5" s="198">
        <f>'Risk Ilembe'!AE5</f>
        <v>0.76621849070214954</v>
      </c>
    </row>
    <row r="6" spans="1:15" hidden="1">
      <c r="A6" s="195">
        <f>Indicators!A18</f>
        <v>35916</v>
      </c>
      <c r="B6" s="198">
        <f>'Risk KZN'!AE6</f>
        <v>-0.15614376719325385</v>
      </c>
      <c r="C6" s="198">
        <f>'Risk Durban'!AE6</f>
        <v>-7.96296366680464E-2</v>
      </c>
      <c r="D6" s="198">
        <f>'Risk PMB'!AE6</f>
        <v>-0.17879490039855048</v>
      </c>
      <c r="E6" s="198">
        <f>'Risk RBay'!AE6</f>
        <v>-0.15017102843380431</v>
      </c>
      <c r="F6" s="198">
        <f>'Risk Newcastle'!AE6</f>
        <v>-9.9121895957683975E-2</v>
      </c>
      <c r="G6" s="198">
        <f>'Risk Port Shepstone'!AE6</f>
        <v>-0.27221535513289169</v>
      </c>
      <c r="H6" s="198">
        <f>'Risk Ilembe'!AE6</f>
        <v>-0.18342604639393481</v>
      </c>
    </row>
    <row r="7" spans="1:15" hidden="1">
      <c r="A7" s="195">
        <f>Indicators!A19</f>
        <v>35947</v>
      </c>
      <c r="B7" s="198">
        <f>'Risk KZN'!AE7</f>
        <v>3.3721368816224615</v>
      </c>
      <c r="C7" s="198">
        <f>'Risk Durban'!AE7</f>
        <v>3.415802192004628</v>
      </c>
      <c r="D7" s="198">
        <f>'Risk PMB'!AE7</f>
        <v>2.9715600732378866</v>
      </c>
      <c r="E7" s="198">
        <f>'Risk RBay'!AE7</f>
        <v>4.3386588132747725</v>
      </c>
      <c r="F7" s="198">
        <f>'Risk Newcastle'!AE7</f>
        <v>3.6739315060269213</v>
      </c>
      <c r="G7" s="198">
        <f>'Risk Port Shepstone'!AE7</f>
        <v>2.9227223526237935</v>
      </c>
      <c r="H7" s="198">
        <f>'Risk Ilembe'!AE7</f>
        <v>3.3301742725352854</v>
      </c>
    </row>
    <row r="8" spans="1:15" hidden="1">
      <c r="A8" s="195">
        <f>Indicators!A20</f>
        <v>35977</v>
      </c>
      <c r="B8" s="198">
        <f>'Risk KZN'!AE8</f>
        <v>1.013412632264733</v>
      </c>
      <c r="C8" s="198">
        <f>'Risk Durban'!AE8</f>
        <v>0.94492275772958079</v>
      </c>
      <c r="D8" s="198">
        <f>'Risk PMB'!AE8</f>
        <v>0.92419678998242116</v>
      </c>
      <c r="E8" s="198">
        <f>'Risk RBay'!AE8</f>
        <v>1.1097670651181188</v>
      </c>
      <c r="F8" s="198">
        <f>'Risk Newcastle'!AE8</f>
        <v>1.0255333293541817</v>
      </c>
      <c r="G8" s="198">
        <f>'Risk Port Shepstone'!AE8</f>
        <v>1.0165689594369451</v>
      </c>
      <c r="H8" s="198">
        <f>'Risk Ilembe'!AE8</f>
        <v>1.4017407939968818</v>
      </c>
    </row>
    <row r="9" spans="1:15" hidden="1">
      <c r="A9" s="195">
        <f>Indicators!A21</f>
        <v>36008</v>
      </c>
      <c r="B9" s="198">
        <f>'Risk KZN'!AE9</f>
        <v>0.13753629321153732</v>
      </c>
      <c r="C9" s="198">
        <f>'Risk Durban'!AE9</f>
        <v>0.12353391866388237</v>
      </c>
      <c r="D9" s="198">
        <f>'Risk PMB'!AE9</f>
        <v>-4.7766623212114681E-2</v>
      </c>
      <c r="E9" s="198">
        <f>'Risk RBay'!AE9</f>
        <v>0.45456803151523856</v>
      </c>
      <c r="F9" s="198">
        <f>'Risk Newcastle'!AE9</f>
        <v>0.19183979396120371</v>
      </c>
      <c r="G9" s="198">
        <f>'Risk Port Shepstone'!AE9</f>
        <v>-2.0393549722148289E-2</v>
      </c>
      <c r="H9" s="198">
        <f>'Risk Ilembe'!AE9</f>
        <v>0.3502404800529636</v>
      </c>
    </row>
    <row r="10" spans="1:15" hidden="1">
      <c r="A10" s="195">
        <f>Indicators!A22</f>
        <v>36039</v>
      </c>
      <c r="B10" s="198">
        <f>'Risk KZN'!AE10</f>
        <v>-2.8574640406587686</v>
      </c>
      <c r="C10" s="198">
        <f>'Risk Durban'!AE10</f>
        <v>-2.7099844040896799</v>
      </c>
      <c r="D10" s="198">
        <f>'Risk PMB'!AE10</f>
        <v>-2.5058940946316404</v>
      </c>
      <c r="E10" s="198">
        <f>'Risk RBay'!AE10</f>
        <v>-3.1567261360178609</v>
      </c>
      <c r="F10" s="198">
        <f>'Risk Newcastle'!AE10</f>
        <v>-2.6776015142656888</v>
      </c>
      <c r="G10" s="198">
        <f>'Risk Port Shepstone'!AE10</f>
        <v>-2.8311952341985713</v>
      </c>
      <c r="H10" s="198">
        <f>'Risk Ilembe'!AE10</f>
        <v>-3.7393817923555632</v>
      </c>
    </row>
    <row r="11" spans="1:15" hidden="1">
      <c r="A11" s="195">
        <f>Indicators!A23</f>
        <v>36069</v>
      </c>
      <c r="B11" s="198">
        <f>'Risk KZN'!AE11</f>
        <v>1.3876248415861567</v>
      </c>
      <c r="C11" s="198">
        <f>'Risk Durban'!AE11</f>
        <v>1.4754961482037889</v>
      </c>
      <c r="D11" s="198">
        <f>'Risk PMB'!AE11</f>
        <v>1.4950014511276013</v>
      </c>
      <c r="E11" s="198">
        <f>'Risk RBay'!AE11</f>
        <v>0.93587605014794406</v>
      </c>
      <c r="F11" s="198">
        <f>'Risk Newcastle'!AE11</f>
        <v>1.1196701043918884</v>
      </c>
      <c r="G11" s="198">
        <f>'Risk Port Shepstone'!AE11</f>
        <v>1.5198555621548433</v>
      </c>
      <c r="H11" s="198">
        <f>'Risk Ilembe'!AE11</f>
        <v>1.2365351832967841</v>
      </c>
    </row>
    <row r="12" spans="1:15" hidden="1">
      <c r="A12" s="195">
        <f>Indicators!A24</f>
        <v>36100</v>
      </c>
      <c r="B12" s="198">
        <f>'Risk KZN'!AE12</f>
        <v>2.020550881830081</v>
      </c>
      <c r="C12" s="198">
        <f>'Risk Durban'!AE12</f>
        <v>1.9718149682799997</v>
      </c>
      <c r="D12" s="198">
        <f>'Risk PMB'!AE12</f>
        <v>1.8621512986923976</v>
      </c>
      <c r="E12" s="198">
        <f>'Risk RBay'!AE12</f>
        <v>2.0398517872473145</v>
      </c>
      <c r="F12" s="198">
        <f>'Risk Newcastle'!AE12</f>
        <v>1.7260458970780255</v>
      </c>
      <c r="G12" s="198">
        <f>'Risk Port Shepstone'!AE12</f>
        <v>2.0984200495868666</v>
      </c>
      <c r="H12" s="198">
        <f>'Risk Ilembe'!AE12</f>
        <v>2.2639232840681172</v>
      </c>
    </row>
    <row r="13" spans="1:15" hidden="1">
      <c r="A13" s="195">
        <f>Indicators!A25</f>
        <v>36130</v>
      </c>
      <c r="B13" s="198">
        <f>'Risk KZN'!AE13</f>
        <v>1.0825429801229489</v>
      </c>
      <c r="C13" s="198">
        <f>'Risk Durban'!AE13</f>
        <v>1.0987799099861537</v>
      </c>
      <c r="D13" s="198">
        <f>'Risk PMB'!AE13</f>
        <v>1.0227189007573683</v>
      </c>
      <c r="E13" s="198">
        <f>'Risk RBay'!AE13</f>
        <v>1.1494434794918538</v>
      </c>
      <c r="F13" s="198">
        <f>'Risk Newcastle'!AE13</f>
        <v>1.1038090480981422</v>
      </c>
      <c r="G13" s="198">
        <f>'Risk Port Shepstone'!AE13</f>
        <v>1.018777936133175</v>
      </c>
      <c r="H13" s="198">
        <f>'Risk Ilembe'!AE13</f>
        <v>1.1787061060518274</v>
      </c>
      <c r="I13" s="269" t="str">
        <f>B1</f>
        <v>KZN</v>
      </c>
      <c r="J13" s="269" t="str">
        <f t="shared" ref="J13:O13" si="0">C1</f>
        <v>Durban</v>
      </c>
      <c r="K13" s="269" t="str">
        <f t="shared" si="0"/>
        <v>PMB</v>
      </c>
      <c r="L13" s="269" t="str">
        <f t="shared" si="0"/>
        <v>Rbay</v>
      </c>
      <c r="M13" s="269" t="str">
        <f t="shared" si="0"/>
        <v>Newcastle</v>
      </c>
      <c r="N13" s="269" t="str">
        <f t="shared" si="0"/>
        <v>Port Shepstone</v>
      </c>
      <c r="O13" s="269" t="str">
        <f t="shared" si="0"/>
        <v>Ilembe</v>
      </c>
    </row>
    <row r="14" spans="1:15" hidden="1">
      <c r="A14" s="195">
        <f>Indicators!A26</f>
        <v>36161</v>
      </c>
      <c r="B14" s="198">
        <f>'Risk KZN'!AE14</f>
        <v>0.41457893665698903</v>
      </c>
      <c r="C14" s="198">
        <f>'Risk Durban'!AE14</f>
        <v>0.38476057626525145</v>
      </c>
      <c r="D14" s="198">
        <f>'Risk PMB'!AE14</f>
        <v>0.35347934281885257</v>
      </c>
      <c r="E14" s="198">
        <f>'Risk RBay'!AE14</f>
        <v>0.58466037961243145</v>
      </c>
      <c r="F14" s="198">
        <f>'Risk Newcastle'!AE14</f>
        <v>0.50624446561353087</v>
      </c>
      <c r="G14" s="198">
        <f>'Risk Port Shepstone'!AE14</f>
        <v>0.36480366817832532</v>
      </c>
      <c r="H14" s="198">
        <f>'Risk Ilembe'!AE14</f>
        <v>0.54316967880537725</v>
      </c>
      <c r="I14" s="270">
        <f>AVERAGE(B2:B13)</f>
        <v>0.77971626999580634</v>
      </c>
      <c r="J14" s="270">
        <f t="shared" ref="J14:M14" si="1">AVERAGE(C2:C13)</f>
        <v>0.82426785252697377</v>
      </c>
      <c r="K14" s="270">
        <f t="shared" si="1"/>
        <v>0.73693405336143813</v>
      </c>
      <c r="L14" s="270">
        <f t="shared" si="1"/>
        <v>0.86129407965603377</v>
      </c>
      <c r="M14" s="270">
        <f t="shared" si="1"/>
        <v>0.78670596231755574</v>
      </c>
      <c r="N14" s="270">
        <f>AVERAGE(G2:G13)</f>
        <v>0.70945979057832265</v>
      </c>
      <c r="O14" s="270">
        <f>AVERAGE(H2:H13)</f>
        <v>0.6762465753834751</v>
      </c>
    </row>
    <row r="15" spans="1:15" hidden="1">
      <c r="A15" s="195">
        <f>Indicators!A27</f>
        <v>36192</v>
      </c>
      <c r="B15" s="198">
        <f>'Risk KZN'!AE15</f>
        <v>0.93429364644112423</v>
      </c>
      <c r="C15" s="198">
        <f>'Risk Durban'!AE15</f>
        <v>1.1241036564805016</v>
      </c>
      <c r="D15" s="198">
        <f>'Risk PMB'!AE15</f>
        <v>0.9037119664886113</v>
      </c>
      <c r="E15" s="198">
        <f>'Risk RBay'!AE15</f>
        <v>1.1250560415400641</v>
      </c>
      <c r="F15" s="198">
        <f>'Risk Newcastle'!AE15</f>
        <v>1.0855089966762277</v>
      </c>
      <c r="G15" s="198">
        <f>'Risk Port Shepstone'!AE15</f>
        <v>0.67091434274738759</v>
      </c>
      <c r="H15" s="198">
        <f>'Risk Ilembe'!AE15</f>
        <v>0.37588944777953026</v>
      </c>
      <c r="I15" s="270">
        <f t="shared" ref="I15:I78" si="2">AVERAGE(B3:B14)</f>
        <v>0.78323324255577276</v>
      </c>
      <c r="J15" s="270">
        <f t="shared" ref="J15:J78" si="3">AVERAGE(C3:C14)</f>
        <v>0.82345261647633661</v>
      </c>
      <c r="K15" s="270">
        <f t="shared" ref="K15:K78" si="4">AVERAGE(D3:D14)</f>
        <v>0.73938526211136979</v>
      </c>
      <c r="L15" s="270">
        <f t="shared" ref="L15:L78" si="5">AVERAGE(E3:E14)</f>
        <v>0.85874698609074296</v>
      </c>
      <c r="M15" s="270">
        <f t="shared" ref="M15:N30" si="6">AVERAGE(F3:F14)</f>
        <v>0.7923847721523738</v>
      </c>
      <c r="N15" s="270">
        <f t="shared" si="6"/>
        <v>0.71541997260983548</v>
      </c>
      <c r="O15" s="270">
        <f t="shared" ref="O15:O78" si="7">AVERAGE(H3:H14)</f>
        <v>0.71365268425575723</v>
      </c>
    </row>
    <row r="16" spans="1:15" hidden="1">
      <c r="A16" s="195">
        <f>Indicators!A28</f>
        <v>36220</v>
      </c>
      <c r="B16" s="198">
        <f>'Risk KZN'!AE16</f>
        <v>-1.3211909909962429</v>
      </c>
      <c r="C16" s="198">
        <f>'Risk Durban'!AE16</f>
        <v>-1.2018407985662671</v>
      </c>
      <c r="D16" s="198">
        <f>'Risk PMB'!AE16</f>
        <v>-1.1674785992332788</v>
      </c>
      <c r="E16" s="198">
        <f>'Risk RBay'!AE16</f>
        <v>-1.4025219485309044</v>
      </c>
      <c r="F16" s="198">
        <f>'Risk Newcastle'!AE16</f>
        <v>-1.0712273253291991</v>
      </c>
      <c r="G16" s="198">
        <f>'Risk Port Shepstone'!AE16</f>
        <v>-1.4457179106297517</v>
      </c>
      <c r="H16" s="198">
        <f>'Risk Ilembe'!AE16</f>
        <v>-1.6985927005766139</v>
      </c>
      <c r="I16" s="270">
        <f t="shared" si="2"/>
        <v>0.68326642244518077</v>
      </c>
      <c r="J16" s="270">
        <f t="shared" si="3"/>
        <v>0.72480613096346957</v>
      </c>
      <c r="K16" s="270">
        <f t="shared" si="4"/>
        <v>0.64087649201448571</v>
      </c>
      <c r="L16" s="270">
        <f t="shared" si="5"/>
        <v>0.78207912792330125</v>
      </c>
      <c r="M16" s="270">
        <f t="shared" si="6"/>
        <v>0.71887298766742624</v>
      </c>
      <c r="N16" s="270">
        <f t="shared" ref="N16:N79" si="8">AVERAGE(G4:G15)</f>
        <v>0.60285291352958492</v>
      </c>
      <c r="O16" s="270">
        <f t="shared" si="7"/>
        <v>0.597711883825088</v>
      </c>
    </row>
    <row r="17" spans="1:15" hidden="1">
      <c r="A17" s="195">
        <f>Indicators!A29</f>
        <v>36251</v>
      </c>
      <c r="B17" s="198">
        <f>'Risk KZN'!AE17</f>
        <v>-6.3024816881084664</v>
      </c>
      <c r="C17" s="198">
        <f>'Risk Durban'!AE17</f>
        <v>-6.3499414818178144</v>
      </c>
      <c r="D17" s="198">
        <f>'Risk PMB'!AE17</f>
        <v>-5.7928432006798136</v>
      </c>
      <c r="E17" s="198">
        <f>'Risk RBay'!AE17</f>
        <v>-6.506630719951934</v>
      </c>
      <c r="F17" s="198">
        <f>'Risk Newcastle'!AE17</f>
        <v>-5.5946884416761549</v>
      </c>
      <c r="G17" s="198">
        <f>'Risk Port Shepstone'!AE17</f>
        <v>-6.2684110260666355</v>
      </c>
      <c r="H17" s="198">
        <f>'Risk Ilembe'!AE17</f>
        <v>-6.5334712091923599</v>
      </c>
      <c r="I17" s="270">
        <f t="shared" si="2"/>
        <v>0.57867689202214689</v>
      </c>
      <c r="J17" s="270">
        <f t="shared" si="3"/>
        <v>0.62409368071833027</v>
      </c>
      <c r="K17" s="270">
        <f t="shared" si="4"/>
        <v>0.54535741027251983</v>
      </c>
      <c r="L17" s="270">
        <f t="shared" si="5"/>
        <v>0.66338673755964161</v>
      </c>
      <c r="M17" s="270">
        <f t="shared" si="6"/>
        <v>0.62154954360560233</v>
      </c>
      <c r="N17" s="270">
        <f t="shared" si="8"/>
        <v>0.49633117324406079</v>
      </c>
      <c r="O17" s="270">
        <f t="shared" si="7"/>
        <v>0.48543309983023364</v>
      </c>
    </row>
    <row r="18" spans="1:15" hidden="1">
      <c r="A18" s="195">
        <f>Indicators!A30</f>
        <v>36281</v>
      </c>
      <c r="B18" s="198">
        <f>'Risk KZN'!AE18</f>
        <v>1.069827667684494</v>
      </c>
      <c r="C18" s="198">
        <f>'Risk Durban'!AE18</f>
        <v>1.0542183496861106</v>
      </c>
      <c r="D18" s="198">
        <f>'Risk PMB'!AE18</f>
        <v>0.99916626430483735</v>
      </c>
      <c r="E18" s="198">
        <f>'Risk RBay'!AE18</f>
        <v>0.97919106652687382</v>
      </c>
      <c r="F18" s="198">
        <f>'Risk Newcastle'!AE18</f>
        <v>0.9696658132611542</v>
      </c>
      <c r="G18" s="198">
        <f>'Risk Port Shepstone'!AE18</f>
        <v>1.1004341289547979</v>
      </c>
      <c r="H18" s="198">
        <f>'Risk Ilembe'!AE18</f>
        <v>1.3507637439157998</v>
      </c>
      <c r="I18" s="270">
        <f t="shared" si="2"/>
        <v>-2.288361610172503E-2</v>
      </c>
      <c r="J18" s="270">
        <f t="shared" si="3"/>
        <v>1.6484817205998148E-2</v>
      </c>
      <c r="K18" s="270">
        <f t="shared" si="4"/>
        <v>-1.3329799587521599E-2</v>
      </c>
      <c r="L18" s="270">
        <f t="shared" si="5"/>
        <v>4.3485984584436276E-2</v>
      </c>
      <c r="M18" s="270">
        <f t="shared" si="6"/>
        <v>8.2495330330949468E-2</v>
      </c>
      <c r="N18" s="270">
        <f t="shared" si="8"/>
        <v>-0.10215585040738843</v>
      </c>
      <c r="O18" s="270">
        <f t="shared" si="7"/>
        <v>-0.12287437516097548</v>
      </c>
    </row>
    <row r="19" spans="1:15" hidden="1">
      <c r="A19" s="195">
        <f>Indicators!A31</f>
        <v>36312</v>
      </c>
      <c r="B19" s="198">
        <f>'Risk KZN'!AE19</f>
        <v>-1.1559955140109321</v>
      </c>
      <c r="C19" s="198">
        <f>'Risk Durban'!AE19</f>
        <v>-1.172211216300308</v>
      </c>
      <c r="D19" s="198">
        <f>'Risk PMB'!AE19</f>
        <v>-0.9094330339270098</v>
      </c>
      <c r="E19" s="198">
        <f>'Risk RBay'!AE19</f>
        <v>-1.6331600089436917</v>
      </c>
      <c r="F19" s="198">
        <f>'Risk Newcastle'!AE19</f>
        <v>-1.1253293523984658</v>
      </c>
      <c r="G19" s="198">
        <f>'Risk Port Shepstone'!AE19</f>
        <v>-0.98228070321298921</v>
      </c>
      <c r="H19" s="198">
        <f>'Risk Ilembe'!AE19</f>
        <v>-1.0773394798570664</v>
      </c>
      <c r="I19" s="270">
        <f t="shared" si="2"/>
        <v>7.9280670138087303E-2</v>
      </c>
      <c r="J19" s="270">
        <f t="shared" si="3"/>
        <v>0.11097214940217794</v>
      </c>
      <c r="K19" s="270">
        <f t="shared" si="4"/>
        <v>8.4833630804427365E-2</v>
      </c>
      <c r="L19" s="270">
        <f t="shared" si="5"/>
        <v>0.13759949249782602</v>
      </c>
      <c r="M19" s="270">
        <f t="shared" si="6"/>
        <v>0.17156097276585261</v>
      </c>
      <c r="N19" s="270">
        <f t="shared" si="8"/>
        <v>1.223160659991899E-2</v>
      </c>
      <c r="O19" s="270">
        <f t="shared" si="7"/>
        <v>4.9747740315024087E-3</v>
      </c>
    </row>
    <row r="20" spans="1:15" hidden="1">
      <c r="A20" s="195">
        <f>Indicators!A32</f>
        <v>36342</v>
      </c>
      <c r="B20" s="198">
        <f>'Risk KZN'!AE20</f>
        <v>-0.75430049211462713</v>
      </c>
      <c r="C20" s="198">
        <f>'Risk Durban'!AE20</f>
        <v>-0.64815614170684832</v>
      </c>
      <c r="D20" s="198">
        <f>'Risk PMB'!AE20</f>
        <v>-0.64589765844547153</v>
      </c>
      <c r="E20" s="198">
        <f>'Risk RBay'!AE20</f>
        <v>-0.75716984034268331</v>
      </c>
      <c r="F20" s="198">
        <f>'Risk Newcastle'!AE20</f>
        <v>-0.48709618777406111</v>
      </c>
      <c r="G20" s="198">
        <f>'Risk Port Shepstone'!AE20</f>
        <v>-0.90131083938791257</v>
      </c>
      <c r="H20" s="198">
        <f>'Risk Ilembe'!AE20</f>
        <v>-1.0634017308234338</v>
      </c>
      <c r="I20" s="270">
        <f t="shared" si="2"/>
        <v>-0.29806369616469547</v>
      </c>
      <c r="J20" s="270">
        <f t="shared" si="3"/>
        <v>-0.27136230128990002</v>
      </c>
      <c r="K20" s="270">
        <f t="shared" si="4"/>
        <v>-0.23858246145931394</v>
      </c>
      <c r="L20" s="270">
        <f t="shared" si="5"/>
        <v>-0.36005207602037936</v>
      </c>
      <c r="M20" s="270">
        <f t="shared" si="6"/>
        <v>-0.22837743210292957</v>
      </c>
      <c r="N20" s="270">
        <f t="shared" si="8"/>
        <v>-0.31318531471981292</v>
      </c>
      <c r="O20" s="270">
        <f t="shared" si="7"/>
        <v>-0.36231803866786016</v>
      </c>
    </row>
    <row r="21" spans="1:15" hidden="1">
      <c r="A21" s="195">
        <f>Indicators!A33</f>
        <v>36373</v>
      </c>
      <c r="B21" s="198">
        <f>'Risk KZN'!AE21</f>
        <v>-0.20046563294774303</v>
      </c>
      <c r="C21" s="198">
        <f>'Risk Durban'!AE21</f>
        <v>-0.26468111178657716</v>
      </c>
      <c r="D21" s="198">
        <f>'Risk PMB'!AE21</f>
        <v>-0.10836046442933563</v>
      </c>
      <c r="E21" s="198">
        <f>'Risk RBay'!AE21</f>
        <v>-0.39684904264750703</v>
      </c>
      <c r="F21" s="198">
        <f>'Risk Newcastle'!AE21</f>
        <v>-0.2294841775223008</v>
      </c>
      <c r="G21" s="198">
        <f>'Risk Port Shepstone'!AE21</f>
        <v>-7.03269114468031E-2</v>
      </c>
      <c r="H21" s="198">
        <f>'Risk Ilembe'!AE21</f>
        <v>-3.5934746106625962E-2</v>
      </c>
      <c r="I21" s="270">
        <f t="shared" si="2"/>
        <v>-0.44537312319630878</v>
      </c>
      <c r="J21" s="270">
        <f t="shared" si="3"/>
        <v>-0.40411887624293574</v>
      </c>
      <c r="K21" s="270">
        <f t="shared" si="4"/>
        <v>-0.36942366549497163</v>
      </c>
      <c r="L21" s="270">
        <f t="shared" si="5"/>
        <v>-0.51563015147544622</v>
      </c>
      <c r="M21" s="270">
        <f t="shared" si="6"/>
        <v>-0.35442989186361645</v>
      </c>
      <c r="N21" s="270">
        <f t="shared" si="8"/>
        <v>-0.47300863128855108</v>
      </c>
      <c r="O21" s="270">
        <f t="shared" si="7"/>
        <v>-0.56774658240288645</v>
      </c>
    </row>
    <row r="22" spans="1:15" hidden="1">
      <c r="A22" s="195">
        <f>Indicators!A34</f>
        <v>36404</v>
      </c>
      <c r="B22" s="198">
        <f>'Risk KZN'!AE22</f>
        <v>-0.48017076070743037</v>
      </c>
      <c r="C22" s="198">
        <f>'Risk Durban'!AE22</f>
        <v>-0.81936423333305408</v>
      </c>
      <c r="D22" s="198">
        <f>'Risk PMB'!AE22</f>
        <v>-0.44920819019966407</v>
      </c>
      <c r="E22" s="198">
        <f>'Risk RBay'!AE22</f>
        <v>-0.25405281607698749</v>
      </c>
      <c r="F22" s="198">
        <f>'Risk Newcastle'!AE22</f>
        <v>-0.55277788137478323</v>
      </c>
      <c r="G22" s="198">
        <f>'Risk Port Shepstone'!AE22</f>
        <v>-0.16927150182472236</v>
      </c>
      <c r="H22" s="198">
        <f>'Risk Ilembe'!AE22</f>
        <v>-5.413878518850674E-2</v>
      </c>
      <c r="I22" s="270">
        <f t="shared" si="2"/>
        <v>-0.47353995037624891</v>
      </c>
      <c r="J22" s="270">
        <f t="shared" si="3"/>
        <v>-0.43647012878047403</v>
      </c>
      <c r="K22" s="270">
        <f t="shared" si="4"/>
        <v>-0.37447315226307337</v>
      </c>
      <c r="L22" s="270">
        <f t="shared" si="5"/>
        <v>-0.5865815743223417</v>
      </c>
      <c r="M22" s="270">
        <f t="shared" si="6"/>
        <v>-0.38954022282057515</v>
      </c>
      <c r="N22" s="270">
        <f t="shared" si="8"/>
        <v>-0.47716974476560564</v>
      </c>
      <c r="O22" s="270">
        <f t="shared" si="7"/>
        <v>-0.59992785124951897</v>
      </c>
    </row>
    <row r="23" spans="1:15" hidden="1">
      <c r="A23" s="195">
        <f>Indicators!A35</f>
        <v>36434</v>
      </c>
      <c r="B23" s="198">
        <f>'Risk KZN'!AE23</f>
        <v>1.431035082971766</v>
      </c>
      <c r="C23" s="198">
        <f>'Risk Durban'!AE23</f>
        <v>1.4243487154049188</v>
      </c>
      <c r="D23" s="198">
        <f>'Risk PMB'!AE23</f>
        <v>1.2657535816543311</v>
      </c>
      <c r="E23" s="198">
        <f>'Risk RBay'!AE23</f>
        <v>1.6383493790529082</v>
      </c>
      <c r="F23" s="198">
        <f>'Risk Newcastle'!AE23</f>
        <v>1.3465092025660754</v>
      </c>
      <c r="G23" s="198">
        <f>'Risk Port Shepstone'!AE23</f>
        <v>1.3686483888063463</v>
      </c>
      <c r="H23" s="198">
        <f>'Risk Ilembe'!AE23</f>
        <v>1.5290207904105233</v>
      </c>
      <c r="I23" s="270">
        <f t="shared" si="2"/>
        <v>-0.27543217704697071</v>
      </c>
      <c r="J23" s="270">
        <f t="shared" si="3"/>
        <v>-0.27891844788408854</v>
      </c>
      <c r="K23" s="270">
        <f t="shared" si="4"/>
        <v>-0.20308266022707541</v>
      </c>
      <c r="L23" s="270">
        <f t="shared" si="5"/>
        <v>-0.34469213099393547</v>
      </c>
      <c r="M23" s="270">
        <f t="shared" si="6"/>
        <v>-0.21247158674633307</v>
      </c>
      <c r="N23" s="270">
        <f t="shared" si="8"/>
        <v>-0.25534276706778486</v>
      </c>
      <c r="O23" s="270">
        <f t="shared" si="7"/>
        <v>-0.29282426731893091</v>
      </c>
    </row>
    <row r="24" spans="1:15" hidden="1">
      <c r="A24" s="195">
        <f>Indicators!A36</f>
        <v>36465</v>
      </c>
      <c r="B24" s="198">
        <f>'Risk KZN'!AE24</f>
        <v>-1.0486060191969748</v>
      </c>
      <c r="C24" s="198">
        <f>'Risk Durban'!AE24</f>
        <v>-0.99968077012662859</v>
      </c>
      <c r="D24" s="198">
        <f>'Risk PMB'!AE24</f>
        <v>-0.84780167711805532</v>
      </c>
      <c r="E24" s="198">
        <f>'Risk RBay'!AE24</f>
        <v>-1.2807034314354044</v>
      </c>
      <c r="F24" s="198">
        <f>'Risk Newcastle'!AE24</f>
        <v>-0.82297802141893872</v>
      </c>
      <c r="G24" s="198">
        <f>'Risk Port Shepstone'!AE24</f>
        <v>-1.0548567120741763</v>
      </c>
      <c r="H24" s="198">
        <f>'Risk Ilembe'!AE24</f>
        <v>-1.1513164396415667</v>
      </c>
      <c r="I24" s="270">
        <f t="shared" si="2"/>
        <v>-0.27181465693150325</v>
      </c>
      <c r="J24" s="270">
        <f t="shared" si="3"/>
        <v>-0.28318073395066112</v>
      </c>
      <c r="K24" s="270">
        <f t="shared" si="4"/>
        <v>-0.22218664934984791</v>
      </c>
      <c r="L24" s="270">
        <f t="shared" si="5"/>
        <v>-0.28615268691852186</v>
      </c>
      <c r="M24" s="270">
        <f t="shared" si="6"/>
        <v>-0.19356832856515069</v>
      </c>
      <c r="N24" s="270">
        <f t="shared" si="8"/>
        <v>-0.26794336484682629</v>
      </c>
      <c r="O24" s="270">
        <f t="shared" si="7"/>
        <v>-0.26845046672611933</v>
      </c>
    </row>
    <row r="25" spans="1:15" hidden="1">
      <c r="A25" s="195">
        <f>Indicators!A37</f>
        <v>36495</v>
      </c>
      <c r="B25" s="198">
        <f>'Risk KZN'!AE25</f>
        <v>-0.38198677547637905</v>
      </c>
      <c r="C25" s="198">
        <f>'Risk Durban'!AE25</f>
        <v>-0.28355028013167916</v>
      </c>
      <c r="D25" s="198">
        <f>'Risk PMB'!AE25</f>
        <v>-0.29881768557965954</v>
      </c>
      <c r="E25" s="198">
        <f>'Risk RBay'!AE25</f>
        <v>-0.43016120232219363</v>
      </c>
      <c r="F25" s="198">
        <f>'Risk Newcastle'!AE25</f>
        <v>-0.26457166965696749</v>
      </c>
      <c r="G25" s="198">
        <f>'Risk Port Shepstone'!AE25</f>
        <v>-0.46491324916377569</v>
      </c>
      <c r="H25" s="198">
        <f>'Risk Ilembe'!AE25</f>
        <v>-0.69581166484915036</v>
      </c>
      <c r="I25" s="270">
        <f t="shared" si="2"/>
        <v>-0.52757773201709124</v>
      </c>
      <c r="J25" s="270">
        <f t="shared" si="3"/>
        <v>-0.53080537881788015</v>
      </c>
      <c r="K25" s="270">
        <f t="shared" si="4"/>
        <v>-0.44801606400071892</v>
      </c>
      <c r="L25" s="270">
        <f t="shared" si="5"/>
        <v>-0.56286562180874855</v>
      </c>
      <c r="M25" s="270">
        <f t="shared" si="6"/>
        <v>-0.40598698843989789</v>
      </c>
      <c r="N25" s="270">
        <f t="shared" si="8"/>
        <v>-0.5307164283185799</v>
      </c>
      <c r="O25" s="270">
        <f t="shared" si="7"/>
        <v>-0.55305377703525982</v>
      </c>
    </row>
    <row r="26" spans="1:15" hidden="1">
      <c r="A26" s="195">
        <f>Indicators!A38</f>
        <v>36526</v>
      </c>
      <c r="B26" s="198">
        <f>'Risk KZN'!AE26</f>
        <v>-3.2676252062257022E-2</v>
      </c>
      <c r="C26" s="198">
        <f>'Risk Durban'!AE26</f>
        <v>3.3384314188614789E-2</v>
      </c>
      <c r="D26" s="198">
        <f>'Risk PMB'!AE26</f>
        <v>-1.5875595790863891E-2</v>
      </c>
      <c r="E26" s="198">
        <f>'Risk RBay'!AE26</f>
        <v>-7.7069375106267046E-3</v>
      </c>
      <c r="F26" s="198">
        <f>'Risk Newcastle'!AE26</f>
        <v>7.75069729838581E-2</v>
      </c>
      <c r="G26" s="198">
        <f>'Risk Port Shepstone'!AE26</f>
        <v>-0.10964539547275536</v>
      </c>
      <c r="H26" s="198">
        <f>'Risk Ilembe'!AE26</f>
        <v>-0.16936046073955771</v>
      </c>
      <c r="I26" s="270">
        <f t="shared" si="2"/>
        <v>-0.64962187831703533</v>
      </c>
      <c r="J26" s="270">
        <f t="shared" si="3"/>
        <v>-0.64599956132769953</v>
      </c>
      <c r="K26" s="270">
        <f t="shared" si="4"/>
        <v>-0.55814411286213794</v>
      </c>
      <c r="L26" s="270">
        <f t="shared" si="5"/>
        <v>-0.6944993452932523</v>
      </c>
      <c r="M26" s="270">
        <f t="shared" si="6"/>
        <v>-0.52001871491949025</v>
      </c>
      <c r="N26" s="270">
        <f t="shared" si="8"/>
        <v>-0.65435736042665915</v>
      </c>
      <c r="O26" s="270">
        <f t="shared" si="7"/>
        <v>-0.70926359127700778</v>
      </c>
    </row>
    <row r="27" spans="1:15" hidden="1">
      <c r="A27" s="195">
        <f>Indicators!A39</f>
        <v>36557</v>
      </c>
      <c r="B27" s="198">
        <f>'Risk KZN'!AE27</f>
        <v>-0.66466267985821059</v>
      </c>
      <c r="C27" s="198">
        <f>'Risk Durban'!AE27</f>
        <v>-0.68405617358248882</v>
      </c>
      <c r="D27" s="198">
        <f>'Risk PMB'!AE27</f>
        <v>-0.63339233738999323</v>
      </c>
      <c r="E27" s="198">
        <f>'Risk RBay'!AE27</f>
        <v>-0.39961908062287715</v>
      </c>
      <c r="F27" s="198">
        <f>'Risk Newcastle'!AE27</f>
        <v>-0.41920375372116581</v>
      </c>
      <c r="G27" s="198">
        <f>'Risk Port Shepstone'!AE27</f>
        <v>-0.81130914238465668</v>
      </c>
      <c r="H27" s="198">
        <f>'Risk Ilembe'!AE27</f>
        <v>-0.73753404845881809</v>
      </c>
      <c r="I27" s="270">
        <f t="shared" si="2"/>
        <v>-0.68689314404363921</v>
      </c>
      <c r="J27" s="270">
        <f t="shared" si="3"/>
        <v>-0.6752809165007525</v>
      </c>
      <c r="K27" s="270">
        <f t="shared" si="4"/>
        <v>-0.58892369107961429</v>
      </c>
      <c r="L27" s="270">
        <f t="shared" si="5"/>
        <v>-0.74386328838684035</v>
      </c>
      <c r="M27" s="270">
        <f t="shared" si="6"/>
        <v>-0.55574683930529634</v>
      </c>
      <c r="N27" s="270">
        <f t="shared" si="8"/>
        <v>-0.69389478239758251</v>
      </c>
      <c r="O27" s="270">
        <f t="shared" si="7"/>
        <v>-0.76864110290575238</v>
      </c>
    </row>
    <row r="28" spans="1:15" hidden="1">
      <c r="A28" s="195">
        <f>Indicators!A40</f>
        <v>36586</v>
      </c>
      <c r="B28" s="198">
        <f>'Risk KZN'!AE28</f>
        <v>1.4048950694346929</v>
      </c>
      <c r="C28" s="198">
        <f>'Risk Durban'!AE28</f>
        <v>1.5046522976638761</v>
      </c>
      <c r="D28" s="198">
        <f>'Risk PMB'!AE28</f>
        <v>1.2229643604161611</v>
      </c>
      <c r="E28" s="198">
        <f>'Risk RBay'!AE28</f>
        <v>1.5160116394398644</v>
      </c>
      <c r="F28" s="198">
        <f>'Risk Newcastle'!AE28</f>
        <v>1.3745413285150629</v>
      </c>
      <c r="G28" s="198">
        <f>'Risk Port Shepstone'!AE28</f>
        <v>1.2747012743002182</v>
      </c>
      <c r="H28" s="198">
        <f>'Risk Ilembe'!AE28</f>
        <v>1.360549863060891</v>
      </c>
      <c r="I28" s="270">
        <f t="shared" si="2"/>
        <v>-0.82013950456858364</v>
      </c>
      <c r="J28" s="270">
        <f t="shared" si="3"/>
        <v>-0.82596090233933517</v>
      </c>
      <c r="K28" s="270">
        <f t="shared" si="4"/>
        <v>-0.71701571640283135</v>
      </c>
      <c r="L28" s="270">
        <f t="shared" si="5"/>
        <v>-0.87091954856708542</v>
      </c>
      <c r="M28" s="270">
        <f t="shared" si="6"/>
        <v>-0.68113956850507906</v>
      </c>
      <c r="N28" s="270">
        <f t="shared" si="8"/>
        <v>-0.81741340615858615</v>
      </c>
      <c r="O28" s="270">
        <f t="shared" si="7"/>
        <v>-0.86142639425894796</v>
      </c>
    </row>
    <row r="29" spans="1:15" hidden="1">
      <c r="A29" s="195">
        <f>Indicators!A41</f>
        <v>36617</v>
      </c>
      <c r="B29" s="198">
        <f>'Risk KZN'!AE29</f>
        <v>0.97194063836652145</v>
      </c>
      <c r="C29" s="198">
        <f>'Risk Durban'!AE29</f>
        <v>0.73764580666477197</v>
      </c>
      <c r="D29" s="198">
        <f>'Risk PMB'!AE29</f>
        <v>0.79292531419495971</v>
      </c>
      <c r="E29" s="198">
        <f>'Risk RBay'!AE29</f>
        <v>1.1961742193538405</v>
      </c>
      <c r="F29" s="198">
        <f>'Risk Newcastle'!AE29</f>
        <v>0.88189893670246111</v>
      </c>
      <c r="G29" s="198">
        <f>'Risk Port Shepstone'!AE29</f>
        <v>1.0945976738298917</v>
      </c>
      <c r="H29" s="198">
        <f>'Risk Ilembe'!AE29</f>
        <v>1.7355097531177854</v>
      </c>
      <c r="I29" s="270">
        <f t="shared" si="2"/>
        <v>-0.5929656661993391</v>
      </c>
      <c r="J29" s="270">
        <f t="shared" si="3"/>
        <v>-0.60041981098682318</v>
      </c>
      <c r="K29" s="270">
        <f t="shared" si="4"/>
        <v>-0.5178121364320446</v>
      </c>
      <c r="L29" s="270">
        <f t="shared" si="5"/>
        <v>-0.627708416236188</v>
      </c>
      <c r="M29" s="270">
        <f t="shared" si="6"/>
        <v>-0.47732551401805728</v>
      </c>
      <c r="N29" s="270">
        <f t="shared" si="8"/>
        <v>-0.59071180741442209</v>
      </c>
      <c r="O29" s="270">
        <f t="shared" si="7"/>
        <v>-0.60649784728915612</v>
      </c>
    </row>
    <row r="30" spans="1:15" hidden="1">
      <c r="A30" s="195">
        <f>Indicators!A42</f>
        <v>36647</v>
      </c>
      <c r="B30" s="198">
        <f>'Risk KZN'!AE30</f>
        <v>-1.3171996891137734</v>
      </c>
      <c r="C30" s="198">
        <f>'Risk Durban'!AE30</f>
        <v>-1.5184633998203441</v>
      </c>
      <c r="D30" s="198">
        <f>'Risk PMB'!AE30</f>
        <v>-1.1819402041118459</v>
      </c>
      <c r="E30" s="198">
        <f>'Risk RBay'!AE30</f>
        <v>-1.3729380500284643</v>
      </c>
      <c r="F30" s="198">
        <f>'Risk Newcastle'!AE30</f>
        <v>-1.1566935132640617</v>
      </c>
      <c r="G30" s="198">
        <f>'Risk Port Shepstone'!AE30</f>
        <v>-1.1848101132056876</v>
      </c>
      <c r="H30" s="198">
        <f>'Risk Ilembe'!AE30</f>
        <v>-0.73068048959509824</v>
      </c>
      <c r="I30" s="270">
        <f t="shared" si="2"/>
        <v>1.3236194340243332E-2</v>
      </c>
      <c r="J30" s="270">
        <f t="shared" si="3"/>
        <v>-9.7875369466076667E-3</v>
      </c>
      <c r="K30" s="270">
        <f t="shared" si="4"/>
        <v>3.1001906474186363E-2</v>
      </c>
      <c r="L30" s="270">
        <f t="shared" si="5"/>
        <v>1.4191995372626276E-2</v>
      </c>
      <c r="M30" s="270">
        <f t="shared" si="6"/>
        <v>6.2390100846827397E-2</v>
      </c>
      <c r="N30" s="270">
        <f t="shared" si="8"/>
        <v>2.2872250910288567E-2</v>
      </c>
      <c r="O30" s="270">
        <f t="shared" si="7"/>
        <v>8.2583899570022809E-2</v>
      </c>
    </row>
    <row r="31" spans="1:15" hidden="1">
      <c r="A31" s="195">
        <f>Indicators!A43</f>
        <v>36678</v>
      </c>
      <c r="B31" s="198">
        <f>'Risk KZN'!AE31</f>
        <v>-0.65308355263303364</v>
      </c>
      <c r="C31" s="198">
        <f>'Risk Durban'!AE31</f>
        <v>-0.945241114504067</v>
      </c>
      <c r="D31" s="198">
        <f>'Risk PMB'!AE31</f>
        <v>-0.52583924348421252</v>
      </c>
      <c r="E31" s="198">
        <f>'Risk RBay'!AE31</f>
        <v>-0.88418538283946191</v>
      </c>
      <c r="F31" s="198">
        <f>'Risk Newcastle'!AE31</f>
        <v>-0.86914951630932491</v>
      </c>
      <c r="G31" s="198">
        <f>'Risk Port Shepstone'!AE31</f>
        <v>-0.2442273865073675</v>
      </c>
      <c r="H31" s="198">
        <f>'Risk Ilembe'!AE31</f>
        <v>-7.694170338294436E-3</v>
      </c>
      <c r="I31" s="270">
        <f t="shared" si="2"/>
        <v>-0.18568275205961227</v>
      </c>
      <c r="J31" s="270">
        <f t="shared" si="3"/>
        <v>-0.22417768273881222</v>
      </c>
      <c r="K31" s="270">
        <f t="shared" si="4"/>
        <v>-0.15075696589387061</v>
      </c>
      <c r="L31" s="270">
        <f t="shared" si="5"/>
        <v>-0.18181876434031854</v>
      </c>
      <c r="M31" s="270">
        <f t="shared" ref="M31:M94" si="9">AVERAGE(F19:F30)</f>
        <v>-0.11480650969694062</v>
      </c>
      <c r="N31" s="270">
        <f t="shared" si="8"/>
        <v>-0.16756476926975186</v>
      </c>
      <c r="O31" s="270">
        <f t="shared" si="7"/>
        <v>-9.0869786555885332E-2</v>
      </c>
    </row>
    <row r="32" spans="1:15" hidden="1">
      <c r="A32" s="195">
        <f>Indicators!A44</f>
        <v>36708</v>
      </c>
      <c r="B32" s="198">
        <f>'Risk KZN'!AE32</f>
        <v>2.8012246300234729</v>
      </c>
      <c r="C32" s="198">
        <f>'Risk Durban'!AE32</f>
        <v>2.6874607215588595</v>
      </c>
      <c r="D32" s="198">
        <f>'Risk PMB'!AE32</f>
        <v>2.5896112758252299</v>
      </c>
      <c r="E32" s="198">
        <f>'Risk RBay'!AE32</f>
        <v>2.8299199800665154</v>
      </c>
      <c r="F32" s="198">
        <f>'Risk Newcastle'!AE32</f>
        <v>2.5868079487617908</v>
      </c>
      <c r="G32" s="198">
        <f>'Risk Port Shepstone'!AE32</f>
        <v>2.8835699998875159</v>
      </c>
      <c r="H32" s="198">
        <f>'Risk Ilembe'!AE32</f>
        <v>3.3856752014501867</v>
      </c>
      <c r="I32" s="270">
        <f t="shared" si="2"/>
        <v>-0.1437734219447874</v>
      </c>
      <c r="J32" s="270">
        <f t="shared" si="3"/>
        <v>-0.20526350758912548</v>
      </c>
      <c r="K32" s="270">
        <f t="shared" si="4"/>
        <v>-0.11879081669030415</v>
      </c>
      <c r="L32" s="270">
        <f t="shared" si="5"/>
        <v>-0.11940421216496606</v>
      </c>
      <c r="M32" s="270">
        <f t="shared" si="9"/>
        <v>-9.3458190022845514E-2</v>
      </c>
      <c r="N32" s="270">
        <f t="shared" si="8"/>
        <v>-0.10606032621095009</v>
      </c>
      <c r="O32" s="270">
        <f t="shared" si="7"/>
        <v>-1.7326774293210379E-3</v>
      </c>
    </row>
    <row r="33" spans="1:15" hidden="1">
      <c r="A33" s="195">
        <f>Indicators!A45</f>
        <v>36739</v>
      </c>
      <c r="B33" s="198">
        <f>'Risk KZN'!AE33</f>
        <v>-2.0752240860251026</v>
      </c>
      <c r="C33" s="198">
        <f>'Risk Durban'!AE33</f>
        <v>-2.2319730831275919</v>
      </c>
      <c r="D33" s="198">
        <f>'Risk PMB'!AE33</f>
        <v>-1.8308753534927069</v>
      </c>
      <c r="E33" s="198">
        <f>'Risk RBay'!AE33</f>
        <v>-2.3051565943254837</v>
      </c>
      <c r="F33" s="198">
        <f>'Risk Newcastle'!AE33</f>
        <v>-1.9219713156686886</v>
      </c>
      <c r="G33" s="198">
        <f>'Risk Port Shepstone'!AE33</f>
        <v>-1.8944131621715634</v>
      </c>
      <c r="H33" s="198">
        <f>'Risk Ilembe'!AE33</f>
        <v>-1.6668254135911882</v>
      </c>
      <c r="I33" s="270">
        <f t="shared" si="2"/>
        <v>0.15252033823338759</v>
      </c>
      <c r="J33" s="270">
        <f t="shared" si="3"/>
        <v>7.2704564349683531E-2</v>
      </c>
      <c r="K33" s="270">
        <f t="shared" si="4"/>
        <v>0.1508349278322543</v>
      </c>
      <c r="L33" s="270">
        <f t="shared" si="5"/>
        <v>0.17951993953580048</v>
      </c>
      <c r="M33" s="270">
        <f t="shared" si="9"/>
        <v>0.16270048802180881</v>
      </c>
      <c r="N33" s="270">
        <f t="shared" si="8"/>
        <v>0.20934641039533564</v>
      </c>
      <c r="O33" s="270">
        <f t="shared" si="7"/>
        <v>0.36902373359348067</v>
      </c>
    </row>
    <row r="34" spans="1:15" hidden="1">
      <c r="A34" s="195">
        <f>Indicators!A46</f>
        <v>36770</v>
      </c>
      <c r="B34" s="198">
        <f>'Risk KZN'!AE34</f>
        <v>1.9750193708892188</v>
      </c>
      <c r="C34" s="198">
        <f>'Risk Durban'!AE34</f>
        <v>2.0506915224342475</v>
      </c>
      <c r="D34" s="198">
        <f>'Risk PMB'!AE34</f>
        <v>1.7797489337158099</v>
      </c>
      <c r="E34" s="198">
        <f>'Risk RBay'!AE34</f>
        <v>2.3117058528162935</v>
      </c>
      <c r="F34" s="198">
        <f>'Risk Newcastle'!AE34</f>
        <v>2.0208971185991902</v>
      </c>
      <c r="G34" s="198">
        <f>'Risk Port Shepstone'!AE34</f>
        <v>1.7913420634332926</v>
      </c>
      <c r="H34" s="198">
        <f>'Risk Ilembe'!AE34</f>
        <v>1.8206836215758193</v>
      </c>
      <c r="I34" s="270">
        <f t="shared" si="2"/>
        <v>-3.7095328563923427E-3</v>
      </c>
      <c r="J34" s="270">
        <f t="shared" si="3"/>
        <v>-9.123643326206772E-2</v>
      </c>
      <c r="K34" s="270">
        <f t="shared" si="4"/>
        <v>7.2920204103067059E-3</v>
      </c>
      <c r="L34" s="270">
        <f t="shared" si="5"/>
        <v>2.0494310229302443E-2</v>
      </c>
      <c r="M34" s="270">
        <f t="shared" si="9"/>
        <v>2.1659893176276517E-2</v>
      </c>
      <c r="N34" s="270">
        <f t="shared" si="8"/>
        <v>5.733922283493894E-2</v>
      </c>
      <c r="O34" s="270">
        <f t="shared" si="7"/>
        <v>0.23311617796976716</v>
      </c>
    </row>
    <row r="35" spans="1:15" hidden="1">
      <c r="A35" s="195">
        <f>Indicators!A47</f>
        <v>36800</v>
      </c>
      <c r="B35" s="198">
        <f>'Risk KZN'!AE35</f>
        <v>0.14832861681656667</v>
      </c>
      <c r="C35" s="198">
        <f>'Risk Durban'!AE35</f>
        <v>7.5133959088119331E-2</v>
      </c>
      <c r="D35" s="198">
        <f>'Risk PMB'!AE35</f>
        <v>0.1314192259048993</v>
      </c>
      <c r="E35" s="198">
        <f>'Risk RBay'!AE35</f>
        <v>0.19396183945127901</v>
      </c>
      <c r="F35" s="198">
        <f>'Risk Newcastle'!AE35</f>
        <v>0.25855962776873204</v>
      </c>
      <c r="G35" s="198">
        <f>'Risk Port Shepstone'!AE35</f>
        <v>0.13533545269025521</v>
      </c>
      <c r="H35" s="198">
        <f>'Risk Ilembe'!AE35</f>
        <v>0.50588243787639697</v>
      </c>
      <c r="I35" s="270">
        <f t="shared" si="2"/>
        <v>0.2008896447766618</v>
      </c>
      <c r="J35" s="270">
        <f t="shared" si="3"/>
        <v>0.14793487971854077</v>
      </c>
      <c r="K35" s="270">
        <f t="shared" si="4"/>
        <v>0.19303844740326284</v>
      </c>
      <c r="L35" s="270">
        <f t="shared" si="5"/>
        <v>0.23430753263707582</v>
      </c>
      <c r="M35" s="270">
        <f t="shared" si="9"/>
        <v>0.23613280984077431</v>
      </c>
      <c r="N35" s="270">
        <f t="shared" si="8"/>
        <v>0.22072368660644018</v>
      </c>
      <c r="O35" s="270">
        <f t="shared" si="7"/>
        <v>0.38935137853346097</v>
      </c>
    </row>
    <row r="36" spans="1:15" hidden="1">
      <c r="A36" s="195">
        <f>Indicators!A48</f>
        <v>36831</v>
      </c>
      <c r="B36" s="198">
        <f>'Risk KZN'!AE36</f>
        <v>0.77577382249182225</v>
      </c>
      <c r="C36" s="198">
        <f>'Risk Durban'!AE36</f>
        <v>0.85889796414908537</v>
      </c>
      <c r="D36" s="198">
        <f>'Risk PMB'!AE36</f>
        <v>0.73943590127900172</v>
      </c>
      <c r="E36" s="198">
        <f>'Risk RBay'!AE36</f>
        <v>0.96485921813100461</v>
      </c>
      <c r="F36" s="198">
        <f>'Risk Newcastle'!AE36</f>
        <v>0.91851588946591023</v>
      </c>
      <c r="G36" s="198">
        <f>'Risk Port Shepstone'!AE36</f>
        <v>0.61995003349714028</v>
      </c>
      <c r="H36" s="198">
        <f>'Risk Ilembe'!AE36</f>
        <v>0.53015990476225061</v>
      </c>
      <c r="I36" s="270">
        <f t="shared" si="2"/>
        <v>9.3997439263728486E-2</v>
      </c>
      <c r="J36" s="270">
        <f t="shared" si="3"/>
        <v>3.5500316692140786E-2</v>
      </c>
      <c r="K36" s="270">
        <f t="shared" si="4"/>
        <v>9.8510584424143552E-2</v>
      </c>
      <c r="L36" s="270">
        <f t="shared" si="5"/>
        <v>0.11394190433694008</v>
      </c>
      <c r="M36" s="270">
        <f t="shared" si="9"/>
        <v>0.145470345274329</v>
      </c>
      <c r="N36" s="270">
        <f t="shared" si="8"/>
        <v>0.11794760859676594</v>
      </c>
      <c r="O36" s="270">
        <f t="shared" si="7"/>
        <v>0.30408984915561715</v>
      </c>
    </row>
    <row r="37" spans="1:15" hidden="1">
      <c r="A37" s="195">
        <f>Indicators!A49</f>
        <v>36861</v>
      </c>
      <c r="B37" s="198">
        <f>'Risk KZN'!AE37</f>
        <v>3.2180537674527749</v>
      </c>
      <c r="C37" s="198">
        <f>'Risk Durban'!AE37</f>
        <v>3.310031489090691</v>
      </c>
      <c r="D37" s="198">
        <f>'Risk PMB'!AE37</f>
        <v>2.949912340598996</v>
      </c>
      <c r="E37" s="198">
        <f>'Risk RBay'!AE37</f>
        <v>3.1749399947482777</v>
      </c>
      <c r="F37" s="198">
        <f>'Risk Newcastle'!AE37</f>
        <v>2.7455328275225006</v>
      </c>
      <c r="G37" s="198">
        <f>'Risk Port Shepstone'!AE37</f>
        <v>3.2608915954018416</v>
      </c>
      <c r="H37" s="198">
        <f>'Risk Ilembe'!AE37</f>
        <v>3.0484368961019706</v>
      </c>
      <c r="I37" s="270">
        <f t="shared" si="2"/>
        <v>0.24602909273779486</v>
      </c>
      <c r="J37" s="270">
        <f t="shared" si="3"/>
        <v>0.19038187788178362</v>
      </c>
      <c r="K37" s="270">
        <f t="shared" si="4"/>
        <v>0.23078038262389833</v>
      </c>
      <c r="L37" s="270">
        <f t="shared" si="5"/>
        <v>0.30107212513414083</v>
      </c>
      <c r="M37" s="270">
        <f t="shared" si="9"/>
        <v>0.29059483784806645</v>
      </c>
      <c r="N37" s="270">
        <f t="shared" si="8"/>
        <v>0.25751483739437564</v>
      </c>
      <c r="O37" s="270">
        <f t="shared" si="7"/>
        <v>0.44421287785593516</v>
      </c>
    </row>
    <row r="38" spans="1:15" hidden="1">
      <c r="A38" s="195">
        <f>Indicators!A50</f>
        <v>36892</v>
      </c>
      <c r="B38" s="198">
        <f>'Risk KZN'!AE38</f>
        <v>-1.7578648747422247</v>
      </c>
      <c r="C38" s="198">
        <f>'Risk Durban'!AE38</f>
        <v>-1.8656627867076221</v>
      </c>
      <c r="D38" s="198">
        <f>'Risk PMB'!AE38</f>
        <v>-1.5769007701031068</v>
      </c>
      <c r="E38" s="198">
        <f>'Risk RBay'!AE38</f>
        <v>-1.7729612898419098</v>
      </c>
      <c r="F38" s="198">
        <f>'Risk Newcastle'!AE38</f>
        <v>-1.4638379004008768</v>
      </c>
      <c r="G38" s="198">
        <f>'Risk Port Shepstone'!AE38</f>
        <v>-1.7412686896928178</v>
      </c>
      <c r="H38" s="198">
        <f>'Risk Ilembe'!AE38</f>
        <v>-1.4544060527070548</v>
      </c>
      <c r="I38" s="270">
        <f t="shared" si="2"/>
        <v>0.54603247131522437</v>
      </c>
      <c r="J38" s="270">
        <f t="shared" si="3"/>
        <v>0.4898470253169811</v>
      </c>
      <c r="K38" s="270">
        <f t="shared" si="4"/>
        <v>0.50150788480545294</v>
      </c>
      <c r="L38" s="270">
        <f t="shared" si="5"/>
        <v>0.60149722489001345</v>
      </c>
      <c r="M38" s="270">
        <f t="shared" si="9"/>
        <v>0.54143687927968875</v>
      </c>
      <c r="N38" s="270">
        <f t="shared" si="8"/>
        <v>0.56799857444151047</v>
      </c>
      <c r="O38" s="270">
        <f t="shared" si="7"/>
        <v>0.75623359126852863</v>
      </c>
    </row>
    <row r="39" spans="1:15" hidden="1">
      <c r="A39" s="195">
        <f>Indicators!A51</f>
        <v>36923</v>
      </c>
      <c r="B39" s="198">
        <f>'Risk KZN'!AE39</f>
        <v>0.51464156074021172</v>
      </c>
      <c r="C39" s="198">
        <f>'Risk Durban'!AE39</f>
        <v>0.6269967983762017</v>
      </c>
      <c r="D39" s="198">
        <f>'Risk PMB'!AE39</f>
        <v>0.526812156857147</v>
      </c>
      <c r="E39" s="198">
        <f>'Risk RBay'!AE39</f>
        <v>0.432396359904964</v>
      </c>
      <c r="F39" s="198">
        <f>'Risk Newcastle'!AE39</f>
        <v>0.46567681450171916</v>
      </c>
      <c r="G39" s="198">
        <f>'Risk Port Shepstone'!AE39</f>
        <v>0.48708232068908192</v>
      </c>
      <c r="H39" s="198">
        <f>'Risk Ilembe'!AE39</f>
        <v>0.16450396069992279</v>
      </c>
      <c r="I39" s="270">
        <f t="shared" si="2"/>
        <v>0.40226675275856039</v>
      </c>
      <c r="J39" s="270">
        <f t="shared" si="3"/>
        <v>0.33159310024229471</v>
      </c>
      <c r="K39" s="270">
        <f t="shared" si="4"/>
        <v>0.3714224536127661</v>
      </c>
      <c r="L39" s="270">
        <f t="shared" si="5"/>
        <v>0.45439269552907313</v>
      </c>
      <c r="M39" s="270">
        <f t="shared" si="9"/>
        <v>0.41299147316429413</v>
      </c>
      <c r="N39" s="270">
        <f t="shared" si="8"/>
        <v>0.43202996658983855</v>
      </c>
      <c r="O39" s="270">
        <f t="shared" si="7"/>
        <v>0.64914645860457043</v>
      </c>
    </row>
    <row r="40" spans="1:15" hidden="1">
      <c r="A40" s="195">
        <f>Indicators!A52</f>
        <v>36951</v>
      </c>
      <c r="B40" s="198">
        <f>'Risk KZN'!AE40</f>
        <v>1.2782071315550809</v>
      </c>
      <c r="C40" s="198">
        <f>'Risk Durban'!AE40</f>
        <v>1.3702683141260403</v>
      </c>
      <c r="D40" s="198">
        <f>'Risk PMB'!AE40</f>
        <v>1.1418356330678867</v>
      </c>
      <c r="E40" s="198">
        <f>'Risk RBay'!AE40</f>
        <v>1.4502238769496796</v>
      </c>
      <c r="F40" s="198">
        <f>'Risk Newcastle'!AE40</f>
        <v>1.3758044118526718</v>
      </c>
      <c r="G40" s="198">
        <f>'Risk Port Shepstone'!AE40</f>
        <v>1.0950039207562701</v>
      </c>
      <c r="H40" s="198">
        <f>'Risk Ilembe'!AE40</f>
        <v>1.1739462366193907</v>
      </c>
      <c r="I40" s="270">
        <f t="shared" si="2"/>
        <v>0.5005421061417622</v>
      </c>
      <c r="J40" s="270">
        <f t="shared" si="3"/>
        <v>0.44084751457218557</v>
      </c>
      <c r="K40" s="270">
        <f t="shared" si="4"/>
        <v>0.46810616146669437</v>
      </c>
      <c r="L40" s="270">
        <f t="shared" si="5"/>
        <v>0.52372731557305996</v>
      </c>
      <c r="M40" s="270">
        <f t="shared" si="9"/>
        <v>0.48673152051620122</v>
      </c>
      <c r="N40" s="270">
        <f t="shared" si="8"/>
        <v>0.54022925517931675</v>
      </c>
      <c r="O40" s="270">
        <f t="shared" si="7"/>
        <v>0.72431629270113218</v>
      </c>
    </row>
    <row r="41" spans="1:15" hidden="1">
      <c r="A41" s="195">
        <f>Indicators!A53</f>
        <v>36982</v>
      </c>
      <c r="B41" s="198">
        <f>'Risk KZN'!AE41</f>
        <v>-1.3937219518134174</v>
      </c>
      <c r="C41" s="198">
        <f>'Risk Durban'!AE41</f>
        <v>-1.3574446648058991</v>
      </c>
      <c r="D41" s="198">
        <f>'Risk PMB'!AE41</f>
        <v>-1.2340848620904628</v>
      </c>
      <c r="E41" s="198">
        <f>'Risk RBay'!AE41</f>
        <v>-1.3991400792959572</v>
      </c>
      <c r="F41" s="198">
        <f>'Risk Newcastle'!AE41</f>
        <v>-1.2195197877956678</v>
      </c>
      <c r="G41" s="198">
        <f>'Risk Port Shepstone'!AE41</f>
        <v>-1.4340176787963779</v>
      </c>
      <c r="H41" s="198">
        <f>'Risk Ilembe'!AE41</f>
        <v>-1.6560417707807171</v>
      </c>
      <c r="I41" s="270">
        <f t="shared" si="2"/>
        <v>0.48998477798512791</v>
      </c>
      <c r="J41" s="270">
        <f t="shared" si="3"/>
        <v>0.42964884927736596</v>
      </c>
      <c r="K41" s="270">
        <f t="shared" si="4"/>
        <v>0.46134543418767154</v>
      </c>
      <c r="L41" s="270">
        <f t="shared" si="5"/>
        <v>0.51824500203221124</v>
      </c>
      <c r="M41" s="270">
        <f t="shared" si="9"/>
        <v>0.4868367774610019</v>
      </c>
      <c r="N41" s="270">
        <f t="shared" si="8"/>
        <v>0.52525447571732098</v>
      </c>
      <c r="O41" s="270">
        <f t="shared" si="7"/>
        <v>0.70876599049767375</v>
      </c>
    </row>
    <row r="42" spans="1:15" hidden="1">
      <c r="A42" s="195">
        <f>Indicators!A54</f>
        <v>37012</v>
      </c>
      <c r="B42" s="198">
        <f>'Risk KZN'!AE42</f>
        <v>-0.33575841629697423</v>
      </c>
      <c r="C42" s="198">
        <f>'Risk Durban'!AE42</f>
        <v>-0.47772921094298104</v>
      </c>
      <c r="D42" s="198">
        <f>'Risk PMB'!AE42</f>
        <v>-0.24280933803084637</v>
      </c>
      <c r="E42" s="198">
        <f>'Risk RBay'!AE42</f>
        <v>-0.44488107021876083</v>
      </c>
      <c r="F42" s="198">
        <f>'Risk Newcastle'!AE42</f>
        <v>-0.34584469653237415</v>
      </c>
      <c r="G42" s="198">
        <f>'Risk Port Shepstone'!AE42</f>
        <v>-0.18247618858583209</v>
      </c>
      <c r="H42" s="198">
        <f>'Risk Ilembe'!AE42</f>
        <v>4.6622886333936103E-2</v>
      </c>
      <c r="I42" s="270">
        <f t="shared" si="2"/>
        <v>0.29284622880346634</v>
      </c>
      <c r="J42" s="270">
        <f t="shared" si="3"/>
        <v>0.25505797665481</v>
      </c>
      <c r="K42" s="270">
        <f t="shared" si="4"/>
        <v>0.29242791949721963</v>
      </c>
      <c r="L42" s="270">
        <f t="shared" si="5"/>
        <v>0.30196881047806134</v>
      </c>
      <c r="M42" s="270">
        <f t="shared" si="9"/>
        <v>0.31171855041949126</v>
      </c>
      <c r="N42" s="270">
        <f t="shared" si="8"/>
        <v>0.31453652966513196</v>
      </c>
      <c r="O42" s="270">
        <f t="shared" si="7"/>
        <v>0.42613669683946548</v>
      </c>
    </row>
    <row r="43" spans="1:15" hidden="1">
      <c r="A43" s="195">
        <f>Indicators!A55</f>
        <v>37043</v>
      </c>
      <c r="B43" s="198">
        <f>'Risk KZN'!AE43</f>
        <v>1.6804551321502017</v>
      </c>
      <c r="C43" s="198">
        <f>'Risk Durban'!AE43</f>
        <v>1.7465921203510988</v>
      </c>
      <c r="D43" s="198">
        <f>'Risk PMB'!AE43</f>
        <v>1.5734371446081963</v>
      </c>
      <c r="E43" s="198">
        <f>'Risk RBay'!AE43</f>
        <v>1.7299806968469569</v>
      </c>
      <c r="F43" s="198">
        <f>'Risk Newcastle'!AE43</f>
        <v>1.5701627930157491</v>
      </c>
      <c r="G43" s="198">
        <f>'Risk Port Shepstone'!AE43</f>
        <v>1.6489675498233098</v>
      </c>
      <c r="H43" s="198">
        <f>'Risk Ilembe'!AE43</f>
        <v>1.5171492531509274</v>
      </c>
      <c r="I43" s="270">
        <f t="shared" si="2"/>
        <v>0.37463300153819956</v>
      </c>
      <c r="J43" s="270">
        <f t="shared" si="3"/>
        <v>0.34178582572792354</v>
      </c>
      <c r="K43" s="270">
        <f t="shared" si="4"/>
        <v>0.37068882500396971</v>
      </c>
      <c r="L43" s="270">
        <f t="shared" si="5"/>
        <v>0.37930689212886998</v>
      </c>
      <c r="M43" s="270">
        <f t="shared" si="9"/>
        <v>0.37928928514713189</v>
      </c>
      <c r="N43" s="270">
        <f t="shared" si="8"/>
        <v>0.39806435671678647</v>
      </c>
      <c r="O43" s="270">
        <f t="shared" si="7"/>
        <v>0.49091197816688498</v>
      </c>
    </row>
    <row r="44" spans="1:15" hidden="1">
      <c r="A44" s="195">
        <f>Indicators!A56</f>
        <v>37073</v>
      </c>
      <c r="B44" s="198">
        <f>'Risk KZN'!AE44</f>
        <v>1.57829117212184</v>
      </c>
      <c r="C44" s="198">
        <f>'Risk Durban'!AE44</f>
        <v>1.6152742823070456</v>
      </c>
      <c r="D44" s="198">
        <f>'Risk PMB'!AE44</f>
        <v>1.468448507139325</v>
      </c>
      <c r="E44" s="198">
        <f>'Risk RBay'!AE44</f>
        <v>1.7460561419942355</v>
      </c>
      <c r="F44" s="198">
        <f>'Risk Newcastle'!AE44</f>
        <v>1.62432176378338</v>
      </c>
      <c r="G44" s="198">
        <f>'Risk Port Shepstone'!AE44</f>
        <v>1.4457852108540725</v>
      </c>
      <c r="H44" s="198">
        <f>'Risk Ilembe'!AE44</f>
        <v>1.5504606036930897</v>
      </c>
      <c r="I44" s="270">
        <f t="shared" si="2"/>
        <v>0.56909455860346914</v>
      </c>
      <c r="J44" s="270">
        <f t="shared" si="3"/>
        <v>0.56610526196585409</v>
      </c>
      <c r="K44" s="270">
        <f t="shared" si="4"/>
        <v>0.54562852401167039</v>
      </c>
      <c r="L44" s="270">
        <f t="shared" si="5"/>
        <v>0.59715406543607152</v>
      </c>
      <c r="M44" s="270">
        <f t="shared" si="9"/>
        <v>0.58256531092422137</v>
      </c>
      <c r="N44" s="270">
        <f t="shared" si="8"/>
        <v>0.55583060141100971</v>
      </c>
      <c r="O44" s="270">
        <f t="shared" si="7"/>
        <v>0.61798226345765339</v>
      </c>
    </row>
    <row r="45" spans="1:15" hidden="1">
      <c r="A45" s="195">
        <f>Indicators!A57</f>
        <v>37104</v>
      </c>
      <c r="B45" s="198">
        <f>'Risk KZN'!AE45</f>
        <v>-0.3757665036755598</v>
      </c>
      <c r="C45" s="198">
        <f>'Risk Durban'!AE45</f>
        <v>-0.33135319905456012</v>
      </c>
      <c r="D45" s="198">
        <f>'Risk PMB'!AE45</f>
        <v>-0.28514555583078816</v>
      </c>
      <c r="E45" s="198">
        <f>'Risk RBay'!AE45</f>
        <v>-0.31389125576521248</v>
      </c>
      <c r="F45" s="198">
        <f>'Risk Newcastle'!AE45</f>
        <v>-0.23922972524100852</v>
      </c>
      <c r="G45" s="198">
        <f>'Risk Port Shepstone'!AE45</f>
        <v>-0.42815146605049598</v>
      </c>
      <c r="H45" s="198">
        <f>'Risk Ilembe'!AE45</f>
        <v>-0.63083072736928103</v>
      </c>
      <c r="I45" s="270">
        <f t="shared" si="2"/>
        <v>0.46718343711166649</v>
      </c>
      <c r="J45" s="270">
        <f t="shared" si="3"/>
        <v>0.47675639202820297</v>
      </c>
      <c r="K45" s="270">
        <f t="shared" si="4"/>
        <v>0.45219829328784494</v>
      </c>
      <c r="L45" s="270">
        <f t="shared" si="5"/>
        <v>0.50683207893004822</v>
      </c>
      <c r="M45" s="270">
        <f t="shared" si="9"/>
        <v>0.50235812884268716</v>
      </c>
      <c r="N45" s="270">
        <f t="shared" si="8"/>
        <v>0.43601520232488938</v>
      </c>
      <c r="O45" s="270">
        <f t="shared" si="7"/>
        <v>0.46504771364456193</v>
      </c>
    </row>
    <row r="46" spans="1:15" hidden="1">
      <c r="A46" s="195">
        <f>Indicators!A58</f>
        <v>37135</v>
      </c>
      <c r="B46" s="198">
        <f>'Risk KZN'!AE46</f>
        <v>3.6589893894077976</v>
      </c>
      <c r="C46" s="198">
        <f>'Risk Durban'!AE46</f>
        <v>3.7388815971330924</v>
      </c>
      <c r="D46" s="198">
        <f>'Risk PMB'!AE46</f>
        <v>3.2637602670980175</v>
      </c>
      <c r="E46" s="198">
        <f>'Risk RBay'!AE46</f>
        <v>4.3563813235506776</v>
      </c>
      <c r="F46" s="198">
        <f>'Risk Newcastle'!AE46</f>
        <v>3.6297140886562955</v>
      </c>
      <c r="G46" s="198">
        <f>'Risk Port Shepstone'!AE46</f>
        <v>3.395094627195165</v>
      </c>
      <c r="H46" s="198">
        <f>'Risk Ilembe'!AE46</f>
        <v>3.4287554983385609</v>
      </c>
      <c r="I46" s="270">
        <f t="shared" si="2"/>
        <v>0.60880490230746165</v>
      </c>
      <c r="J46" s="270">
        <f t="shared" si="3"/>
        <v>0.63514138236762208</v>
      </c>
      <c r="K46" s="270">
        <f t="shared" si="4"/>
        <v>0.58100910975967157</v>
      </c>
      <c r="L46" s="270">
        <f t="shared" si="5"/>
        <v>0.67277085714340412</v>
      </c>
      <c r="M46" s="270">
        <f t="shared" si="9"/>
        <v>0.64258659471166035</v>
      </c>
      <c r="N46" s="270">
        <f t="shared" si="8"/>
        <v>0.55820367700164508</v>
      </c>
      <c r="O46" s="270">
        <f t="shared" si="7"/>
        <v>0.55138060416305434</v>
      </c>
    </row>
    <row r="47" spans="1:15" hidden="1">
      <c r="A47" s="195">
        <f>Indicators!A59</f>
        <v>37165</v>
      </c>
      <c r="B47" s="198">
        <f>'Risk KZN'!AE47</f>
        <v>1.5778971812603977</v>
      </c>
      <c r="C47" s="198">
        <f>'Risk Durban'!AE47</f>
        <v>1.6832766012258744</v>
      </c>
      <c r="D47" s="198">
        <f>'Risk PMB'!AE47</f>
        <v>1.435917026766288</v>
      </c>
      <c r="E47" s="198">
        <f>'Risk RBay'!AE47</f>
        <v>1.773119947388297</v>
      </c>
      <c r="F47" s="198">
        <f>'Risk Newcastle'!AE47</f>
        <v>1.7102326940327028</v>
      </c>
      <c r="G47" s="198">
        <f>'Risk Port Shepstone'!AE47</f>
        <v>1.3665138918559305</v>
      </c>
      <c r="H47" s="198">
        <f>'Risk Ilembe'!AE47</f>
        <v>1.4530507664513836</v>
      </c>
      <c r="I47" s="270">
        <f t="shared" si="2"/>
        <v>0.74913573718401005</v>
      </c>
      <c r="J47" s="270">
        <f t="shared" si="3"/>
        <v>0.77582388859252605</v>
      </c>
      <c r="K47" s="270">
        <f t="shared" si="4"/>
        <v>0.70467672087485544</v>
      </c>
      <c r="L47" s="270">
        <f t="shared" si="5"/>
        <v>0.84316047970460284</v>
      </c>
      <c r="M47" s="270">
        <f t="shared" si="9"/>
        <v>0.77665467554975265</v>
      </c>
      <c r="N47" s="270">
        <f t="shared" si="8"/>
        <v>0.69184972398180111</v>
      </c>
      <c r="O47" s="270">
        <f t="shared" si="7"/>
        <v>0.68538659389328271</v>
      </c>
    </row>
    <row r="48" spans="1:15" hidden="1">
      <c r="A48" s="195">
        <f>Indicators!A60</f>
        <v>37196</v>
      </c>
      <c r="B48" s="198">
        <f>'Risk KZN'!AE48</f>
        <v>2.6520540681197127</v>
      </c>
      <c r="C48" s="198">
        <f>'Risk Durban'!AE48</f>
        <v>2.5263918792345126</v>
      </c>
      <c r="D48" s="198">
        <f>'Risk PMB'!AE48</f>
        <v>2.3415538611874713</v>
      </c>
      <c r="E48" s="198">
        <f>'Risk RBay'!AE48</f>
        <v>3.0632171556372345</v>
      </c>
      <c r="F48" s="198">
        <f>'Risk Newcastle'!AE48</f>
        <v>2.6491117993345652</v>
      </c>
      <c r="G48" s="198">
        <f>'Risk Port Shepstone'!AE48</f>
        <v>2.5961578783265535</v>
      </c>
      <c r="H48" s="198">
        <f>'Risk Ilembe'!AE48</f>
        <v>3.2542294907782376</v>
      </c>
      <c r="I48" s="270">
        <f t="shared" si="2"/>
        <v>0.86826645088766252</v>
      </c>
      <c r="J48" s="270">
        <f t="shared" si="3"/>
        <v>0.90983577543733885</v>
      </c>
      <c r="K48" s="270">
        <f t="shared" si="4"/>
        <v>0.81338487094663792</v>
      </c>
      <c r="L48" s="270">
        <f t="shared" si="5"/>
        <v>0.97475698869935445</v>
      </c>
      <c r="M48" s="270">
        <f t="shared" si="9"/>
        <v>0.89762743107175025</v>
      </c>
      <c r="N48" s="270">
        <f t="shared" si="8"/>
        <v>0.79444792724560742</v>
      </c>
      <c r="O48" s="270">
        <f t="shared" si="7"/>
        <v>0.76431728794119824</v>
      </c>
    </row>
    <row r="49" spans="1:15" hidden="1">
      <c r="A49" s="195">
        <f>Indicators!A61</f>
        <v>37226</v>
      </c>
      <c r="B49" s="198">
        <f>'Risk KZN'!AE49</f>
        <v>2.4796958365956847</v>
      </c>
      <c r="C49" s="198">
        <f>'Risk Durban'!AE49</f>
        <v>2.3276449872382274</v>
      </c>
      <c r="D49" s="198">
        <f>'Risk PMB'!AE49</f>
        <v>2.0945760463456162</v>
      </c>
      <c r="E49" s="198">
        <f>'Risk RBay'!AE49</f>
        <v>3.4594544119582062</v>
      </c>
      <c r="F49" s="198">
        <f>'Risk Newcastle'!AE49</f>
        <v>2.8399965283686135</v>
      </c>
      <c r="G49" s="198">
        <f>'Risk Port Shepstone'!AE49</f>
        <v>2.1737455285869323</v>
      </c>
      <c r="H49" s="198">
        <f>'Risk Ilembe'!AE49</f>
        <v>3.0882068020584437</v>
      </c>
      <c r="I49" s="270">
        <f t="shared" si="2"/>
        <v>1.0246231380233202</v>
      </c>
      <c r="J49" s="270">
        <f t="shared" si="3"/>
        <v>1.0487936016944579</v>
      </c>
      <c r="K49" s="270">
        <f t="shared" si="4"/>
        <v>0.94689470093901029</v>
      </c>
      <c r="L49" s="270">
        <f t="shared" si="5"/>
        <v>1.1496201501582068</v>
      </c>
      <c r="M49" s="270">
        <f t="shared" si="9"/>
        <v>1.0418437568941379</v>
      </c>
      <c r="N49" s="270">
        <f t="shared" si="8"/>
        <v>0.95913191431472511</v>
      </c>
      <c r="O49" s="270">
        <f t="shared" si="7"/>
        <v>0.99132308677586389</v>
      </c>
    </row>
    <row r="50" spans="1:15" hidden="1">
      <c r="A50" s="195">
        <f>Indicators!A62</f>
        <v>37257</v>
      </c>
      <c r="B50" s="198">
        <f>'Risk KZN'!AE50</f>
        <v>-0.62954338084374151</v>
      </c>
      <c r="C50" s="198">
        <f>'Risk Durban'!AE50</f>
        <v>-0.59885941724976666</v>
      </c>
      <c r="D50" s="198">
        <f>'Risk PMB'!AE50</f>
        <v>-0.5501369249143887</v>
      </c>
      <c r="E50" s="198">
        <f>'Risk RBay'!AE50</f>
        <v>-0.77165741734208249</v>
      </c>
      <c r="F50" s="198">
        <f>'Risk Newcastle'!AE50</f>
        <v>-0.72733039984468506</v>
      </c>
      <c r="G50" s="198">
        <f>'Risk Port Shepstone'!AE50</f>
        <v>-0.59144054501056376</v>
      </c>
      <c r="H50" s="198">
        <f>'Risk Ilembe'!AE50</f>
        <v>-0.8234792008107209</v>
      </c>
      <c r="I50" s="270">
        <f t="shared" si="2"/>
        <v>0.96309331045189595</v>
      </c>
      <c r="J50" s="270">
        <f t="shared" si="3"/>
        <v>0.96692805987341934</v>
      </c>
      <c r="K50" s="270">
        <f t="shared" si="4"/>
        <v>0.87561667641789531</v>
      </c>
      <c r="L50" s="270">
        <f t="shared" si="5"/>
        <v>1.1733296849257009</v>
      </c>
      <c r="M50" s="270">
        <f t="shared" si="9"/>
        <v>1.0497157319646475</v>
      </c>
      <c r="N50" s="270">
        <f t="shared" si="8"/>
        <v>0.86853640874681615</v>
      </c>
      <c r="O50" s="270">
        <f t="shared" si="7"/>
        <v>0.99463724560556999</v>
      </c>
    </row>
    <row r="51" spans="1:15" hidden="1">
      <c r="A51" s="195">
        <f>Indicators!A63</f>
        <v>37288</v>
      </c>
      <c r="B51" s="198">
        <f>'Risk KZN'!AE51</f>
        <v>-1.3925132144995209</v>
      </c>
      <c r="C51" s="198">
        <f>'Risk Durban'!AE51</f>
        <v>-1.2150685627520577</v>
      </c>
      <c r="D51" s="198">
        <f>'Risk PMB'!AE51</f>
        <v>-1.3439375733026493</v>
      </c>
      <c r="E51" s="198">
        <f>'Risk RBay'!AE51</f>
        <v>-1.07853234392236</v>
      </c>
      <c r="F51" s="198">
        <f>'Risk Newcastle'!AE51</f>
        <v>-1.1228898456107714</v>
      </c>
      <c r="G51" s="198">
        <f>'Risk Port Shepstone'!AE51</f>
        <v>-1.6941543528266521</v>
      </c>
      <c r="H51" s="198">
        <f>'Risk Ilembe'!AE51</f>
        <v>-2.1211851771369941</v>
      </c>
      <c r="I51" s="270">
        <f t="shared" si="2"/>
        <v>1.0571201016101026</v>
      </c>
      <c r="J51" s="270">
        <f t="shared" si="3"/>
        <v>1.0724950073282404</v>
      </c>
      <c r="K51" s="270">
        <f t="shared" si="4"/>
        <v>0.96118033018362192</v>
      </c>
      <c r="L51" s="270">
        <f t="shared" si="5"/>
        <v>1.2567716743006865</v>
      </c>
      <c r="M51" s="270">
        <f t="shared" si="9"/>
        <v>1.111091357010997</v>
      </c>
      <c r="N51" s="270">
        <f t="shared" si="8"/>
        <v>0.96435542080367054</v>
      </c>
      <c r="O51" s="270">
        <f t="shared" si="7"/>
        <v>1.0472144832635977</v>
      </c>
    </row>
    <row r="52" spans="1:15" hidden="1">
      <c r="A52" s="195">
        <f>Indicators!A64</f>
        <v>37316</v>
      </c>
      <c r="B52" s="198">
        <f>'Risk KZN'!AE52</f>
        <v>-2.3839616829902948</v>
      </c>
      <c r="C52" s="198">
        <f>'Risk Durban'!AE52</f>
        <v>-2.5255306941263309</v>
      </c>
      <c r="D52" s="198">
        <f>'Risk PMB'!AE52</f>
        <v>-2.178609085287845</v>
      </c>
      <c r="E52" s="198">
        <f>'Risk RBay'!AE52</f>
        <v>-2.3827336768055125</v>
      </c>
      <c r="F52" s="198">
        <f>'Risk Newcastle'!AE52</f>
        <v>-2.1714643194618133</v>
      </c>
      <c r="G52" s="198">
        <f>'Risk Port Shepstone'!AE52</f>
        <v>-2.2906096240992562</v>
      </c>
      <c r="H52" s="198">
        <f>'Risk Ilembe'!AE52</f>
        <v>-2.129546967574163</v>
      </c>
      <c r="I52" s="270">
        <f t="shared" si="2"/>
        <v>0.89819053700679163</v>
      </c>
      <c r="J52" s="270">
        <f t="shared" si="3"/>
        <v>0.91898956056755232</v>
      </c>
      <c r="K52" s="270">
        <f t="shared" si="4"/>
        <v>0.80528451933697232</v>
      </c>
      <c r="L52" s="270">
        <f t="shared" si="5"/>
        <v>1.1308609489817429</v>
      </c>
      <c r="M52" s="270">
        <f t="shared" si="9"/>
        <v>0.97871080200162275</v>
      </c>
      <c r="N52" s="270">
        <f t="shared" si="8"/>
        <v>0.78258569801069255</v>
      </c>
      <c r="O52" s="270">
        <f t="shared" si="7"/>
        <v>0.85674038844385469</v>
      </c>
    </row>
    <row r="53" spans="1:15" hidden="1">
      <c r="A53" s="195">
        <f>Indicators!A65</f>
        <v>37347</v>
      </c>
      <c r="B53" s="198">
        <f>'Risk KZN'!AE53</f>
        <v>-1.4037208831656434</v>
      </c>
      <c r="C53" s="198">
        <f>'Risk Durban'!AE53</f>
        <v>-1.2422538472001523</v>
      </c>
      <c r="D53" s="198">
        <f>'Risk PMB'!AE53</f>
        <v>-1.1847636996592459</v>
      </c>
      <c r="E53" s="198">
        <f>'Risk RBay'!AE53</f>
        <v>-1.6506760144313652</v>
      </c>
      <c r="F53" s="198">
        <f>'Risk Newcastle'!AE53</f>
        <v>-1.3741708227072813</v>
      </c>
      <c r="G53" s="198">
        <f>'Risk Port Shepstone'!AE53</f>
        <v>-1.4699774959340626</v>
      </c>
      <c r="H53" s="198">
        <f>'Risk Ilembe'!AE53</f>
        <v>-2.0628990813246531</v>
      </c>
      <c r="I53" s="270">
        <f t="shared" si="2"/>
        <v>0.59300980246134383</v>
      </c>
      <c r="J53" s="270">
        <f t="shared" si="3"/>
        <v>0.59433964321318811</v>
      </c>
      <c r="K53" s="270">
        <f t="shared" si="4"/>
        <v>0.52858079280732784</v>
      </c>
      <c r="L53" s="270">
        <f t="shared" si="5"/>
        <v>0.81144781950214362</v>
      </c>
      <c r="M53" s="270">
        <f t="shared" si="9"/>
        <v>0.68310507439208212</v>
      </c>
      <c r="N53" s="270">
        <f t="shared" si="8"/>
        <v>0.50045123593939878</v>
      </c>
      <c r="O53" s="270">
        <f t="shared" si="7"/>
        <v>0.581449288094392</v>
      </c>
    </row>
    <row r="54" spans="1:15" hidden="1">
      <c r="A54" s="195">
        <f>Indicators!A66</f>
        <v>37377</v>
      </c>
      <c r="B54" s="198">
        <f>'Risk KZN'!AE54</f>
        <v>0.16095865703750892</v>
      </c>
      <c r="C54" s="198">
        <f>'Risk Durban'!AE54</f>
        <v>0.15206774027006842</v>
      </c>
      <c r="D54" s="198">
        <f>'Risk PMB'!AE54</f>
        <v>0.26435453800932152</v>
      </c>
      <c r="E54" s="198">
        <f>'Risk RBay'!AE54</f>
        <v>-0.29681013857340072</v>
      </c>
      <c r="F54" s="198">
        <f>'Risk Newcastle'!AE54</f>
        <v>-0.28914710321508591</v>
      </c>
      <c r="G54" s="198">
        <f>'Risk Port Shepstone'!AE54</f>
        <v>0.45565161160570977</v>
      </c>
      <c r="H54" s="198">
        <f>'Risk Ilembe'!AE54</f>
        <v>4.852126342367049E-2</v>
      </c>
      <c r="I54" s="270">
        <f t="shared" si="2"/>
        <v>0.59217655818199155</v>
      </c>
      <c r="J54" s="270">
        <f t="shared" si="3"/>
        <v>0.60393887801366708</v>
      </c>
      <c r="K54" s="270">
        <f t="shared" si="4"/>
        <v>0.53269088967659595</v>
      </c>
      <c r="L54" s="270">
        <f t="shared" si="5"/>
        <v>0.79048649157419293</v>
      </c>
      <c r="M54" s="270">
        <f t="shared" si="9"/>
        <v>0.6702174881494477</v>
      </c>
      <c r="N54" s="270">
        <f t="shared" si="8"/>
        <v>0.49745458451125857</v>
      </c>
      <c r="O54" s="270">
        <f t="shared" si="7"/>
        <v>0.54754451221573064</v>
      </c>
    </row>
    <row r="55" spans="1:15" hidden="1">
      <c r="A55" s="195">
        <f>Indicators!A67</f>
        <v>37408</v>
      </c>
      <c r="B55" s="198">
        <f>'Risk KZN'!AE55</f>
        <v>0.58010627452082653</v>
      </c>
      <c r="C55" s="198">
        <f>'Risk Durban'!AE55</f>
        <v>0.59309096049505416</v>
      </c>
      <c r="D55" s="198">
        <f>'Risk PMB'!AE55</f>
        <v>0.46990935191918592</v>
      </c>
      <c r="E55" s="198">
        <f>'Risk RBay'!AE55</f>
        <v>0.98733080926210448</v>
      </c>
      <c r="F55" s="198">
        <f>'Risk Newcastle'!AE55</f>
        <v>0.89828857284250485</v>
      </c>
      <c r="G55" s="198">
        <f>'Risk Port Shepstone'!AE55</f>
        <v>0.33531157397220085</v>
      </c>
      <c r="H55" s="198">
        <f>'Risk Ilembe'!AE55</f>
        <v>0.63042661161734015</v>
      </c>
      <c r="I55" s="270">
        <f t="shared" si="2"/>
        <v>0.63356964762653167</v>
      </c>
      <c r="J55" s="270">
        <f t="shared" si="3"/>
        <v>0.65642195728142094</v>
      </c>
      <c r="K55" s="270">
        <f t="shared" si="4"/>
        <v>0.57495454601327678</v>
      </c>
      <c r="L55" s="270">
        <f t="shared" si="5"/>
        <v>0.80282573587797279</v>
      </c>
      <c r="M55" s="270">
        <f t="shared" si="9"/>
        <v>0.67494228759255515</v>
      </c>
      <c r="N55" s="270">
        <f t="shared" si="8"/>
        <v>0.55063190119388694</v>
      </c>
      <c r="O55" s="270">
        <f t="shared" si="7"/>
        <v>0.54770271030654183</v>
      </c>
    </row>
    <row r="56" spans="1:15" hidden="1">
      <c r="A56" s="195">
        <f>Indicators!A68</f>
        <v>37438</v>
      </c>
      <c r="B56" s="198">
        <f>'Risk KZN'!AE56</f>
        <v>-0.49275875620622706</v>
      </c>
      <c r="C56" s="198">
        <f>'Risk Durban'!AE56</f>
        <v>-0.57668832877062548</v>
      </c>
      <c r="D56" s="198">
        <f>'Risk PMB'!AE56</f>
        <v>-0.40377772390873345</v>
      </c>
      <c r="E56" s="198">
        <f>'Risk RBay'!AE56</f>
        <v>-0.76881433961631473</v>
      </c>
      <c r="F56" s="198">
        <f>'Risk Newcastle'!AE56</f>
        <v>-0.53089964626633923</v>
      </c>
      <c r="G56" s="198">
        <f>'Risk Port Shepstone'!AE56</f>
        <v>-0.34350233031747879</v>
      </c>
      <c r="H56" s="198">
        <f>'Risk Ilembe'!AE56</f>
        <v>-0.14995089944031173</v>
      </c>
      <c r="I56" s="270">
        <f t="shared" si="2"/>
        <v>0.54187390949075043</v>
      </c>
      <c r="J56" s="270">
        <f t="shared" si="3"/>
        <v>0.56029686062675055</v>
      </c>
      <c r="K56" s="270">
        <f t="shared" si="4"/>
        <v>0.48299389662252562</v>
      </c>
      <c r="L56" s="270">
        <f t="shared" si="5"/>
        <v>0.74093824524590168</v>
      </c>
      <c r="M56" s="270">
        <f t="shared" si="9"/>
        <v>0.6189527692447846</v>
      </c>
      <c r="N56" s="270">
        <f t="shared" si="8"/>
        <v>0.44116056987296126</v>
      </c>
      <c r="O56" s="270">
        <f t="shared" si="7"/>
        <v>0.47380915684540947</v>
      </c>
    </row>
    <row r="57" spans="1:15" hidden="1">
      <c r="A57" s="195">
        <f>Indicators!A69</f>
        <v>37469</v>
      </c>
      <c r="B57" s="198">
        <f>'Risk KZN'!AE57</f>
        <v>8.6784751676276625E-2</v>
      </c>
      <c r="C57" s="198">
        <f>'Risk Durban'!AE57</f>
        <v>1.7035079900741535E-2</v>
      </c>
      <c r="D57" s="198">
        <f>'Risk PMB'!AE57</f>
        <v>4.0412811917139496E-2</v>
      </c>
      <c r="E57" s="198">
        <f>'Risk RBay'!AE57</f>
        <v>0.33688977980923407</v>
      </c>
      <c r="F57" s="198">
        <f>'Risk Newcastle'!AE57</f>
        <v>0.18868220365271562</v>
      </c>
      <c r="G57" s="198">
        <f>'Risk Port Shepstone'!AE57</f>
        <v>6.4226160037456556E-2</v>
      </c>
      <c r="H57" s="198">
        <f>'Risk Ilembe'!AE57</f>
        <v>0.24743724606822265</v>
      </c>
      <c r="I57" s="270">
        <f t="shared" si="2"/>
        <v>0.36928641546341151</v>
      </c>
      <c r="J57" s="270">
        <f t="shared" si="3"/>
        <v>0.37763330970361131</v>
      </c>
      <c r="K57" s="270">
        <f t="shared" si="4"/>
        <v>0.32697504403518735</v>
      </c>
      <c r="L57" s="270">
        <f t="shared" si="5"/>
        <v>0.53136570511168923</v>
      </c>
      <c r="M57" s="270">
        <f t="shared" si="9"/>
        <v>0.43935098507397474</v>
      </c>
      <c r="N57" s="270">
        <f t="shared" si="8"/>
        <v>0.29205327477533194</v>
      </c>
      <c r="O57" s="270">
        <f t="shared" si="7"/>
        <v>0.33210819825095944</v>
      </c>
    </row>
    <row r="58" spans="1:15" hidden="1">
      <c r="A58" s="195">
        <f>Indicators!A70</f>
        <v>37500</v>
      </c>
      <c r="B58" s="198">
        <f>'Risk KZN'!AE58</f>
        <v>-0.331784440251436</v>
      </c>
      <c r="C58" s="198">
        <f>'Risk Durban'!AE58</f>
        <v>-0.46031966174578415</v>
      </c>
      <c r="D58" s="198">
        <f>'Risk PMB'!AE58</f>
        <v>-0.26746476173577277</v>
      </c>
      <c r="E58" s="198">
        <f>'Risk RBay'!AE58</f>
        <v>-0.3780917876226621</v>
      </c>
      <c r="F58" s="198">
        <f>'Risk Newcastle'!AE58</f>
        <v>-0.36227129554974402</v>
      </c>
      <c r="G58" s="198">
        <f>'Risk Port Shepstone'!AE58</f>
        <v>-0.18308388570714365</v>
      </c>
      <c r="H58" s="198">
        <f>'Risk Ilembe'!AE58</f>
        <v>-1.752758440416876E-2</v>
      </c>
      <c r="I58" s="270">
        <f t="shared" si="2"/>
        <v>0.40783235340939794</v>
      </c>
      <c r="J58" s="270">
        <f t="shared" si="3"/>
        <v>0.40666566628321993</v>
      </c>
      <c r="K58" s="270">
        <f t="shared" si="4"/>
        <v>0.35410490801418154</v>
      </c>
      <c r="L58" s="270">
        <f t="shared" si="5"/>
        <v>0.58559745807622654</v>
      </c>
      <c r="M58" s="270">
        <f t="shared" si="9"/>
        <v>0.4750103124817851</v>
      </c>
      <c r="N58" s="270">
        <f t="shared" si="8"/>
        <v>0.33308474361599466</v>
      </c>
      <c r="O58" s="270">
        <f t="shared" si="7"/>
        <v>0.40529719603741793</v>
      </c>
    </row>
    <row r="59" spans="1:15" hidden="1">
      <c r="A59" s="195">
        <f>Indicators!A71</f>
        <v>37530</v>
      </c>
      <c r="B59" s="198">
        <f>'Risk KZN'!AE59</f>
        <v>0.65507118834412181</v>
      </c>
      <c r="C59" s="198">
        <f>'Risk Durban'!AE59</f>
        <v>0.62207066430387015</v>
      </c>
      <c r="D59" s="198">
        <f>'Risk PMB'!AE59</f>
        <v>0.62537188636758723</v>
      </c>
      <c r="E59" s="198">
        <f>'Risk RBay'!AE59</f>
        <v>0.3978356518511949</v>
      </c>
      <c r="F59" s="198">
        <f>'Risk Newcastle'!AE59</f>
        <v>0.36482070951602263</v>
      </c>
      <c r="G59" s="198">
        <f>'Risk Port Shepstone'!AE59</f>
        <v>0.82943430752929337</v>
      </c>
      <c r="H59" s="198">
        <f>'Risk Ilembe'!AE59</f>
        <v>0.81887972029908718</v>
      </c>
      <c r="I59" s="270">
        <f t="shared" si="2"/>
        <v>7.5267867604461913E-2</v>
      </c>
      <c r="J59" s="270">
        <f t="shared" si="3"/>
        <v>5.6732228043313439E-2</v>
      </c>
      <c r="K59" s="270">
        <f t="shared" si="4"/>
        <v>5.9836155611365627E-2</v>
      </c>
      <c r="L59" s="270">
        <f t="shared" si="5"/>
        <v>0.19105803214511485</v>
      </c>
      <c r="M59" s="270">
        <f t="shared" si="9"/>
        <v>0.14234486379794845</v>
      </c>
      <c r="N59" s="270">
        <f t="shared" si="8"/>
        <v>3.4903200874135565E-2</v>
      </c>
      <c r="O59" s="270">
        <f t="shared" si="7"/>
        <v>0.1181069391421906</v>
      </c>
    </row>
    <row r="60" spans="1:15" hidden="1">
      <c r="A60" s="195">
        <f>Indicators!A72</f>
        <v>37561</v>
      </c>
      <c r="B60" s="198">
        <f>'Risk KZN'!AE60</f>
        <v>-0.64311030272235381</v>
      </c>
      <c r="C60" s="198">
        <f>'Risk Durban'!AE60</f>
        <v>-0.59846072651211257</v>
      </c>
      <c r="D60" s="198">
        <f>'Risk PMB'!AE60</f>
        <v>-0.38824931699520521</v>
      </c>
      <c r="E60" s="198">
        <f>'Risk RBay'!AE60</f>
        <v>-1.2956728939012849</v>
      </c>
      <c r="F60" s="198">
        <f>'Risk Newcastle'!AE60</f>
        <v>-0.91783256207464392</v>
      </c>
      <c r="G60" s="198">
        <f>'Risk Port Shepstone'!AE60</f>
        <v>-0.38346385176734848</v>
      </c>
      <c r="H60" s="198">
        <f>'Risk Ilembe'!AE60</f>
        <v>-0.86790223933112987</v>
      </c>
      <c r="I60" s="270">
        <f t="shared" si="2"/>
        <v>-1.6342984718943909E-3</v>
      </c>
      <c r="J60" s="270">
        <f t="shared" si="3"/>
        <v>-3.1701600033520266E-2</v>
      </c>
      <c r="K60" s="270">
        <f t="shared" si="4"/>
        <v>-7.7092727551927491E-3</v>
      </c>
      <c r="L60" s="270">
        <f t="shared" si="5"/>
        <v>7.6451007517022995E-2</v>
      </c>
      <c r="M60" s="270">
        <f t="shared" si="9"/>
        <v>3.0227198421558448E-2</v>
      </c>
      <c r="N60" s="270">
        <f t="shared" si="8"/>
        <v>-9.8534311530842269E-3</v>
      </c>
      <c r="O60" s="270">
        <f t="shared" si="7"/>
        <v>6.5259351962832543E-2</v>
      </c>
    </row>
    <row r="61" spans="1:15" hidden="1">
      <c r="A61" s="195">
        <f>Indicators!A73</f>
        <v>37591</v>
      </c>
      <c r="B61" s="198">
        <f>'Risk KZN'!AE61</f>
        <v>-2.9765388130996913</v>
      </c>
      <c r="C61" s="198">
        <f>'Risk Durban'!AE61</f>
        <v>-3.0658091688791766</v>
      </c>
      <c r="D61" s="198">
        <f>'Risk PMB'!AE61</f>
        <v>-2.6139476116369815</v>
      </c>
      <c r="E61" s="198">
        <f>'Risk RBay'!AE61</f>
        <v>-3.2840740096564978</v>
      </c>
      <c r="F61" s="198">
        <f>'Risk Newcastle'!AE61</f>
        <v>-2.9958985288636151</v>
      </c>
      <c r="G61" s="198">
        <f>'Risk Port Shepstone'!AE61</f>
        <v>-2.7443627116890066</v>
      </c>
      <c r="H61" s="198">
        <f>'Risk Ilembe'!AE61</f>
        <v>-3.0908030887884923</v>
      </c>
      <c r="I61" s="270">
        <f t="shared" si="2"/>
        <v>-0.27623132937539996</v>
      </c>
      <c r="J61" s="270">
        <f t="shared" si="3"/>
        <v>-0.29210598384573899</v>
      </c>
      <c r="K61" s="270">
        <f t="shared" si="4"/>
        <v>-0.23519287093708249</v>
      </c>
      <c r="L61" s="270">
        <f t="shared" si="5"/>
        <v>-0.28678982994452018</v>
      </c>
      <c r="M61" s="270">
        <f t="shared" si="9"/>
        <v>-0.267018165029209</v>
      </c>
      <c r="N61" s="270">
        <f t="shared" si="8"/>
        <v>-0.25815524199424272</v>
      </c>
      <c r="O61" s="270">
        <f t="shared" si="7"/>
        <v>-0.27825162554628141</v>
      </c>
    </row>
    <row r="62" spans="1:15" hidden="1">
      <c r="A62" s="195">
        <f>Indicators!A74</f>
        <v>37622</v>
      </c>
      <c r="B62" s="198">
        <f>'Risk KZN'!AE62</f>
        <v>-0.12575550570793176</v>
      </c>
      <c r="C62" s="198">
        <f>'Risk Durban'!AE62</f>
        <v>-0.21932142186276449</v>
      </c>
      <c r="D62" s="198">
        <f>'Risk PMB'!AE62</f>
        <v>-3.3711879741284777E-2</v>
      </c>
      <c r="E62" s="198">
        <f>'Risk RBay'!AE62</f>
        <v>-0.12553644289983648</v>
      </c>
      <c r="F62" s="198">
        <f>'Risk Newcastle'!AE62</f>
        <v>-0.19628044921363319</v>
      </c>
      <c r="G62" s="198">
        <f>'Risk Port Shepstone'!AE62</f>
        <v>1.8504728216700832E-2</v>
      </c>
      <c r="H62" s="198">
        <f>'Risk Ilembe'!AE62</f>
        <v>-6.1101672920259503E-2</v>
      </c>
      <c r="I62" s="270">
        <f t="shared" si="2"/>
        <v>-0.73091755018334792</v>
      </c>
      <c r="J62" s="270">
        <f t="shared" si="3"/>
        <v>-0.74156049685552272</v>
      </c>
      <c r="K62" s="270">
        <f t="shared" si="4"/>
        <v>-0.62756984243563241</v>
      </c>
      <c r="L62" s="270">
        <f t="shared" si="5"/>
        <v>-0.84875053174574555</v>
      </c>
      <c r="M62" s="270">
        <f t="shared" si="9"/>
        <v>-0.75334275313189458</v>
      </c>
      <c r="N62" s="270">
        <f t="shared" si="8"/>
        <v>-0.66799759535057091</v>
      </c>
      <c r="O62" s="270">
        <f t="shared" si="7"/>
        <v>-0.79316911645019295</v>
      </c>
    </row>
    <row r="63" spans="1:15" hidden="1">
      <c r="A63" s="195">
        <f>Indicators!A75</f>
        <v>37653</v>
      </c>
      <c r="B63" s="198">
        <f>'Risk KZN'!AE63</f>
        <v>-1.4052461505458511</v>
      </c>
      <c r="C63" s="198">
        <f>'Risk Durban'!AE63</f>
        <v>-1.3904834409834503</v>
      </c>
      <c r="D63" s="198">
        <f>'Risk PMB'!AE63</f>
        <v>-1.1077844081181458</v>
      </c>
      <c r="E63" s="198">
        <f>'Risk RBay'!AE63</f>
        <v>-2.1364676334439738</v>
      </c>
      <c r="F63" s="198">
        <f>'Risk Newcastle'!AE63</f>
        <v>-1.521585117533639</v>
      </c>
      <c r="G63" s="198">
        <f>'Risk Port Shepstone'!AE63</f>
        <v>-1.1732217430788081</v>
      </c>
      <c r="H63" s="198">
        <f>'Risk Ilembe'!AE63</f>
        <v>-1.408764670415886</v>
      </c>
      <c r="I63" s="270">
        <f t="shared" si="2"/>
        <v>-0.68893522725536371</v>
      </c>
      <c r="J63" s="270">
        <f t="shared" si="3"/>
        <v>-0.70993233057327254</v>
      </c>
      <c r="K63" s="270">
        <f t="shared" si="4"/>
        <v>-0.58453442200454031</v>
      </c>
      <c r="L63" s="270">
        <f t="shared" si="5"/>
        <v>-0.79490711720889173</v>
      </c>
      <c r="M63" s="270">
        <f t="shared" si="9"/>
        <v>-0.70908859057930684</v>
      </c>
      <c r="N63" s="270">
        <f t="shared" si="8"/>
        <v>-0.61716882258163219</v>
      </c>
      <c r="O63" s="270">
        <f t="shared" si="7"/>
        <v>-0.72963765579265427</v>
      </c>
    </row>
    <row r="64" spans="1:15" hidden="1">
      <c r="A64" s="195">
        <f>Indicators!A76</f>
        <v>37681</v>
      </c>
      <c r="B64" s="198">
        <f>'Risk KZN'!AE64</f>
        <v>1.9534463187518911</v>
      </c>
      <c r="C64" s="198">
        <f>'Risk Durban'!AE64</f>
        <v>2.1193545575780055</v>
      </c>
      <c r="D64" s="198">
        <f>'Risk PMB'!AE64</f>
        <v>1.8453789156258715</v>
      </c>
      <c r="E64" s="198">
        <f>'Risk RBay'!AE64</f>
        <v>1.8273204166386718</v>
      </c>
      <c r="F64" s="198">
        <f>'Risk Newcastle'!AE64</f>
        <v>1.8140362079540717</v>
      </c>
      <c r="G64" s="198">
        <f>'Risk Port Shepstone'!AE64</f>
        <v>1.8621590222366577</v>
      </c>
      <c r="H64" s="198">
        <f>'Risk Ilembe'!AE64</f>
        <v>1.6326759484916513</v>
      </c>
      <c r="I64" s="270">
        <f t="shared" si="2"/>
        <v>-0.68999630525922473</v>
      </c>
      <c r="J64" s="270">
        <f t="shared" si="3"/>
        <v>-0.72455023709255517</v>
      </c>
      <c r="K64" s="270">
        <f t="shared" si="4"/>
        <v>-0.5648549915724983</v>
      </c>
      <c r="L64" s="270">
        <f t="shared" si="5"/>
        <v>-0.88306839133569293</v>
      </c>
      <c r="M64" s="270">
        <f t="shared" si="9"/>
        <v>-0.74231319657287942</v>
      </c>
      <c r="N64" s="270">
        <f t="shared" si="8"/>
        <v>-0.57375777176931186</v>
      </c>
      <c r="O64" s="270">
        <f t="shared" si="7"/>
        <v>-0.67026928023256194</v>
      </c>
    </row>
    <row r="65" spans="1:15" hidden="1">
      <c r="A65" s="195">
        <f>Indicators!A77</f>
        <v>37712</v>
      </c>
      <c r="B65" s="198">
        <f>'Risk KZN'!AE65</f>
        <v>0.64980963977949191</v>
      </c>
      <c r="C65" s="198">
        <f>'Risk Durban'!AE65</f>
        <v>0.90433499023855179</v>
      </c>
      <c r="D65" s="198">
        <f>'Risk PMB'!AE65</f>
        <v>0.89109805543292897</v>
      </c>
      <c r="E65" s="198">
        <f>'Risk RBay'!AE65</f>
        <v>-0.16193606156481821</v>
      </c>
      <c r="F65" s="198">
        <f>'Risk Newcastle'!AE65</f>
        <v>0.21480965379842618</v>
      </c>
      <c r="G65" s="198">
        <f>'Risk Port Shepstone'!AE65</f>
        <v>0.80941723112229691</v>
      </c>
      <c r="H65" s="198">
        <f>'Risk Ilembe'!AE65</f>
        <v>-0.20187910271581999</v>
      </c>
      <c r="I65" s="270">
        <f t="shared" si="2"/>
        <v>-0.32854563844737578</v>
      </c>
      <c r="J65" s="270">
        <f t="shared" si="3"/>
        <v>-0.33747646611719384</v>
      </c>
      <c r="K65" s="270">
        <f t="shared" si="4"/>
        <v>-0.229522658163022</v>
      </c>
      <c r="L65" s="270">
        <f t="shared" si="5"/>
        <v>-0.53223055021534416</v>
      </c>
      <c r="M65" s="270">
        <f t="shared" si="9"/>
        <v>-0.41018815262155556</v>
      </c>
      <c r="N65" s="270">
        <f t="shared" si="8"/>
        <v>-0.22769371790798579</v>
      </c>
      <c r="O65" s="270">
        <f t="shared" si="7"/>
        <v>-0.35675070389374414</v>
      </c>
    </row>
    <row r="66" spans="1:15" hidden="1">
      <c r="A66" s="195">
        <f>Indicators!A78</f>
        <v>37742</v>
      </c>
      <c r="B66" s="198">
        <f>'Risk KZN'!AE66</f>
        <v>0.51316356122991147</v>
      </c>
      <c r="C66" s="198">
        <f>'Risk Durban'!AE66</f>
        <v>0.35578625566195266</v>
      </c>
      <c r="D66" s="198">
        <f>'Risk PMB'!AE66</f>
        <v>0.29901964249262425</v>
      </c>
      <c r="E66" s="198">
        <f>'Risk RBay'!AE66</f>
        <v>1.5153277895123072</v>
      </c>
      <c r="F66" s="198">
        <f>'Risk Newcastle'!AE66</f>
        <v>0.90330286555172867</v>
      </c>
      <c r="G66" s="198">
        <f>'Risk Port Shepstone'!AE66</f>
        <v>0.27853318642064678</v>
      </c>
      <c r="H66" s="198">
        <f>'Risk Ilembe'!AE66</f>
        <v>0.78250358254183683</v>
      </c>
      <c r="I66" s="270">
        <f t="shared" si="2"/>
        <v>-0.15741809486861449</v>
      </c>
      <c r="J66" s="270">
        <f t="shared" si="3"/>
        <v>-0.1585940629973018</v>
      </c>
      <c r="K66" s="270">
        <f t="shared" si="4"/>
        <v>-5.6534178572007383E-2</v>
      </c>
      <c r="L66" s="270">
        <f t="shared" si="5"/>
        <v>-0.40816888747646524</v>
      </c>
      <c r="M66" s="270">
        <f t="shared" si="9"/>
        <v>-0.27777311291274664</v>
      </c>
      <c r="N66" s="270">
        <f t="shared" si="8"/>
        <v>-3.7744157319955805E-2</v>
      </c>
      <c r="O66" s="270">
        <f t="shared" si="7"/>
        <v>-0.20166570567634134</v>
      </c>
    </row>
    <row r="67" spans="1:15" hidden="1">
      <c r="A67" s="195">
        <f>Indicators!A79</f>
        <v>37773</v>
      </c>
      <c r="B67" s="198">
        <f>'Risk KZN'!AE67</f>
        <v>-1.3388884146057867</v>
      </c>
      <c r="C67" s="198">
        <f>'Risk Durban'!AE67</f>
        <v>-1.1592491886351668</v>
      </c>
      <c r="D67" s="198">
        <f>'Risk PMB'!AE67</f>
        <v>-1.0107428229439803</v>
      </c>
      <c r="E67" s="198">
        <f>'Risk RBay'!AE67</f>
        <v>-2.0002033661320104</v>
      </c>
      <c r="F67" s="198">
        <f>'Risk Newcastle'!AE67</f>
        <v>-1.2986758487132646</v>
      </c>
      <c r="G67" s="198">
        <f>'Risk Port Shepstone'!AE67</f>
        <v>-1.3064766441745383</v>
      </c>
      <c r="H67" s="198">
        <f>'Risk Ilembe'!AE67</f>
        <v>-1.851985857630247</v>
      </c>
      <c r="I67" s="270">
        <f t="shared" si="2"/>
        <v>-0.12806768618591427</v>
      </c>
      <c r="J67" s="270">
        <f t="shared" si="3"/>
        <v>-0.14161752004797815</v>
      </c>
      <c r="K67" s="270">
        <f t="shared" si="4"/>
        <v>-5.3645419865065568E-2</v>
      </c>
      <c r="L67" s="270">
        <f t="shared" si="5"/>
        <v>-0.25715739346932293</v>
      </c>
      <c r="M67" s="270">
        <f t="shared" si="9"/>
        <v>-0.17840228218217877</v>
      </c>
      <c r="N67" s="270">
        <f t="shared" si="8"/>
        <v>-5.2504026085377707E-2</v>
      </c>
      <c r="O67" s="270">
        <f t="shared" si="7"/>
        <v>-0.14050051241649417</v>
      </c>
    </row>
    <row r="68" spans="1:15" hidden="1">
      <c r="A68" s="195">
        <f>Indicators!A80</f>
        <v>37803</v>
      </c>
      <c r="B68" s="198">
        <f>'Risk KZN'!AE68</f>
        <v>8.4430179653569123E-2</v>
      </c>
      <c r="C68" s="198">
        <f>'Risk Durban'!AE68</f>
        <v>1.6838210352890626E-2</v>
      </c>
      <c r="D68" s="198">
        <f>'Risk PMB'!AE68</f>
        <v>0.12302985446675495</v>
      </c>
      <c r="E68" s="198">
        <f>'Risk RBay'!AE68</f>
        <v>4.918149755166485E-2</v>
      </c>
      <c r="F68" s="198">
        <f>'Risk Newcastle'!AE68</f>
        <v>7.1343788198321252E-3</v>
      </c>
      <c r="G68" s="198">
        <f>'Risk Port Shepstone'!AE68</f>
        <v>0.17793795050926314</v>
      </c>
      <c r="H68" s="198">
        <f>'Risk Ilembe'!AE68</f>
        <v>0.1900726292960799</v>
      </c>
      <c r="I68" s="270">
        <f t="shared" si="2"/>
        <v>-0.28798391027979869</v>
      </c>
      <c r="J68" s="270">
        <f t="shared" si="3"/>
        <v>-0.28764586580882984</v>
      </c>
      <c r="K68" s="270">
        <f t="shared" si="4"/>
        <v>-0.17703310110366277</v>
      </c>
      <c r="L68" s="270">
        <f t="shared" si="5"/>
        <v>-0.50611857475216582</v>
      </c>
      <c r="M68" s="270">
        <f t="shared" si="9"/>
        <v>-0.36148265064515944</v>
      </c>
      <c r="N68" s="270">
        <f t="shared" si="8"/>
        <v>-0.18931971093093927</v>
      </c>
      <c r="O68" s="270">
        <f t="shared" si="7"/>
        <v>-0.34736821818712649</v>
      </c>
    </row>
    <row r="69" spans="1:15" hidden="1">
      <c r="A69" s="195">
        <f>Indicators!A81</f>
        <v>37834</v>
      </c>
      <c r="B69" s="198">
        <f>'Risk KZN'!AE69</f>
        <v>-0.5049260213456408</v>
      </c>
      <c r="C69" s="198">
        <f>'Risk Durban'!AE69</f>
        <v>-0.54641613360933861</v>
      </c>
      <c r="D69" s="198">
        <f>'Risk PMB'!AE69</f>
        <v>-0.47401984393159352</v>
      </c>
      <c r="E69" s="198">
        <f>'Risk RBay'!AE69</f>
        <v>-0.38099027771383842</v>
      </c>
      <c r="F69" s="198">
        <f>'Risk Newcastle'!AE69</f>
        <v>-0.44774149083203335</v>
      </c>
      <c r="G69" s="198">
        <f>'Risk Port Shepstone'!AE69</f>
        <v>-0.50919151454334033</v>
      </c>
      <c r="H69" s="198">
        <f>'Risk Ilembe'!AE69</f>
        <v>-0.50111583900084089</v>
      </c>
      <c r="I69" s="270">
        <f t="shared" si="2"/>
        <v>-0.23988483229148236</v>
      </c>
      <c r="J69" s="270">
        <f t="shared" si="3"/>
        <v>-0.23818532088187019</v>
      </c>
      <c r="K69" s="270">
        <f t="shared" si="4"/>
        <v>-0.13313246957237201</v>
      </c>
      <c r="L69" s="270">
        <f t="shared" si="5"/>
        <v>-0.43795225498816759</v>
      </c>
      <c r="M69" s="270">
        <f t="shared" si="9"/>
        <v>-0.31664648188797856</v>
      </c>
      <c r="N69" s="270">
        <f t="shared" si="8"/>
        <v>-0.1458663541953775</v>
      </c>
      <c r="O69" s="270">
        <f t="shared" si="7"/>
        <v>-0.3190329241257604</v>
      </c>
    </row>
    <row r="70" spans="1:15" hidden="1">
      <c r="A70" s="195">
        <f>Indicators!A82</f>
        <v>37865</v>
      </c>
      <c r="B70" s="198">
        <f>'Risk KZN'!AE70</f>
        <v>0.70164957350111767</v>
      </c>
      <c r="C70" s="198">
        <f>'Risk Durban'!AE70</f>
        <v>0.82958218377846871</v>
      </c>
      <c r="D70" s="198">
        <f>'Risk PMB'!AE70</f>
        <v>0.74049463766325518</v>
      </c>
      <c r="E70" s="198">
        <f>'Risk RBay'!AE70</f>
        <v>0.52814035062257703</v>
      </c>
      <c r="F70" s="198">
        <f>'Risk Newcastle'!AE70</f>
        <v>0.51777989441821159</v>
      </c>
      <c r="G70" s="198">
        <f>'Risk Port Shepstone'!AE70</f>
        <v>0.71411637785885063</v>
      </c>
      <c r="H70" s="198">
        <f>'Risk Ilembe'!AE70</f>
        <v>0.22883791417775551</v>
      </c>
      <c r="I70" s="270">
        <f t="shared" si="2"/>
        <v>-0.28919406337664211</v>
      </c>
      <c r="J70" s="270">
        <f t="shared" si="3"/>
        <v>-0.28513958867437683</v>
      </c>
      <c r="K70" s="270">
        <f t="shared" si="4"/>
        <v>-0.17600185755976647</v>
      </c>
      <c r="L70" s="270">
        <f t="shared" si="5"/>
        <v>-0.49777559311509023</v>
      </c>
      <c r="M70" s="270">
        <f t="shared" si="9"/>
        <v>-0.36968178976170757</v>
      </c>
      <c r="N70" s="270">
        <f t="shared" si="8"/>
        <v>-0.19365116041044392</v>
      </c>
      <c r="O70" s="270">
        <f t="shared" si="7"/>
        <v>-0.38141234788151573</v>
      </c>
    </row>
    <row r="71" spans="1:15" hidden="1">
      <c r="A71" s="195">
        <f>Indicators!A83</f>
        <v>37895</v>
      </c>
      <c r="B71" s="198">
        <f>'Risk KZN'!AE71</f>
        <v>0.11183658856664851</v>
      </c>
      <c r="C71" s="198">
        <f>'Risk Durban'!AE71</f>
        <v>0.1701681172107995</v>
      </c>
      <c r="D71" s="198">
        <f>'Risk PMB'!AE71</f>
        <v>0.22714411745229482</v>
      </c>
      <c r="E71" s="198">
        <f>'Risk RBay'!AE71</f>
        <v>-8.5743759550964388E-2</v>
      </c>
      <c r="F71" s="198">
        <f>'Risk Newcastle'!AE71</f>
        <v>9.6442482978550279E-2</v>
      </c>
      <c r="G71" s="198">
        <f>'Risk Port Shepstone'!AE71</f>
        <v>0.11709225656169636</v>
      </c>
      <c r="H71" s="198">
        <f>'Risk Ilembe'!AE71</f>
        <v>-0.11745168833388125</v>
      </c>
      <c r="I71" s="270">
        <f t="shared" si="2"/>
        <v>-0.20307456223059597</v>
      </c>
      <c r="J71" s="270">
        <f t="shared" si="3"/>
        <v>-0.17764776821402251</v>
      </c>
      <c r="K71" s="270">
        <f t="shared" si="4"/>
        <v>-9.2005240943180785E-2</v>
      </c>
      <c r="L71" s="270">
        <f t="shared" si="5"/>
        <v>-0.42225624826132035</v>
      </c>
      <c r="M71" s="270">
        <f t="shared" si="9"/>
        <v>-0.29634419059771133</v>
      </c>
      <c r="N71" s="270">
        <f t="shared" si="8"/>
        <v>-0.11888447177994436</v>
      </c>
      <c r="O71" s="270">
        <f t="shared" si="7"/>
        <v>-0.36088188966635543</v>
      </c>
    </row>
    <row r="72" spans="1:15" hidden="1">
      <c r="A72" s="195">
        <f>Indicators!A84</f>
        <v>37926</v>
      </c>
      <c r="B72" s="198">
        <f>'Risk KZN'!AE72</f>
        <v>-1.0985132853781867</v>
      </c>
      <c r="C72" s="198">
        <f>'Risk Durban'!AE72</f>
        <v>-1.0615398115430912</v>
      </c>
      <c r="D72" s="198">
        <f>'Risk PMB'!AE72</f>
        <v>-0.8103966529243799</v>
      </c>
      <c r="E72" s="198">
        <f>'Risk RBay'!AE72</f>
        <v>-1.6696770245301498</v>
      </c>
      <c r="F72" s="198">
        <f>'Risk Newcastle'!AE72</f>
        <v>-1.2986157013386699</v>
      </c>
      <c r="G72" s="198">
        <f>'Risk Port Shepstone'!AE72</f>
        <v>-0.86693127771973599</v>
      </c>
      <c r="H72" s="198">
        <f>'Risk Ilembe'!AE72</f>
        <v>-1.3775968933944414</v>
      </c>
      <c r="I72" s="270">
        <f t="shared" si="2"/>
        <v>-0.2483441122120521</v>
      </c>
      <c r="J72" s="270">
        <f t="shared" si="3"/>
        <v>-0.21530631380511164</v>
      </c>
      <c r="K72" s="270">
        <f t="shared" si="4"/>
        <v>-0.12519088835278852</v>
      </c>
      <c r="L72" s="270">
        <f t="shared" si="5"/>
        <v>-0.46255453254483353</v>
      </c>
      <c r="M72" s="270">
        <f t="shared" si="9"/>
        <v>-0.3187090428091674</v>
      </c>
      <c r="N72" s="270">
        <f t="shared" si="8"/>
        <v>-0.17824630936057739</v>
      </c>
      <c r="O72" s="270">
        <f t="shared" si="7"/>
        <v>-0.4389095070524362</v>
      </c>
    </row>
    <row r="73" spans="1:15" hidden="1">
      <c r="A73" s="195">
        <f>Indicators!A85</f>
        <v>37956</v>
      </c>
      <c r="B73" s="198">
        <f>'Risk KZN'!AE73</f>
        <v>0.24478083973628947</v>
      </c>
      <c r="C73" s="198">
        <f>'Risk Durban'!AE73</f>
        <v>0.13043115218537826</v>
      </c>
      <c r="D73" s="198">
        <f>'Risk PMB'!AE73</f>
        <v>0.16233691541136216</v>
      </c>
      <c r="E73" s="198">
        <f>'Risk RBay'!AE73</f>
        <v>0.66866680186152738</v>
      </c>
      <c r="F73" s="198">
        <f>'Risk Newcastle'!AE73</f>
        <v>0.36328906716296228</v>
      </c>
      <c r="G73" s="198">
        <f>'Risk Port Shepstone'!AE73</f>
        <v>0.1920922437165368</v>
      </c>
      <c r="H73" s="198">
        <f>'Risk Ilembe'!AE73</f>
        <v>0.4568011499261444</v>
      </c>
      <c r="I73" s="270">
        <f t="shared" si="2"/>
        <v>-0.28629436076670484</v>
      </c>
      <c r="J73" s="270">
        <f t="shared" si="3"/>
        <v>-0.25389623755769325</v>
      </c>
      <c r="K73" s="270">
        <f t="shared" si="4"/>
        <v>-0.16036983301355304</v>
      </c>
      <c r="L73" s="270">
        <f t="shared" si="5"/>
        <v>-0.4937215434305724</v>
      </c>
      <c r="M73" s="270">
        <f t="shared" si="9"/>
        <v>-0.35044097108116956</v>
      </c>
      <c r="N73" s="270">
        <f t="shared" si="8"/>
        <v>-0.21853526152327638</v>
      </c>
      <c r="O73" s="270">
        <f t="shared" si="7"/>
        <v>-0.48138406155771207</v>
      </c>
    </row>
    <row r="74" spans="1:15" hidden="1">
      <c r="A74" s="195">
        <f>Indicators!A86</f>
        <v>37987</v>
      </c>
      <c r="B74" s="198">
        <f>'Risk KZN'!AE74</f>
        <v>1.2513422849444078</v>
      </c>
      <c r="C74" s="198">
        <f>'Risk Durban'!AE74</f>
        <v>1.3051836886565895</v>
      </c>
      <c r="D74" s="198">
        <f>'Risk PMB'!AE74</f>
        <v>1.1198996754957349</v>
      </c>
      <c r="E74" s="198">
        <f>'Risk RBay'!AE74</f>
        <v>1.4489304284733573</v>
      </c>
      <c r="F74" s="198">
        <f>'Risk Newcastle'!AE74</f>
        <v>1.4116555580247159</v>
      </c>
      <c r="G74" s="198">
        <f>'Risk Port Shepstone'!AE74</f>
        <v>1.0778331467354694</v>
      </c>
      <c r="H74" s="198">
        <f>'Risk Ilembe'!AE74</f>
        <v>1.2735803451452459</v>
      </c>
      <c r="I74" s="270">
        <f t="shared" si="2"/>
        <v>-1.7851056363706489E-2</v>
      </c>
      <c r="J74" s="270">
        <f t="shared" si="3"/>
        <v>1.2457122531019623E-2</v>
      </c>
      <c r="K74" s="270">
        <f t="shared" si="4"/>
        <v>7.0987210907142315E-2</v>
      </c>
      <c r="L74" s="270">
        <f t="shared" si="5"/>
        <v>-0.16432647580407025</v>
      </c>
      <c r="M74" s="270">
        <f t="shared" si="9"/>
        <v>-7.0508671412288101E-2</v>
      </c>
      <c r="N74" s="270">
        <f t="shared" si="8"/>
        <v>2.616931809385219E-2</v>
      </c>
      <c r="O74" s="270">
        <f t="shared" si="7"/>
        <v>-0.18575037499815902</v>
      </c>
    </row>
    <row r="75" spans="1:15" hidden="1">
      <c r="A75" s="195">
        <f>Indicators!A87</f>
        <v>38018</v>
      </c>
      <c r="B75" s="198">
        <f>'Risk KZN'!AE75</f>
        <v>-1.6970591178746088</v>
      </c>
      <c r="C75" s="198">
        <f>'Risk Durban'!AE75</f>
        <v>-1.6615301692049056</v>
      </c>
      <c r="D75" s="198">
        <f>'Risk PMB'!AE75</f>
        <v>-1.4700492597093324</v>
      </c>
      <c r="E75" s="198">
        <f>'Risk RBay'!AE75</f>
        <v>-1.9978448791591059</v>
      </c>
      <c r="F75" s="198">
        <f>'Risk Newcastle'!AE75</f>
        <v>-1.6506049249246615</v>
      </c>
      <c r="G75" s="198">
        <f>'Risk Port Shepstone'!AE75</f>
        <v>-1.651999733492979</v>
      </c>
      <c r="H75" s="198">
        <f>'Risk Ilembe'!AE75</f>
        <v>-1.9064900801562219</v>
      </c>
      <c r="I75" s="270">
        <f t="shared" si="2"/>
        <v>9.6907092857321811E-2</v>
      </c>
      <c r="J75" s="270">
        <f t="shared" si="3"/>
        <v>0.13949921507429916</v>
      </c>
      <c r="K75" s="270">
        <f t="shared" si="4"/>
        <v>0.16712150717689392</v>
      </c>
      <c r="L75" s="270">
        <f t="shared" si="5"/>
        <v>-3.3120903189637431E-2</v>
      </c>
      <c r="M75" s="270">
        <f t="shared" si="9"/>
        <v>6.3485995857574321E-2</v>
      </c>
      <c r="N75" s="270">
        <f t="shared" si="8"/>
        <v>0.11444668630374959</v>
      </c>
      <c r="O75" s="270">
        <f t="shared" si="7"/>
        <v>-7.4526873492700207E-2</v>
      </c>
    </row>
    <row r="76" spans="1:15" hidden="1">
      <c r="A76" s="195">
        <f>Indicators!A88</f>
        <v>38047</v>
      </c>
      <c r="B76" s="198">
        <f>'Risk KZN'!AE76</f>
        <v>-0.489895273146155</v>
      </c>
      <c r="C76" s="198">
        <f>'Risk Durban'!AE76</f>
        <v>-0.59806184139152752</v>
      </c>
      <c r="D76" s="198">
        <f>'Risk PMB'!AE76</f>
        <v>-0.36026158098636535</v>
      </c>
      <c r="E76" s="198">
        <f>'Risk RBay'!AE76</f>
        <v>-0.74356572449971869</v>
      </c>
      <c r="F76" s="198">
        <f>'Risk Newcastle'!AE76</f>
        <v>-0.78557654646153419</v>
      </c>
      <c r="G76" s="198">
        <f>'Risk Port Shepstone'!AE76</f>
        <v>-0.1920710425912234</v>
      </c>
      <c r="H76" s="198">
        <f>'Risk Ilembe'!AE76</f>
        <v>-0.39496711444679994</v>
      </c>
      <c r="I76" s="270">
        <f t="shared" si="2"/>
        <v>7.2589345579925371E-2</v>
      </c>
      <c r="J76" s="270">
        <f t="shared" si="3"/>
        <v>0.11691198772251125</v>
      </c>
      <c r="K76" s="270">
        <f t="shared" si="4"/>
        <v>0.13693276954429509</v>
      </c>
      <c r="L76" s="270">
        <f t="shared" si="5"/>
        <v>-2.156900699923181E-2</v>
      </c>
      <c r="M76" s="270">
        <f t="shared" si="9"/>
        <v>5.2734345241655788E-2</v>
      </c>
      <c r="N76" s="270">
        <f t="shared" si="8"/>
        <v>7.4548520435902002E-2</v>
      </c>
      <c r="O76" s="270">
        <f t="shared" si="7"/>
        <v>-0.11600399097106152</v>
      </c>
    </row>
    <row r="77" spans="1:15" hidden="1">
      <c r="A77" s="195">
        <f>Indicators!A89</f>
        <v>38078</v>
      </c>
      <c r="B77" s="198">
        <f>'Risk KZN'!AE77</f>
        <v>0.64399946137032693</v>
      </c>
      <c r="C77" s="198">
        <f>'Risk Durban'!AE77</f>
        <v>0.54599363303769477</v>
      </c>
      <c r="D77" s="198">
        <f>'Risk PMB'!AE77</f>
        <v>0.55904317547600779</v>
      </c>
      <c r="E77" s="198">
        <f>'Risk RBay'!AE77</f>
        <v>0.83057531557124242</v>
      </c>
      <c r="F77" s="198">
        <f>'Risk Newcastle'!AE77</f>
        <v>0.95852111644019089</v>
      </c>
      <c r="G77" s="198">
        <f>'Risk Port Shepstone'!AE77</f>
        <v>0.54202277799293253</v>
      </c>
      <c r="H77" s="198">
        <f>'Risk Ilembe'!AE77</f>
        <v>1.1967742722833341</v>
      </c>
      <c r="I77" s="270">
        <f t="shared" si="2"/>
        <v>-0.13102245374491181</v>
      </c>
      <c r="J77" s="270">
        <f t="shared" si="3"/>
        <v>-0.10953937885828323</v>
      </c>
      <c r="K77" s="270">
        <f t="shared" si="4"/>
        <v>-4.6870605173391366E-2</v>
      </c>
      <c r="L77" s="270">
        <f t="shared" si="5"/>
        <v>-0.23580951876076436</v>
      </c>
      <c r="M77" s="270">
        <f t="shared" si="9"/>
        <v>-0.16390005095964469</v>
      </c>
      <c r="N77" s="270">
        <f t="shared" si="8"/>
        <v>-9.6637318299754763E-2</v>
      </c>
      <c r="O77" s="270">
        <f t="shared" si="7"/>
        <v>-0.28497424621593243</v>
      </c>
    </row>
    <row r="78" spans="1:15" hidden="1">
      <c r="A78" s="195">
        <f>Indicators!A90</f>
        <v>38108</v>
      </c>
      <c r="B78" s="198">
        <f>'Risk KZN'!AE78</f>
        <v>-2.0220915104543575</v>
      </c>
      <c r="C78" s="198">
        <f>'Risk Durban'!AE78</f>
        <v>-1.9845389817823647</v>
      </c>
      <c r="D78" s="198">
        <f>'Risk PMB'!AE78</f>
        <v>-1.8438374775701489</v>
      </c>
      <c r="E78" s="198">
        <f>'Risk RBay'!AE78</f>
        <v>-2.2716046560993521</v>
      </c>
      <c r="F78" s="198">
        <f>'Risk Newcastle'!AE78</f>
        <v>-2.0845270675234646</v>
      </c>
      <c r="G78" s="198">
        <f>'Risk Port Shepstone'!AE78</f>
        <v>-1.9309774059149603</v>
      </c>
      <c r="H78" s="198">
        <f>'Risk Ilembe'!AE78</f>
        <v>-2.2884691885757964</v>
      </c>
      <c r="I78" s="270">
        <f t="shared" si="2"/>
        <v>-0.13150663527900894</v>
      </c>
      <c r="J78" s="270">
        <f t="shared" si="3"/>
        <v>-0.13940115862502131</v>
      </c>
      <c r="K78" s="270">
        <f t="shared" si="4"/>
        <v>-7.4541845169801474E-2</v>
      </c>
      <c r="L78" s="270">
        <f t="shared" si="5"/>
        <v>-0.15310023733275926</v>
      </c>
      <c r="M78" s="270">
        <f t="shared" si="9"/>
        <v>-0.10192409573949764</v>
      </c>
      <c r="N78" s="270">
        <f t="shared" si="8"/>
        <v>-0.11892018939386845</v>
      </c>
      <c r="O78" s="270">
        <f t="shared" si="7"/>
        <v>-0.16841979829933629</v>
      </c>
    </row>
    <row r="79" spans="1:15" hidden="1">
      <c r="A79" s="195">
        <f>Indicators!A91</f>
        <v>38139</v>
      </c>
      <c r="B79" s="198">
        <f>'Risk KZN'!AE79</f>
        <v>1.2045548525058434</v>
      </c>
      <c r="C79" s="198">
        <f>'Risk Durban'!AE79</f>
        <v>1.1364895979540233</v>
      </c>
      <c r="D79" s="198">
        <f>'Risk PMB'!AE79</f>
        <v>1.201744475218548</v>
      </c>
      <c r="E79" s="198">
        <f>'Risk RBay'!AE79</f>
        <v>0.89917848946945889</v>
      </c>
      <c r="F79" s="198">
        <f>'Risk Newcastle'!AE79</f>
        <v>0.89173563198548611</v>
      </c>
      <c r="G79" s="198">
        <f>'Risk Port Shepstone'!AE79</f>
        <v>1.4098780278210301</v>
      </c>
      <c r="H79" s="198">
        <f>'Risk Ilembe'!AE79</f>
        <v>1.4450692754724186</v>
      </c>
      <c r="I79" s="270">
        <f t="shared" ref="I79:I142" si="10">AVERAGE(B67:B78)</f>
        <v>-0.34277789125269803</v>
      </c>
      <c r="J79" s="270">
        <f t="shared" ref="J79:J142" si="11">AVERAGE(C67:C78)</f>
        <v>-0.33442826174538109</v>
      </c>
      <c r="K79" s="270">
        <f t="shared" ref="K79:K142" si="12">AVERAGE(D67:D78)</f>
        <v>-0.25311327184169924</v>
      </c>
      <c r="L79" s="270">
        <f t="shared" ref="L79:L142" si="13">AVERAGE(E67:E78)</f>
        <v>-0.46867794113373096</v>
      </c>
      <c r="M79" s="270">
        <f t="shared" si="9"/>
        <v>-0.35090992349576372</v>
      </c>
      <c r="N79" s="270">
        <f t="shared" si="8"/>
        <v>-0.30304607208850237</v>
      </c>
      <c r="O79" s="270">
        <f t="shared" ref="O79:O142" si="14">AVERAGE(H67:H78)</f>
        <v>-0.42433419589247245</v>
      </c>
    </row>
    <row r="80" spans="1:15" hidden="1">
      <c r="A80" s="195">
        <f>Indicators!A92</f>
        <v>38169</v>
      </c>
      <c r="B80" s="198">
        <f>'Risk KZN'!AE80</f>
        <v>-2.5892942950664839</v>
      </c>
      <c r="C80" s="198">
        <f>'Risk Durban'!AE80</f>
        <v>-2.7673001966931889</v>
      </c>
      <c r="D80" s="198">
        <f>'Risk PMB'!AE80</f>
        <v>-2.301686793897201</v>
      </c>
      <c r="E80" s="198">
        <f>'Risk RBay'!AE80</f>
        <v>-2.7553536561990453</v>
      </c>
      <c r="F80" s="198">
        <f>'Risk Newcastle'!AE80</f>
        <v>-2.3225717898016911</v>
      </c>
      <c r="G80" s="198">
        <f>'Risk Port Shepstone'!AE80</f>
        <v>-2.4430302051767003</v>
      </c>
      <c r="H80" s="198">
        <f>'Risk Ilembe'!AE80</f>
        <v>-2.1742377878134889</v>
      </c>
      <c r="I80" s="270">
        <f t="shared" si="10"/>
        <v>-0.13082428566006216</v>
      </c>
      <c r="J80" s="270">
        <f t="shared" si="11"/>
        <v>-0.1431166961962819</v>
      </c>
      <c r="K80" s="270">
        <f t="shared" si="12"/>
        <v>-6.8739330328155213E-2</v>
      </c>
      <c r="L80" s="270">
        <f t="shared" si="13"/>
        <v>-0.22706278650027512</v>
      </c>
      <c r="M80" s="270">
        <f t="shared" si="9"/>
        <v>-0.16837563343753451</v>
      </c>
      <c r="N80" s="270">
        <f t="shared" ref="N80:N143" si="15">AVERAGE(G68:G79)</f>
        <v>-7.6683182755538329E-2</v>
      </c>
      <c r="O80" s="270">
        <f t="shared" si="14"/>
        <v>-0.1495796014672503</v>
      </c>
    </row>
    <row r="81" spans="1:15" hidden="1">
      <c r="A81" s="195">
        <f>Indicators!A93</f>
        <v>38200</v>
      </c>
      <c r="B81" s="198">
        <f>'Risk KZN'!AE81</f>
        <v>2.2808193287750242</v>
      </c>
      <c r="C81" s="198">
        <f>'Risk Durban'!AE81</f>
        <v>2.2763887368994511</v>
      </c>
      <c r="D81" s="198">
        <f>'Risk PMB'!AE81</f>
        <v>2.085432345255398</v>
      </c>
      <c r="E81" s="198">
        <f>'Risk RBay'!AE81</f>
        <v>2.7726780416221457</v>
      </c>
      <c r="F81" s="198">
        <f>'Risk Newcastle'!AE81</f>
        <v>2.3689945367605416</v>
      </c>
      <c r="G81" s="198">
        <f>'Risk Port Shepstone'!AE81</f>
        <v>2.142303295859521</v>
      </c>
      <c r="H81" s="198">
        <f>'Risk Ilembe'!AE81</f>
        <v>2.2805500159989842</v>
      </c>
      <c r="I81" s="270">
        <f t="shared" si="10"/>
        <v>-0.35363465855339987</v>
      </c>
      <c r="J81" s="270">
        <f t="shared" si="11"/>
        <v>-0.37512823011678859</v>
      </c>
      <c r="K81" s="270">
        <f t="shared" si="12"/>
        <v>-0.2707990510251515</v>
      </c>
      <c r="L81" s="270">
        <f t="shared" si="13"/>
        <v>-0.46077404931283428</v>
      </c>
      <c r="M81" s="270">
        <f t="shared" si="9"/>
        <v>-0.36251781415599477</v>
      </c>
      <c r="N81" s="270">
        <f t="shared" si="15"/>
        <v>-0.29509719572936866</v>
      </c>
      <c r="O81" s="270">
        <f t="shared" si="14"/>
        <v>-0.34660546955971433</v>
      </c>
    </row>
    <row r="82" spans="1:15" hidden="1">
      <c r="A82" s="195">
        <f>Indicators!A94</f>
        <v>38231</v>
      </c>
      <c r="B82" s="198">
        <f>'Risk KZN'!AE82</f>
        <v>-2.0451925575117933</v>
      </c>
      <c r="C82" s="198">
        <f>'Risk Durban'!AE82</f>
        <v>-2.1761749929952141</v>
      </c>
      <c r="D82" s="198">
        <f>'Risk PMB'!AE82</f>
        <v>-1.6943820792391162</v>
      </c>
      <c r="E82" s="198">
        <f>'Risk RBay'!AE82</f>
        <v>-2.4819565770502279</v>
      </c>
      <c r="F82" s="198">
        <f>'Risk Newcastle'!AE82</f>
        <v>-2.0276388953784075</v>
      </c>
      <c r="G82" s="198">
        <f>'Risk Port Shepstone'!AE82</f>
        <v>-1.7759767685354997</v>
      </c>
      <c r="H82" s="198">
        <f>'Risk Ilembe'!AE82</f>
        <v>-1.8495253878049556</v>
      </c>
      <c r="I82" s="270">
        <f t="shared" si="10"/>
        <v>-0.12148921271001119</v>
      </c>
      <c r="J82" s="270">
        <f t="shared" si="11"/>
        <v>-0.13989449090772274</v>
      </c>
      <c r="K82" s="270">
        <f t="shared" si="12"/>
        <v>-5.7511368592902255E-2</v>
      </c>
      <c r="L82" s="270">
        <f t="shared" si="13"/>
        <v>-0.19796835603483562</v>
      </c>
      <c r="M82" s="270">
        <f t="shared" si="9"/>
        <v>-0.12778981185661356</v>
      </c>
      <c r="N82" s="270">
        <f t="shared" si="15"/>
        <v>-7.4139294862463512E-2</v>
      </c>
      <c r="O82" s="270">
        <f t="shared" si="14"/>
        <v>-0.11479998164306227</v>
      </c>
    </row>
    <row r="83" spans="1:15" hidden="1">
      <c r="A83" s="195">
        <f>Indicators!A95</f>
        <v>38261</v>
      </c>
      <c r="B83" s="198">
        <f>'Risk KZN'!AE83</f>
        <v>-0.41138060264917187</v>
      </c>
      <c r="C83" s="198">
        <f>'Risk Durban'!AE83</f>
        <v>-0.40939418583101073</v>
      </c>
      <c r="D83" s="198">
        <f>'Risk PMB'!AE83</f>
        <v>-0.2214998162586872</v>
      </c>
      <c r="E83" s="198">
        <f>'Risk RBay'!AE83</f>
        <v>-0.78383453794457214</v>
      </c>
      <c r="F83" s="198">
        <f>'Risk Newcastle'!AE83</f>
        <v>-0.5915895851860381</v>
      </c>
      <c r="G83" s="198">
        <f>'Risk Port Shepstone'!AE83</f>
        <v>-0.21735634154334046</v>
      </c>
      <c r="H83" s="198">
        <f>'Risk Ilembe'!AE83</f>
        <v>-0.56251921142448791</v>
      </c>
      <c r="I83" s="270">
        <f t="shared" si="10"/>
        <v>-0.35039272362775375</v>
      </c>
      <c r="J83" s="270">
        <f t="shared" si="11"/>
        <v>-0.39037425563886291</v>
      </c>
      <c r="K83" s="270">
        <f t="shared" si="12"/>
        <v>-0.26041776166809982</v>
      </c>
      <c r="L83" s="270">
        <f t="shared" si="13"/>
        <v>-0.44880976667423605</v>
      </c>
      <c r="M83" s="270">
        <f t="shared" si="9"/>
        <v>-0.33990804433966509</v>
      </c>
      <c r="N83" s="270">
        <f t="shared" si="15"/>
        <v>-0.28164705706199272</v>
      </c>
      <c r="O83" s="270">
        <f t="shared" si="14"/>
        <v>-0.28799692347495481</v>
      </c>
    </row>
    <row r="84" spans="1:15" hidden="1">
      <c r="A84" s="195">
        <f>Indicators!A96</f>
        <v>38292</v>
      </c>
      <c r="B84" s="198">
        <f>'Risk KZN'!AE84</f>
        <v>0.38156093186252821</v>
      </c>
      <c r="C84" s="198">
        <f>'Risk Durban'!AE84</f>
        <v>0.45757866372835981</v>
      </c>
      <c r="D84" s="198">
        <f>'Risk PMB'!AE84</f>
        <v>0.45065692734267399</v>
      </c>
      <c r="E84" s="198">
        <f>'Risk RBay'!AE84</f>
        <v>0.23185591412145826</v>
      </c>
      <c r="F84" s="198">
        <f>'Risk Newcastle'!AE84</f>
        <v>0.14420974947696324</v>
      </c>
      <c r="G84" s="198">
        <f>'Risk Port Shepstone'!AE84</f>
        <v>0.46233245612071838</v>
      </c>
      <c r="H84" s="198">
        <f>'Risk Ilembe'!AE84</f>
        <v>-3.3489360322605598E-2</v>
      </c>
      <c r="I84" s="270">
        <f t="shared" si="10"/>
        <v>-0.39399415622907208</v>
      </c>
      <c r="J84" s="270">
        <f t="shared" si="11"/>
        <v>-0.43867111422568045</v>
      </c>
      <c r="K84" s="270">
        <f t="shared" si="12"/>
        <v>-0.29780475614401497</v>
      </c>
      <c r="L84" s="270">
        <f t="shared" si="13"/>
        <v>-0.50698399820703666</v>
      </c>
      <c r="M84" s="270">
        <f t="shared" si="9"/>
        <v>-0.39724405002004753</v>
      </c>
      <c r="N84" s="270">
        <f t="shared" si="15"/>
        <v>-0.30951777357074578</v>
      </c>
      <c r="O84" s="270">
        <f t="shared" si="14"/>
        <v>-0.32508588373250541</v>
      </c>
    </row>
    <row r="85" spans="1:15" hidden="1">
      <c r="A85" s="195">
        <f>Indicators!A97</f>
        <v>38322</v>
      </c>
      <c r="B85" s="198">
        <f>'Risk KZN'!AE85</f>
        <v>0.94205954487984256</v>
      </c>
      <c r="C85" s="198">
        <f>'Risk Durban'!AE85</f>
        <v>1.0252488046817481</v>
      </c>
      <c r="D85" s="198">
        <f>'Risk PMB'!AE85</f>
        <v>0.98003035295569518</v>
      </c>
      <c r="E85" s="198">
        <f>'Risk RBay'!AE85</f>
        <v>0.54462356286446267</v>
      </c>
      <c r="F85" s="198">
        <f>'Risk Newcastle'!AE85</f>
        <v>0.73862983494752144</v>
      </c>
      <c r="G85" s="198">
        <f>'Risk Port Shepstone'!AE85</f>
        <v>1.0246224884544599</v>
      </c>
      <c r="H85" s="198">
        <f>'Risk Ilembe'!AE85</f>
        <v>0.80308049325415898</v>
      </c>
      <c r="I85" s="270">
        <f t="shared" si="10"/>
        <v>-0.27065463812567919</v>
      </c>
      <c r="J85" s="270">
        <f t="shared" si="11"/>
        <v>-0.31207790795305962</v>
      </c>
      <c r="K85" s="270">
        <f t="shared" si="12"/>
        <v>-0.19271695778842721</v>
      </c>
      <c r="L85" s="270">
        <f t="shared" si="13"/>
        <v>-0.34852291998606938</v>
      </c>
      <c r="M85" s="270">
        <f t="shared" si="9"/>
        <v>-0.27700859578541143</v>
      </c>
      <c r="N85" s="270">
        <f t="shared" si="15"/>
        <v>-0.19874579575070792</v>
      </c>
      <c r="O85" s="270">
        <f t="shared" si="14"/>
        <v>-0.2130769226431857</v>
      </c>
    </row>
    <row r="86" spans="1:15" hidden="1">
      <c r="A86" s="195">
        <f>Indicators!A98</f>
        <v>38353</v>
      </c>
      <c r="B86" s="198">
        <f>'Risk KZN'!AE86</f>
        <v>0.35382808717103048</v>
      </c>
      <c r="C86" s="198">
        <f>'Risk Durban'!AE86</f>
        <v>0.29618279631513278</v>
      </c>
      <c r="D86" s="198">
        <f>'Risk PMB'!AE86</f>
        <v>0.37947727462862557</v>
      </c>
      <c r="E86" s="198">
        <f>'Risk RBay'!AE86</f>
        <v>0.47737054233513776</v>
      </c>
      <c r="F86" s="198">
        <f>'Risk Newcastle'!AE86</f>
        <v>0.59312896263872894</v>
      </c>
      <c r="G86" s="198">
        <f>'Risk Port Shepstone'!AE86</f>
        <v>0.29918243884738649</v>
      </c>
      <c r="H86" s="198">
        <f>'Risk Ilembe'!AE86</f>
        <v>0.58441620924515592</v>
      </c>
      <c r="I86" s="270">
        <f t="shared" si="10"/>
        <v>-0.21254807936371645</v>
      </c>
      <c r="J86" s="270">
        <f t="shared" si="11"/>
        <v>-0.23750977024502884</v>
      </c>
      <c r="K86" s="270">
        <f t="shared" si="12"/>
        <v>-0.12457583799306608</v>
      </c>
      <c r="L86" s="270">
        <f t="shared" si="13"/>
        <v>-0.35885985656915809</v>
      </c>
      <c r="M86" s="270">
        <f t="shared" si="9"/>
        <v>-0.24573019847003152</v>
      </c>
      <c r="N86" s="270">
        <f t="shared" si="15"/>
        <v>-0.12936827535588094</v>
      </c>
      <c r="O86" s="270">
        <f t="shared" si="14"/>
        <v>-0.18422031069918454</v>
      </c>
    </row>
    <row r="87" spans="1:15" hidden="1">
      <c r="A87" s="195">
        <f>Indicators!A99</f>
        <v>38384</v>
      </c>
      <c r="B87" s="198">
        <f>'Risk KZN'!AE87</f>
        <v>-1.4981459942123154</v>
      </c>
      <c r="C87" s="198">
        <f>'Risk Durban'!AE87</f>
        <v>-1.575553541734863</v>
      </c>
      <c r="D87" s="198">
        <f>'Risk PMB'!AE87</f>
        <v>-1.2587774060940238</v>
      </c>
      <c r="E87" s="198">
        <f>'Risk RBay'!AE87</f>
        <v>-1.7177014817106051</v>
      </c>
      <c r="F87" s="198">
        <f>'Risk Newcastle'!AE87</f>
        <v>-1.4503409932274496</v>
      </c>
      <c r="G87" s="198">
        <f>'Risk Port Shepstone'!AE87</f>
        <v>-1.3569782862870643</v>
      </c>
      <c r="H87" s="198">
        <f>'Risk Ilembe'!AE87</f>
        <v>-1.4502271534969917</v>
      </c>
      <c r="I87" s="270">
        <f t="shared" si="10"/>
        <v>-0.28734092917816462</v>
      </c>
      <c r="J87" s="270">
        <f t="shared" si="11"/>
        <v>-0.32159317794015013</v>
      </c>
      <c r="K87" s="270">
        <f t="shared" si="12"/>
        <v>-0.18627770473199187</v>
      </c>
      <c r="L87" s="270">
        <f t="shared" si="13"/>
        <v>-0.43982318041400975</v>
      </c>
      <c r="M87" s="270">
        <f t="shared" si="9"/>
        <v>-0.31394074808553046</v>
      </c>
      <c r="N87" s="270">
        <f t="shared" si="15"/>
        <v>-0.1942558343465545</v>
      </c>
      <c r="O87" s="270">
        <f t="shared" si="14"/>
        <v>-0.24165065535752539</v>
      </c>
    </row>
    <row r="88" spans="1:15" hidden="1">
      <c r="A88" s="195">
        <f>Indicators!A100</f>
        <v>38412</v>
      </c>
      <c r="B88" s="198">
        <f>'Risk KZN'!AE88</f>
        <v>0.39318140550905323</v>
      </c>
      <c r="C88" s="198">
        <f>'Risk Durban'!AE88</f>
        <v>0.37257274304348625</v>
      </c>
      <c r="D88" s="198">
        <f>'Risk PMB'!AE88</f>
        <v>0.28868685734151617</v>
      </c>
      <c r="E88" s="198">
        <f>'Risk RBay'!AE88</f>
        <v>0.77629762756368192</v>
      </c>
      <c r="F88" s="198">
        <f>'Risk Newcastle'!AE88</f>
        <v>0.68224264183835814</v>
      </c>
      <c r="G88" s="198">
        <f>'Risk Port Shepstone'!AE88</f>
        <v>0.23982109858443432</v>
      </c>
      <c r="H88" s="198">
        <f>'Risk Ilembe'!AE88</f>
        <v>0.55927353482872022</v>
      </c>
      <c r="I88" s="270">
        <f t="shared" si="10"/>
        <v>-0.27076483553964009</v>
      </c>
      <c r="J88" s="270">
        <f t="shared" si="11"/>
        <v>-0.31442845898431326</v>
      </c>
      <c r="K88" s="270">
        <f t="shared" si="12"/>
        <v>-0.16867171693071614</v>
      </c>
      <c r="L88" s="270">
        <f t="shared" si="13"/>
        <v>-0.41647789729330142</v>
      </c>
      <c r="M88" s="270">
        <f t="shared" si="9"/>
        <v>-0.29725208711076273</v>
      </c>
      <c r="N88" s="270">
        <f t="shared" si="15"/>
        <v>-0.16967071374606166</v>
      </c>
      <c r="O88" s="270">
        <f t="shared" si="14"/>
        <v>-0.20362874480258952</v>
      </c>
    </row>
    <row r="89" spans="1:15" hidden="1">
      <c r="A89" s="195">
        <f>Indicators!A101</f>
        <v>38443</v>
      </c>
      <c r="B89" s="198">
        <f>'Risk KZN'!AE89</f>
        <v>0.85873456814867033</v>
      </c>
      <c r="C89" s="198">
        <f>'Risk Durban'!AE89</f>
        <v>0.93822858538457099</v>
      </c>
      <c r="D89" s="198">
        <f>'Risk PMB'!AE89</f>
        <v>0.88214153715138566</v>
      </c>
      <c r="E89" s="198">
        <f>'Risk RBay'!AE89</f>
        <v>0.76490302346562289</v>
      </c>
      <c r="F89" s="198">
        <f>'Risk Newcastle'!AE89</f>
        <v>0.80213418400581515</v>
      </c>
      <c r="G89" s="198">
        <f>'Risk Port Shepstone'!AE89</f>
        <v>0.84890729083039218</v>
      </c>
      <c r="H89" s="198">
        <f>'Risk Ilembe'!AE89</f>
        <v>0.60263342030463074</v>
      </c>
      <c r="I89" s="270">
        <f t="shared" si="10"/>
        <v>-0.1971751123183727</v>
      </c>
      <c r="J89" s="270">
        <f t="shared" si="11"/>
        <v>-0.23354224361472883</v>
      </c>
      <c r="K89" s="270">
        <f t="shared" si="12"/>
        <v>-0.1145926804033927</v>
      </c>
      <c r="L89" s="270">
        <f t="shared" si="13"/>
        <v>-0.2898226179546845</v>
      </c>
      <c r="M89" s="270">
        <f t="shared" si="9"/>
        <v>-0.17493382141910505</v>
      </c>
      <c r="N89" s="270">
        <f t="shared" si="15"/>
        <v>-0.13367970198142354</v>
      </c>
      <c r="O89" s="270">
        <f t="shared" si="14"/>
        <v>-0.12410869069629619</v>
      </c>
    </row>
    <row r="90" spans="1:15" hidden="1">
      <c r="A90" s="195">
        <f>Indicators!A102</f>
        <v>38473</v>
      </c>
      <c r="B90" s="198">
        <f>'Risk KZN'!AE90</f>
        <v>2.0211392124830447</v>
      </c>
      <c r="C90" s="198">
        <f>'Risk Durban'!AE90</f>
        <v>1.9840840292532662</v>
      </c>
      <c r="D90" s="198">
        <f>'Risk PMB'!AE90</f>
        <v>1.7788761969282256</v>
      </c>
      <c r="E90" s="198">
        <f>'Risk RBay'!AE90</f>
        <v>2.4918804079608416</v>
      </c>
      <c r="F90" s="198">
        <f>'Risk Newcastle'!AE90</f>
        <v>2.2358502124145909</v>
      </c>
      <c r="G90" s="198">
        <f>'Risk Port Shepstone'!AE90</f>
        <v>1.8940303137466981</v>
      </c>
      <c r="H90" s="198">
        <f>'Risk Ilembe'!AE90</f>
        <v>2.3479853673956432</v>
      </c>
      <c r="I90" s="270">
        <f t="shared" si="10"/>
        <v>-0.17928052008684406</v>
      </c>
      <c r="J90" s="270">
        <f t="shared" si="11"/>
        <v>-0.20085599758582248</v>
      </c>
      <c r="K90" s="270">
        <f t="shared" si="12"/>
        <v>-8.766781693044455E-2</v>
      </c>
      <c r="L90" s="270">
        <f t="shared" si="13"/>
        <v>-0.29529530896348621</v>
      </c>
      <c r="M90" s="270">
        <f t="shared" si="9"/>
        <v>-0.18796606578863637</v>
      </c>
      <c r="N90" s="270">
        <f t="shared" si="15"/>
        <v>-0.10810599257830185</v>
      </c>
      <c r="O90" s="270">
        <f t="shared" si="14"/>
        <v>-0.17362042836118816</v>
      </c>
    </row>
    <row r="91" spans="1:15" hidden="1">
      <c r="A91" s="195">
        <f>Indicators!A103</f>
        <v>38504</v>
      </c>
      <c r="B91" s="198">
        <f>'Risk KZN'!AE91</f>
        <v>-1.1451393085898902</v>
      </c>
      <c r="C91" s="198">
        <f>'Risk Durban'!AE91</f>
        <v>-1.2476373837069903</v>
      </c>
      <c r="D91" s="198">
        <f>'Risk PMB'!AE91</f>
        <v>-0.94067997312156315</v>
      </c>
      <c r="E91" s="198">
        <f>'Risk RBay'!AE91</f>
        <v>-1.2895918361656684</v>
      </c>
      <c r="F91" s="198">
        <f>'Risk Newcastle'!AE91</f>
        <v>-1.1249733497430245</v>
      </c>
      <c r="G91" s="198">
        <f>'Risk Port Shepstone'!AE91</f>
        <v>-0.97059502637771888</v>
      </c>
      <c r="H91" s="198">
        <f>'Risk Ilembe'!AE91</f>
        <v>-1.0403207400243253</v>
      </c>
      <c r="I91" s="270">
        <f t="shared" si="10"/>
        <v>0.1576553734912727</v>
      </c>
      <c r="J91" s="270">
        <f t="shared" si="11"/>
        <v>0.12986258666714681</v>
      </c>
      <c r="K91" s="270">
        <f t="shared" si="12"/>
        <v>0.21422498927775332</v>
      </c>
      <c r="L91" s="270">
        <f t="shared" si="13"/>
        <v>0.10166177970819662</v>
      </c>
      <c r="M91" s="270">
        <f t="shared" si="9"/>
        <v>0.1720653742062016</v>
      </c>
      <c r="N91" s="270">
        <f t="shared" si="15"/>
        <v>0.21064465072683633</v>
      </c>
      <c r="O91" s="270">
        <f t="shared" si="14"/>
        <v>0.21275078463643185</v>
      </c>
    </row>
    <row r="92" spans="1:15" hidden="1">
      <c r="A92" s="195">
        <f>Indicators!A104</f>
        <v>38534</v>
      </c>
      <c r="B92" s="198">
        <f>'Risk KZN'!AE92</f>
        <v>-0.61236183225307217</v>
      </c>
      <c r="C92" s="198">
        <f>'Risk Durban'!AE92</f>
        <v>-0.66500030624859763</v>
      </c>
      <c r="D92" s="198">
        <f>'Risk PMB'!AE92</f>
        <v>-0.45567451752326504</v>
      </c>
      <c r="E92" s="198">
        <f>'Risk RBay'!AE92</f>
        <v>-0.88949016935398995</v>
      </c>
      <c r="F92" s="198">
        <f>'Risk Newcastle'!AE92</f>
        <v>-0.61128783455558156</v>
      </c>
      <c r="G92" s="198">
        <f>'Risk Port Shepstone'!AE92</f>
        <v>-0.48704685329267317</v>
      </c>
      <c r="H92" s="198">
        <f>'Risk Ilembe'!AE92</f>
        <v>-0.48497070514040458</v>
      </c>
      <c r="I92" s="270">
        <f t="shared" si="10"/>
        <v>-3.8152473266705032E-2</v>
      </c>
      <c r="J92" s="270">
        <f t="shared" si="11"/>
        <v>-6.8814661804604341E-2</v>
      </c>
      <c r="K92" s="270">
        <f t="shared" si="12"/>
        <v>3.5689618582744054E-2</v>
      </c>
      <c r="L92" s="270">
        <f t="shared" si="13"/>
        <v>-8.0735747428063956E-2</v>
      </c>
      <c r="M92" s="270">
        <f t="shared" si="9"/>
        <v>4.006292395492328E-3</v>
      </c>
      <c r="N92" s="270">
        <f t="shared" si="15"/>
        <v>1.2271896210273886E-2</v>
      </c>
      <c r="O92" s="270">
        <f t="shared" si="14"/>
        <v>5.6349500117031477E-3</v>
      </c>
    </row>
    <row r="93" spans="1:15" hidden="1">
      <c r="A93" s="195">
        <f>Indicators!A105</f>
        <v>38565</v>
      </c>
      <c r="B93" s="198">
        <f>'Risk KZN'!AE93</f>
        <v>-1.4351500868110325</v>
      </c>
      <c r="C93" s="198">
        <f>'Risk Durban'!AE93</f>
        <v>-1.5109091631629894</v>
      </c>
      <c r="D93" s="198">
        <f>'Risk PMB'!AE93</f>
        <v>-1.2763868262188143</v>
      </c>
      <c r="E93" s="198">
        <f>'Risk RBay'!AE93</f>
        <v>-1.5019870425452837</v>
      </c>
      <c r="F93" s="198">
        <f>'Risk Newcastle'!AE93</f>
        <v>-1.3188906633311019</v>
      </c>
      <c r="G93" s="198">
        <f>'Risk Port Shepstone'!AE93</f>
        <v>-1.3744203511460795</v>
      </c>
      <c r="H93" s="198">
        <f>'Risk Ilembe'!AE93</f>
        <v>-1.3216628243735076</v>
      </c>
      <c r="I93" s="270">
        <f t="shared" si="10"/>
        <v>0.12659189863441259</v>
      </c>
      <c r="J93" s="270">
        <f t="shared" si="11"/>
        <v>0.10637699573244497</v>
      </c>
      <c r="K93" s="270">
        <f t="shared" si="12"/>
        <v>0.18952397494723874</v>
      </c>
      <c r="L93" s="270">
        <f t="shared" si="13"/>
        <v>7.4752876475690608E-2</v>
      </c>
      <c r="M93" s="270">
        <f t="shared" si="9"/>
        <v>0.14661328866600154</v>
      </c>
      <c r="N93" s="270">
        <f t="shared" si="15"/>
        <v>0.17527050886727613</v>
      </c>
      <c r="O93" s="270">
        <f t="shared" si="14"/>
        <v>0.14640720690112688</v>
      </c>
    </row>
    <row r="94" spans="1:15" hidden="1">
      <c r="A94" s="195">
        <f>Indicators!A106</f>
        <v>38596</v>
      </c>
      <c r="B94" s="198">
        <f>'Risk KZN'!AE94</f>
        <v>1.1235860569852625</v>
      </c>
      <c r="C94" s="198">
        <f>'Risk Durban'!AE94</f>
        <v>1.0376550212437223</v>
      </c>
      <c r="D94" s="198">
        <f>'Risk PMB'!AE94</f>
        <v>1.095838693572013</v>
      </c>
      <c r="E94" s="198">
        <f>'Risk RBay'!AE94</f>
        <v>1.1817506719631274</v>
      </c>
      <c r="F94" s="198">
        <f>'Risk Newcastle'!AE94</f>
        <v>0.85064932394975401</v>
      </c>
      <c r="G94" s="198">
        <f>'Risk Port Shepstone'!AE94</f>
        <v>1.2997528573489707</v>
      </c>
      <c r="H94" s="198">
        <f>'Risk Ilembe'!AE94</f>
        <v>1.180966440143262</v>
      </c>
      <c r="I94" s="270">
        <f t="shared" si="10"/>
        <v>-0.18307221933109211</v>
      </c>
      <c r="J94" s="270">
        <f t="shared" si="11"/>
        <v>-0.20923116260609179</v>
      </c>
      <c r="K94" s="270">
        <f t="shared" si="12"/>
        <v>-9.0627622675612293E-2</v>
      </c>
      <c r="L94" s="270">
        <f t="shared" si="13"/>
        <v>-0.28146921387159513</v>
      </c>
      <c r="M94" s="270">
        <f t="shared" si="9"/>
        <v>-0.16071047800830215</v>
      </c>
      <c r="N94" s="270">
        <f t="shared" si="15"/>
        <v>-0.11778979504985722</v>
      </c>
      <c r="O94" s="270">
        <f t="shared" si="14"/>
        <v>-0.15377719646324747</v>
      </c>
    </row>
    <row r="95" spans="1:15" hidden="1">
      <c r="A95" s="195">
        <f>Indicators!A107</f>
        <v>38626</v>
      </c>
      <c r="B95" s="198">
        <f>'Risk KZN'!AE95</f>
        <v>2.2598359485604216</v>
      </c>
      <c r="C95" s="198">
        <f>'Risk Durban'!AE95</f>
        <v>2.1787367463957361</v>
      </c>
      <c r="D95" s="198">
        <f>'Risk PMB'!AE95</f>
        <v>2.0607510606284332</v>
      </c>
      <c r="E95" s="198">
        <f>'Risk RBay'!AE95</f>
        <v>2.5776241736306549</v>
      </c>
      <c r="F95" s="198">
        <f>'Risk Newcastle'!AE95</f>
        <v>2.2867173296368919</v>
      </c>
      <c r="G95" s="198">
        <f>'Risk Port Shepstone'!AE95</f>
        <v>2.2401801036116322</v>
      </c>
      <c r="H95" s="198">
        <f>'Risk Ilembe'!AE95</f>
        <v>2.6241855703397645</v>
      </c>
      <c r="I95" s="270">
        <f t="shared" si="10"/>
        <v>8.0992665210329162E-2</v>
      </c>
      <c r="J95" s="270">
        <f t="shared" si="11"/>
        <v>5.8588005247152963E-2</v>
      </c>
      <c r="K95" s="270">
        <f t="shared" si="12"/>
        <v>0.14189077505864847</v>
      </c>
      <c r="L95" s="270">
        <f t="shared" si="13"/>
        <v>2.3839723546184438E-2</v>
      </c>
      <c r="M95" s="270">
        <f t="shared" ref="M95:M158" si="16">AVERAGE(F83:F94)</f>
        <v>7.9146873602378029E-2</v>
      </c>
      <c r="N95" s="270">
        <f t="shared" si="15"/>
        <v>0.13852100710718196</v>
      </c>
      <c r="O95" s="270">
        <f t="shared" si="14"/>
        <v>9.8763789199104016E-2</v>
      </c>
    </row>
    <row r="96" spans="1:15" hidden="1">
      <c r="A96" s="195">
        <f>Indicators!A108</f>
        <v>38657</v>
      </c>
      <c r="B96" s="198">
        <f>'Risk KZN'!AE96</f>
        <v>1.0673194474396257</v>
      </c>
      <c r="C96" s="198">
        <f>'Risk Durban'!AE96</f>
        <v>1.1076634451868816</v>
      </c>
      <c r="D96" s="198">
        <f>'Risk PMB'!AE96</f>
        <v>1.1025561961388577</v>
      </c>
      <c r="E96" s="198">
        <f>'Risk RBay'!AE96</f>
        <v>0.86002817685405641</v>
      </c>
      <c r="F96" s="198">
        <f>'Risk Newcastle'!AE96</f>
        <v>0.77579062491043016</v>
      </c>
      <c r="G96" s="198">
        <f>'Risk Port Shepstone'!AE96</f>
        <v>1.2223612330840741</v>
      </c>
      <c r="H96" s="198">
        <f>'Risk Ilembe'!AE96</f>
        <v>0.81791728769376981</v>
      </c>
      <c r="I96" s="270">
        <f t="shared" si="10"/>
        <v>0.30359404447779531</v>
      </c>
      <c r="J96" s="270">
        <f t="shared" si="11"/>
        <v>0.27426558293271519</v>
      </c>
      <c r="K96" s="270">
        <f t="shared" si="12"/>
        <v>0.33207834813257514</v>
      </c>
      <c r="L96" s="270">
        <f t="shared" si="13"/>
        <v>0.30396128284412005</v>
      </c>
      <c r="M96" s="270">
        <f t="shared" si="16"/>
        <v>0.31900578317095557</v>
      </c>
      <c r="N96" s="270">
        <f t="shared" si="15"/>
        <v>0.34331571087009632</v>
      </c>
      <c r="O96" s="270">
        <f t="shared" si="14"/>
        <v>0.36432252101279178</v>
      </c>
    </row>
    <row r="97" spans="1:15" hidden="1">
      <c r="A97" s="195">
        <f>Indicators!A109</f>
        <v>38687</v>
      </c>
      <c r="B97" s="198">
        <f>'Risk KZN'!AE97</f>
        <v>-0.68801525117816986</v>
      </c>
      <c r="C97" s="198">
        <f>'Risk Durban'!AE97</f>
        <v>-0.88912794743666013</v>
      </c>
      <c r="D97" s="198">
        <f>'Risk PMB'!AE97</f>
        <v>-0.50841611581707935</v>
      </c>
      <c r="E97" s="198">
        <f>'Risk RBay'!AE97</f>
        <v>-0.8943562957235387</v>
      </c>
      <c r="F97" s="198">
        <f>'Risk Newcastle'!AE97</f>
        <v>-0.77334293464811532</v>
      </c>
      <c r="G97" s="198">
        <f>'Risk Port Shepstone'!AE97</f>
        <v>-0.41886985549810052</v>
      </c>
      <c r="H97" s="198">
        <f>'Risk Ilembe'!AE97</f>
        <v>-0.25983710343937699</v>
      </c>
      <c r="I97" s="270">
        <f t="shared" si="10"/>
        <v>0.36074058744255338</v>
      </c>
      <c r="J97" s="270">
        <f t="shared" si="11"/>
        <v>0.3284393147209253</v>
      </c>
      <c r="K97" s="270">
        <f t="shared" si="12"/>
        <v>0.38640328719892381</v>
      </c>
      <c r="L97" s="270">
        <f t="shared" si="13"/>
        <v>0.35630897140516993</v>
      </c>
      <c r="M97" s="270">
        <f t="shared" si="16"/>
        <v>0.37163752279041112</v>
      </c>
      <c r="N97" s="270">
        <f t="shared" si="15"/>
        <v>0.40665144228370931</v>
      </c>
      <c r="O97" s="270">
        <f t="shared" si="14"/>
        <v>0.4352730750141563</v>
      </c>
    </row>
    <row r="98" spans="1:15" hidden="1">
      <c r="A98" s="195">
        <f>Indicators!A110</f>
        <v>38718</v>
      </c>
      <c r="B98" s="198">
        <f>'Risk KZN'!AE98</f>
        <v>-1.3911321402803845</v>
      </c>
      <c r="C98" s="198">
        <f>'Risk Durban'!AE98</f>
        <v>-1.6034067209029883</v>
      </c>
      <c r="D98" s="198">
        <f>'Risk PMB'!AE98</f>
        <v>-1.1565110909953857</v>
      </c>
      <c r="E98" s="198">
        <f>'Risk RBay'!AE98</f>
        <v>-1.5169336683937169</v>
      </c>
      <c r="F98" s="198">
        <f>'Risk Newcastle'!AE98</f>
        <v>-1.505412093566906</v>
      </c>
      <c r="G98" s="198">
        <f>'Risk Port Shepstone'!AE98</f>
        <v>-1.1190022720109503</v>
      </c>
      <c r="H98" s="198">
        <f>'Risk Ilembe'!AE98</f>
        <v>-1.1193986666874316</v>
      </c>
      <c r="I98" s="270">
        <f t="shared" si="10"/>
        <v>0.2249010211043857</v>
      </c>
      <c r="J98" s="270">
        <f t="shared" si="11"/>
        <v>0.16890791871105804</v>
      </c>
      <c r="K98" s="270">
        <f t="shared" si="12"/>
        <v>0.26236608146785928</v>
      </c>
      <c r="L98" s="270">
        <f t="shared" si="13"/>
        <v>0.23639398318950308</v>
      </c>
      <c r="M98" s="270">
        <f t="shared" si="16"/>
        <v>0.24563979199077471</v>
      </c>
      <c r="N98" s="270">
        <f t="shared" si="15"/>
        <v>0.28636041362099601</v>
      </c>
      <c r="O98" s="270">
        <f t="shared" si="14"/>
        <v>0.34669660862302831</v>
      </c>
    </row>
    <row r="99" spans="1:15" hidden="1">
      <c r="A99" s="195">
        <f>Indicators!A111</f>
        <v>38749</v>
      </c>
      <c r="B99" s="198">
        <f>'Risk KZN'!AE99</f>
        <v>1.8682132370649294</v>
      </c>
      <c r="C99" s="198">
        <f>'Risk Durban'!AE99</f>
        <v>1.8186313683491977</v>
      </c>
      <c r="D99" s="198">
        <f>'Risk PMB'!AE99</f>
        <v>1.8170612992060089</v>
      </c>
      <c r="E99" s="198">
        <f>'Risk RBay'!AE99</f>
        <v>1.7125188493006476</v>
      </c>
      <c r="F99" s="198">
        <f>'Risk Newcastle'!AE99</f>
        <v>1.6874270851394546</v>
      </c>
      <c r="G99" s="198">
        <f>'Risk Port Shepstone'!AE99</f>
        <v>1.9790622090572541</v>
      </c>
      <c r="H99" s="198">
        <f>'Risk Ilembe'!AE99</f>
        <v>2.0928773146825566</v>
      </c>
      <c r="I99" s="270">
        <f t="shared" si="10"/>
        <v>7.9487668816767762E-2</v>
      </c>
      <c r="J99" s="270">
        <f t="shared" si="11"/>
        <v>1.0608792276214604E-2</v>
      </c>
      <c r="K99" s="270">
        <f t="shared" si="12"/>
        <v>0.13436705099919169</v>
      </c>
      <c r="L99" s="270">
        <f t="shared" si="13"/>
        <v>7.0201965628765226E-2</v>
      </c>
      <c r="M99" s="270">
        <f t="shared" si="16"/>
        <v>7.0761370640305118E-2</v>
      </c>
      <c r="N99" s="270">
        <f t="shared" si="15"/>
        <v>0.16817835438280124</v>
      </c>
      <c r="O99" s="270">
        <f t="shared" si="14"/>
        <v>0.20471203562864604</v>
      </c>
    </row>
    <row r="100" spans="1:15" hidden="1">
      <c r="A100" s="195">
        <f>Indicators!A112</f>
        <v>38777</v>
      </c>
      <c r="B100" s="198">
        <f>'Risk KZN'!AE100</f>
        <v>-0.54259052077658432</v>
      </c>
      <c r="C100" s="198">
        <f>'Risk Durban'!AE100</f>
        <v>-0.53547652669005164</v>
      </c>
      <c r="D100" s="198">
        <f>'Risk PMB'!AE100</f>
        <v>-0.39493714368454036</v>
      </c>
      <c r="E100" s="198">
        <f>'Risk RBay'!AE100</f>
        <v>-0.53036578489469932</v>
      </c>
      <c r="F100" s="198">
        <f>'Risk Newcastle'!AE100</f>
        <v>-0.45163553411591773</v>
      </c>
      <c r="G100" s="198">
        <f>'Risk Port Shepstone'!AE100</f>
        <v>-0.53489805828183024</v>
      </c>
      <c r="H100" s="198">
        <f>'Risk Ilembe'!AE100</f>
        <v>-0.74916264654001685</v>
      </c>
      <c r="I100" s="270">
        <f t="shared" si="10"/>
        <v>0.36001760475653821</v>
      </c>
      <c r="J100" s="270">
        <f t="shared" si="11"/>
        <v>0.29345753478321962</v>
      </c>
      <c r="K100" s="270">
        <f t="shared" si="12"/>
        <v>0.39068694310752777</v>
      </c>
      <c r="L100" s="270">
        <f t="shared" si="13"/>
        <v>0.356053659879703</v>
      </c>
      <c r="M100" s="270">
        <f t="shared" si="16"/>
        <v>0.33224204383754713</v>
      </c>
      <c r="N100" s="270">
        <f t="shared" si="15"/>
        <v>0.44618172899482778</v>
      </c>
      <c r="O100" s="270">
        <f t="shared" si="14"/>
        <v>0.49997074131027502</v>
      </c>
    </row>
    <row r="101" spans="1:15" hidden="1">
      <c r="A101" s="195">
        <f>Indicators!A113</f>
        <v>38808</v>
      </c>
      <c r="B101" s="198">
        <f>'Risk KZN'!AE101</f>
        <v>-1.1605410953921698</v>
      </c>
      <c r="C101" s="198">
        <f>'Risk Durban'!AE101</f>
        <v>-1.244902004081706</v>
      </c>
      <c r="D101" s="198">
        <f>'Risk PMB'!AE101</f>
        <v>-0.99919320980449733</v>
      </c>
      <c r="E101" s="198">
        <f>'Risk RBay'!AE101</f>
        <v>-1.1241688313472706</v>
      </c>
      <c r="F101" s="198">
        <f>'Risk Newcastle'!AE101</f>
        <v>-1.1294561219735169</v>
      </c>
      <c r="G101" s="198">
        <f>'Risk Port Shepstone'!AE101</f>
        <v>-1.072405207946671</v>
      </c>
      <c r="H101" s="198">
        <f>'Risk Ilembe'!AE101</f>
        <v>-1.1762082871885986</v>
      </c>
      <c r="I101" s="270">
        <f t="shared" si="10"/>
        <v>0.28203661089940169</v>
      </c>
      <c r="J101" s="270">
        <f t="shared" si="11"/>
        <v>0.21778676230542482</v>
      </c>
      <c r="K101" s="270">
        <f t="shared" si="12"/>
        <v>0.33371827635535634</v>
      </c>
      <c r="L101" s="270">
        <f t="shared" si="13"/>
        <v>0.2471650421748379</v>
      </c>
      <c r="M101" s="270">
        <f t="shared" si="16"/>
        <v>0.23775219584135751</v>
      </c>
      <c r="N101" s="270">
        <f t="shared" si="15"/>
        <v>0.38162179925597245</v>
      </c>
      <c r="O101" s="270">
        <f t="shared" si="14"/>
        <v>0.39093439286288018</v>
      </c>
    </row>
    <row r="102" spans="1:15" hidden="1">
      <c r="A102" s="195">
        <f>Indicators!A114</f>
        <v>38838</v>
      </c>
      <c r="B102" s="198">
        <f>'Risk KZN'!AE102</f>
        <v>2.7863213644100751</v>
      </c>
      <c r="C102" s="198">
        <f>'Risk Durban'!AE102</f>
        <v>2.7350581605315769</v>
      </c>
      <c r="D102" s="198">
        <f>'Risk PMB'!AE102</f>
        <v>2.3587105553670993</v>
      </c>
      <c r="E102" s="198">
        <f>'Risk RBay'!AE102</f>
        <v>3.7379535477869421</v>
      </c>
      <c r="F102" s="198">
        <f>'Risk Newcastle'!AE102</f>
        <v>3.066709599370796</v>
      </c>
      <c r="G102" s="198">
        <f>'Risk Port Shepstone'!AE102</f>
        <v>2.4592252267360037</v>
      </c>
      <c r="H102" s="198">
        <f>'Risk Ilembe'!AE102</f>
        <v>3.1391634921800096</v>
      </c>
      <c r="I102" s="270">
        <f t="shared" si="10"/>
        <v>0.11376363893766504</v>
      </c>
      <c r="J102" s="270">
        <f t="shared" si="11"/>
        <v>3.5859213183235095E-2</v>
      </c>
      <c r="K102" s="270">
        <f t="shared" si="12"/>
        <v>0.17694038077569943</v>
      </c>
      <c r="L102" s="270">
        <f t="shared" si="13"/>
        <v>8.9742387607096699E-2</v>
      </c>
      <c r="M102" s="270">
        <f t="shared" si="16"/>
        <v>7.6786337009746505E-2</v>
      </c>
      <c r="N102" s="270">
        <f t="shared" si="15"/>
        <v>0.22151242435788374</v>
      </c>
      <c r="O102" s="270">
        <f t="shared" si="14"/>
        <v>0.2426975839051112</v>
      </c>
    </row>
    <row r="103" spans="1:15" hidden="1">
      <c r="A103" s="195">
        <f>Indicators!A115</f>
        <v>38869</v>
      </c>
      <c r="B103" s="198">
        <f>'Risk KZN'!AE103</f>
        <v>6.8933338158660901E-2</v>
      </c>
      <c r="C103" s="198">
        <f>'Risk Durban'!AE103</f>
        <v>0.11552697812946375</v>
      </c>
      <c r="D103" s="198">
        <f>'Risk PMB'!AE103</f>
        <v>3.3916719138790075E-2</v>
      </c>
      <c r="E103" s="198">
        <f>'Risk RBay'!AE103</f>
        <v>0.17559848192569716</v>
      </c>
      <c r="F103" s="198">
        <f>'Risk Newcastle'!AE103</f>
        <v>0.419841635257794</v>
      </c>
      <c r="G103" s="198">
        <f>'Risk Port Shepstone'!AE103</f>
        <v>-0.1347333776621156</v>
      </c>
      <c r="H103" s="198">
        <f>'Risk Ilembe'!AE103</f>
        <v>0.18768865154631889</v>
      </c>
      <c r="I103" s="270">
        <f t="shared" si="10"/>
        <v>0.17752881826491754</v>
      </c>
      <c r="J103" s="270">
        <f t="shared" si="11"/>
        <v>9.8440390789760912E-2</v>
      </c>
      <c r="K103" s="270">
        <f t="shared" si="12"/>
        <v>0.22525991064560558</v>
      </c>
      <c r="L103" s="270">
        <f t="shared" si="13"/>
        <v>0.19358181592593837</v>
      </c>
      <c r="M103" s="270">
        <f t="shared" si="16"/>
        <v>0.14602461925609689</v>
      </c>
      <c r="N103" s="270">
        <f t="shared" si="15"/>
        <v>0.26861200044032602</v>
      </c>
      <c r="O103" s="270">
        <f t="shared" si="14"/>
        <v>0.30862909430380842</v>
      </c>
    </row>
    <row r="104" spans="1:15" hidden="1">
      <c r="A104" s="195">
        <f>Indicators!A116</f>
        <v>38899</v>
      </c>
      <c r="B104" s="198">
        <f>'Risk KZN'!AE104</f>
        <v>-0.21770262605479038</v>
      </c>
      <c r="C104" s="198">
        <f>'Risk Durban'!AE104</f>
        <v>-0.22872307756560747</v>
      </c>
      <c r="D104" s="198">
        <f>'Risk PMB'!AE104</f>
        <v>-5.6359597859588433E-2</v>
      </c>
      <c r="E104" s="198">
        <f>'Risk RBay'!AE104</f>
        <v>-0.38930276076072029</v>
      </c>
      <c r="F104" s="198">
        <f>'Risk Newcastle'!AE104</f>
        <v>-0.38407335854313568</v>
      </c>
      <c r="G104" s="198">
        <f>'Risk Port Shepstone'!AE104</f>
        <v>-5.2630146011892753E-2</v>
      </c>
      <c r="H104" s="198">
        <f>'Risk Ilembe'!AE104</f>
        <v>-0.44863852928762116</v>
      </c>
      <c r="I104" s="270">
        <f t="shared" si="10"/>
        <v>0.27870153882729681</v>
      </c>
      <c r="J104" s="270">
        <f t="shared" si="11"/>
        <v>0.21203742094279879</v>
      </c>
      <c r="K104" s="270">
        <f t="shared" si="12"/>
        <v>0.30647630166730161</v>
      </c>
      <c r="L104" s="270">
        <f t="shared" si="13"/>
        <v>0.31568100910021885</v>
      </c>
      <c r="M104" s="270">
        <f t="shared" si="16"/>
        <v>0.27475920133949844</v>
      </c>
      <c r="N104" s="270">
        <f t="shared" si="15"/>
        <v>0.33826713783329287</v>
      </c>
      <c r="O104" s="270">
        <f t="shared" si="14"/>
        <v>0.41096321026802873</v>
      </c>
    </row>
    <row r="105" spans="1:15" hidden="1">
      <c r="A105" s="195">
        <f>Indicators!A117</f>
        <v>38930</v>
      </c>
      <c r="B105" s="198">
        <f>'Risk KZN'!AE105</f>
        <v>1.692977782674453</v>
      </c>
      <c r="C105" s="198">
        <f>'Risk Durban'!AE105</f>
        <v>1.8872431553885411</v>
      </c>
      <c r="D105" s="198">
        <f>'Risk PMB'!AE105</f>
        <v>1.5542465546471467</v>
      </c>
      <c r="E105" s="198">
        <f>'Risk RBay'!AE105</f>
        <v>1.9001205490931341</v>
      </c>
      <c r="F105" s="198">
        <f>'Risk Newcastle'!AE105</f>
        <v>1.8565798361576138</v>
      </c>
      <c r="G105" s="198">
        <f>'Risk Port Shepstone'!AE105</f>
        <v>1.4379792007796821</v>
      </c>
      <c r="H105" s="198">
        <f>'Risk Ilembe'!AE105</f>
        <v>1.2979218128555687</v>
      </c>
      <c r="I105" s="270">
        <f t="shared" si="10"/>
        <v>0.31158980601048702</v>
      </c>
      <c r="J105" s="270">
        <f t="shared" si="11"/>
        <v>0.24839385666638128</v>
      </c>
      <c r="K105" s="270">
        <f t="shared" si="12"/>
        <v>0.33975254497260804</v>
      </c>
      <c r="L105" s="270">
        <f t="shared" si="13"/>
        <v>0.35736329314965803</v>
      </c>
      <c r="M105" s="270">
        <f t="shared" si="16"/>
        <v>0.2936937410072023</v>
      </c>
      <c r="N105" s="270">
        <f t="shared" si="15"/>
        <v>0.37446853010669123</v>
      </c>
      <c r="O105" s="270">
        <f t="shared" si="14"/>
        <v>0.41399089158909402</v>
      </c>
    </row>
    <row r="106" spans="1:15" hidden="1">
      <c r="A106" s="195">
        <f>Indicators!A118</f>
        <v>38961</v>
      </c>
      <c r="B106" s="198">
        <f>'Risk KZN'!AE106</f>
        <v>3.2074173926025908</v>
      </c>
      <c r="C106" s="198">
        <f>'Risk Durban'!AE106</f>
        <v>3.2888076517230287</v>
      </c>
      <c r="D106" s="198">
        <f>'Risk PMB'!AE106</f>
        <v>2.9322068503436718</v>
      </c>
      <c r="E106" s="198">
        <f>'Risk RBay'!AE106</f>
        <v>3.5239472793567832</v>
      </c>
      <c r="F106" s="198">
        <f>'Risk Newcastle'!AE106</f>
        <v>3.2409942573910513</v>
      </c>
      <c r="G106" s="198">
        <f>'Risk Port Shepstone'!AE106</f>
        <v>3.0397092040524614</v>
      </c>
      <c r="H106" s="198">
        <f>'Risk Ilembe'!AE106</f>
        <v>3.2026607172130781</v>
      </c>
      <c r="I106" s="270">
        <f t="shared" si="10"/>
        <v>0.57226712846761074</v>
      </c>
      <c r="J106" s="270">
        <f t="shared" si="11"/>
        <v>0.53157321654567546</v>
      </c>
      <c r="K106" s="270">
        <f t="shared" si="12"/>
        <v>0.57563866004477149</v>
      </c>
      <c r="L106" s="270">
        <f t="shared" si="13"/>
        <v>0.64087225911952628</v>
      </c>
      <c r="M106" s="270">
        <f t="shared" si="16"/>
        <v>0.55831628263126187</v>
      </c>
      <c r="N106" s="270">
        <f t="shared" si="15"/>
        <v>0.60883515943383792</v>
      </c>
      <c r="O106" s="270">
        <f t="shared" si="14"/>
        <v>0.63228961135818362</v>
      </c>
    </row>
    <row r="107" spans="1:15" hidden="1">
      <c r="A107" s="195">
        <f>Indicators!A119</f>
        <v>38991</v>
      </c>
      <c r="B107" s="198">
        <f>'Risk KZN'!AE107</f>
        <v>0.55896902790111003</v>
      </c>
      <c r="C107" s="198">
        <f>'Risk Durban'!AE107</f>
        <v>0.70121428422062537</v>
      </c>
      <c r="D107" s="198">
        <f>'Risk PMB'!AE107</f>
        <v>0.66485637418104337</v>
      </c>
      <c r="E107" s="198">
        <f>'Risk RBay'!AE107</f>
        <v>0.18628220567131654</v>
      </c>
      <c r="F107" s="198">
        <f>'Risk Newcastle'!AE107</f>
        <v>0.38145520349927903</v>
      </c>
      <c r="G107" s="198">
        <f>'Risk Port Shepstone'!AE107</f>
        <v>0.61507744279446475</v>
      </c>
      <c r="H107" s="198">
        <f>'Risk Ilembe'!AE107</f>
        <v>9.6559493719566986E-2</v>
      </c>
      <c r="I107" s="270">
        <f t="shared" si="10"/>
        <v>0.74591973976905479</v>
      </c>
      <c r="J107" s="270">
        <f t="shared" si="11"/>
        <v>0.71916926908561774</v>
      </c>
      <c r="K107" s="270">
        <f t="shared" si="12"/>
        <v>0.728669339775743</v>
      </c>
      <c r="L107" s="270">
        <f t="shared" si="13"/>
        <v>0.83605530973566422</v>
      </c>
      <c r="M107" s="270">
        <f t="shared" si="16"/>
        <v>0.75751169375137006</v>
      </c>
      <c r="N107" s="270">
        <f t="shared" si="15"/>
        <v>0.75383152165912903</v>
      </c>
      <c r="O107" s="270">
        <f t="shared" si="14"/>
        <v>0.80076413444733496</v>
      </c>
    </row>
    <row r="108" spans="1:15" hidden="1">
      <c r="A108" s="195">
        <f>Indicators!A120</f>
        <v>39022</v>
      </c>
      <c r="B108" s="198">
        <f>'Risk KZN'!AE108</f>
        <v>-1.4477993577261361</v>
      </c>
      <c r="C108" s="198">
        <f>'Risk Durban'!AE108</f>
        <v>-1.5214529653629607</v>
      </c>
      <c r="D108" s="198">
        <f>'Risk PMB'!AE108</f>
        <v>-1.1942100169166088</v>
      </c>
      <c r="E108" s="198">
        <f>'Risk RBay'!AE108</f>
        <v>-1.563842198785752</v>
      </c>
      <c r="F108" s="198">
        <f>'Risk Newcastle'!AE108</f>
        <v>-1.399316220070745</v>
      </c>
      <c r="G108" s="198">
        <f>'Risk Port Shepstone'!AE108</f>
        <v>-1.3295111703034821</v>
      </c>
      <c r="H108" s="198">
        <f>'Risk Ilembe'!AE108</f>
        <v>-1.5150205574722657</v>
      </c>
      <c r="I108" s="270">
        <f t="shared" si="10"/>
        <v>0.60418082971411213</v>
      </c>
      <c r="J108" s="270">
        <f t="shared" si="11"/>
        <v>0.5960423972376917</v>
      </c>
      <c r="K108" s="270">
        <f t="shared" si="12"/>
        <v>0.61234478257179381</v>
      </c>
      <c r="L108" s="270">
        <f t="shared" si="13"/>
        <v>0.63677681240571926</v>
      </c>
      <c r="M108" s="270">
        <f t="shared" si="16"/>
        <v>0.59873984990656892</v>
      </c>
      <c r="N108" s="270">
        <f t="shared" si="15"/>
        <v>0.61840629992436491</v>
      </c>
      <c r="O108" s="270">
        <f t="shared" si="14"/>
        <v>0.59012862806231858</v>
      </c>
    </row>
    <row r="109" spans="1:15" hidden="1">
      <c r="A109" s="195">
        <f>Indicators!A121</f>
        <v>39052</v>
      </c>
      <c r="B109" s="198">
        <f>'Risk KZN'!AE109</f>
        <v>1.0024034081573741</v>
      </c>
      <c r="C109" s="198">
        <f>'Risk Durban'!AE109</f>
        <v>1.0663732905228693</v>
      </c>
      <c r="D109" s="198">
        <f>'Risk PMB'!AE109</f>
        <v>1.0179883595304509</v>
      </c>
      <c r="E109" s="198">
        <f>'Risk RBay'!AE109</f>
        <v>0.78729730450961322</v>
      </c>
      <c r="F109" s="198">
        <f>'Risk Newcastle'!AE109</f>
        <v>0.87631150892597331</v>
      </c>
      <c r="G109" s="198">
        <f>'Risk Port Shepstone'!AE109</f>
        <v>1.0424859597907314</v>
      </c>
      <c r="H109" s="198">
        <f>'Risk Ilembe'!AE109</f>
        <v>0.85266462612923788</v>
      </c>
      <c r="I109" s="270">
        <f t="shared" si="10"/>
        <v>0.39458759595029863</v>
      </c>
      <c r="J109" s="270">
        <f t="shared" si="11"/>
        <v>0.37694936302520493</v>
      </c>
      <c r="K109" s="270">
        <f t="shared" si="12"/>
        <v>0.42094759815050509</v>
      </c>
      <c r="L109" s="270">
        <f t="shared" si="13"/>
        <v>0.43478761443573521</v>
      </c>
      <c r="M109" s="270">
        <f t="shared" si="16"/>
        <v>0.41748094615813763</v>
      </c>
      <c r="N109" s="270">
        <f t="shared" si="15"/>
        <v>0.40575026630873534</v>
      </c>
      <c r="O109" s="270">
        <f t="shared" si="14"/>
        <v>0.39571714096514898</v>
      </c>
    </row>
    <row r="110" spans="1:15" hidden="1">
      <c r="A110" s="195">
        <f>Indicators!A122</f>
        <v>39083</v>
      </c>
      <c r="B110" s="198">
        <f>'Risk KZN'!AE110</f>
        <v>1.4589926392441908</v>
      </c>
      <c r="C110" s="198">
        <f>'Risk Durban'!AE110</f>
        <v>1.5591180680405765</v>
      </c>
      <c r="D110" s="198">
        <f>'Risk PMB'!AE110</f>
        <v>1.3537628378916768</v>
      </c>
      <c r="E110" s="198">
        <f>'Risk RBay'!AE110</f>
        <v>1.7477705027422741</v>
      </c>
      <c r="F110" s="198">
        <f>'Risk Newcastle'!AE110</f>
        <v>1.549904529624897</v>
      </c>
      <c r="G110" s="198">
        <f>'Risk Port Shepstone'!AE110</f>
        <v>1.3665386716013921</v>
      </c>
      <c r="H110" s="198">
        <f>'Risk Ilembe'!AE110</f>
        <v>1.2901530500312122</v>
      </c>
      <c r="I110" s="270">
        <f t="shared" si="10"/>
        <v>0.53545581756159411</v>
      </c>
      <c r="J110" s="270">
        <f t="shared" si="11"/>
        <v>0.53990779952183243</v>
      </c>
      <c r="K110" s="270">
        <f t="shared" si="12"/>
        <v>0.54814797109613256</v>
      </c>
      <c r="L110" s="270">
        <f t="shared" si="13"/>
        <v>0.57492541445516465</v>
      </c>
      <c r="M110" s="270">
        <f t="shared" si="16"/>
        <v>0.55495214978931162</v>
      </c>
      <c r="N110" s="270">
        <f t="shared" si="15"/>
        <v>0.52752991758280465</v>
      </c>
      <c r="O110" s="270">
        <f t="shared" si="14"/>
        <v>0.48842561842920024</v>
      </c>
    </row>
    <row r="111" spans="1:15" hidden="1">
      <c r="A111" s="195">
        <f>Indicators!A123</f>
        <v>39114</v>
      </c>
      <c r="B111" s="198">
        <f>'Risk KZN'!AE111</f>
        <v>2.467332185475549E-2</v>
      </c>
      <c r="C111" s="198">
        <f>'Risk Durban'!AE111</f>
        <v>7.8370401101760228E-3</v>
      </c>
      <c r="D111" s="198">
        <f>'Risk PMB'!AE111</f>
        <v>0.13794890333532406</v>
      </c>
      <c r="E111" s="198">
        <f>'Risk RBay'!AE111</f>
        <v>-5.6098200964982588E-4</v>
      </c>
      <c r="F111" s="198">
        <f>'Risk Newcastle'!AE111</f>
        <v>4.2306162564085481E-2</v>
      </c>
      <c r="G111" s="198">
        <f>'Risk Port Shepstone'!AE111</f>
        <v>3.6544806549253156E-2</v>
      </c>
      <c r="H111" s="198">
        <f>'Risk Ilembe'!AE111</f>
        <v>-0.13444970623028299</v>
      </c>
      <c r="I111" s="270">
        <f t="shared" si="10"/>
        <v>0.77296621585530856</v>
      </c>
      <c r="J111" s="270">
        <f t="shared" si="11"/>
        <v>0.80345153193379615</v>
      </c>
      <c r="K111" s="270">
        <f t="shared" si="12"/>
        <v>0.75733746517005451</v>
      </c>
      <c r="L111" s="270">
        <f t="shared" si="13"/>
        <v>0.84698409538316366</v>
      </c>
      <c r="M111" s="270">
        <f t="shared" si="16"/>
        <v>0.80956186838862854</v>
      </c>
      <c r="N111" s="270">
        <f t="shared" si="15"/>
        <v>0.73465832955049981</v>
      </c>
      <c r="O111" s="270">
        <f t="shared" si="14"/>
        <v>0.68922159482242051</v>
      </c>
    </row>
    <row r="112" spans="1:15" hidden="1">
      <c r="A112" s="195">
        <f>Indicators!A124</f>
        <v>39142</v>
      </c>
      <c r="B112" s="198">
        <f>'Risk KZN'!AE112</f>
        <v>-1.3157135338626749</v>
      </c>
      <c r="C112" s="198">
        <f>'Risk Durban'!AE112</f>
        <v>-1.4249034256283732</v>
      </c>
      <c r="D112" s="198">
        <f>'Risk PMB'!AE112</f>
        <v>-1.2121443466364619</v>
      </c>
      <c r="E112" s="198">
        <f>'Risk RBay'!AE112</f>
        <v>-1.4811149821421525</v>
      </c>
      <c r="F112" s="198">
        <f>'Risk Newcastle'!AE112</f>
        <v>-1.1513636589460041</v>
      </c>
      <c r="G112" s="198">
        <f>'Risk Port Shepstone'!AE112</f>
        <v>-1.4390261363556174</v>
      </c>
      <c r="H112" s="198">
        <f>'Risk Ilembe'!AE112</f>
        <v>-1.2297919247519549</v>
      </c>
      <c r="I112" s="270">
        <f t="shared" si="10"/>
        <v>0.61933788958779401</v>
      </c>
      <c r="J112" s="270">
        <f t="shared" si="11"/>
        <v>0.6525520045805443</v>
      </c>
      <c r="K112" s="270">
        <f t="shared" si="12"/>
        <v>0.61741143218083072</v>
      </c>
      <c r="L112" s="270">
        <f t="shared" si="13"/>
        <v>0.7042274427739722</v>
      </c>
      <c r="M112" s="270">
        <f t="shared" si="16"/>
        <v>0.67246845817401457</v>
      </c>
      <c r="N112" s="270">
        <f t="shared" si="15"/>
        <v>0.57278187934149971</v>
      </c>
      <c r="O112" s="270">
        <f t="shared" si="14"/>
        <v>0.50361100974635054</v>
      </c>
    </row>
    <row r="113" spans="1:15" hidden="1">
      <c r="A113" s="195">
        <f>Indicators!A125</f>
        <v>39173</v>
      </c>
      <c r="B113" s="198">
        <f>'Risk KZN'!AE113</f>
        <v>-0.1359749830550756</v>
      </c>
      <c r="C113" s="198">
        <f>'Risk Durban'!AE113</f>
        <v>-4.2756811984365076E-5</v>
      </c>
      <c r="D113" s="198">
        <f>'Risk PMB'!AE113</f>
        <v>7.6545577168032845E-3</v>
      </c>
      <c r="E113" s="198">
        <f>'Risk RBay'!AE113</f>
        <v>-0.35545095533713927</v>
      </c>
      <c r="F113" s="198">
        <f>'Risk Newcastle'!AE113</f>
        <v>-0.23166891181471977</v>
      </c>
      <c r="G113" s="198">
        <f>'Risk Port Shepstone'!AE113</f>
        <v>-4.7779162971756821E-2</v>
      </c>
      <c r="H113" s="198">
        <f>'Risk Ilembe'!AE113</f>
        <v>-0.53830577031742655</v>
      </c>
      <c r="I113" s="270">
        <f t="shared" si="10"/>
        <v>0.55491097183061988</v>
      </c>
      <c r="J113" s="270">
        <f t="shared" si="11"/>
        <v>0.57843309633568418</v>
      </c>
      <c r="K113" s="270">
        <f t="shared" si="12"/>
        <v>0.54931083193483721</v>
      </c>
      <c r="L113" s="270">
        <f t="shared" si="13"/>
        <v>0.62499834300335122</v>
      </c>
      <c r="M113" s="270">
        <f t="shared" si="16"/>
        <v>0.61415778110484065</v>
      </c>
      <c r="N113" s="270">
        <f t="shared" si="15"/>
        <v>0.49743787283535074</v>
      </c>
      <c r="O113" s="270">
        <f t="shared" si="14"/>
        <v>0.46355856989535577</v>
      </c>
    </row>
    <row r="114" spans="1:15" hidden="1">
      <c r="A114" s="195">
        <f>Indicators!A126</f>
        <v>39203</v>
      </c>
      <c r="B114" s="198">
        <f>'Risk KZN'!AE114</f>
        <v>0.32980059585048632</v>
      </c>
      <c r="C114" s="198">
        <f>'Risk Durban'!AE114</f>
        <v>0.38896665705467021</v>
      </c>
      <c r="D114" s="198">
        <f>'Risk PMB'!AE114</f>
        <v>0.31117336285859631</v>
      </c>
      <c r="E114" s="198">
        <f>'Risk RBay'!AE114</f>
        <v>0.33379284606685877</v>
      </c>
      <c r="F114" s="198">
        <f>'Risk Newcastle'!AE114</f>
        <v>0.42545275572652824</v>
      </c>
      <c r="G114" s="198">
        <f>'Risk Port Shepstone'!AE114</f>
        <v>0.24440026597184131</v>
      </c>
      <c r="H114" s="198">
        <f>'Risk Ilembe'!AE114</f>
        <v>0.24028977683836425</v>
      </c>
      <c r="I114" s="270">
        <f t="shared" si="10"/>
        <v>0.64029148119204438</v>
      </c>
      <c r="J114" s="270">
        <f t="shared" si="11"/>
        <v>0.68217136694149427</v>
      </c>
      <c r="K114" s="270">
        <f t="shared" si="12"/>
        <v>0.63321481256161227</v>
      </c>
      <c r="L114" s="270">
        <f t="shared" si="13"/>
        <v>0.68905816600419545</v>
      </c>
      <c r="M114" s="270">
        <f t="shared" si="16"/>
        <v>0.68897338195140689</v>
      </c>
      <c r="N114" s="270">
        <f t="shared" si="15"/>
        <v>0.58282337658326022</v>
      </c>
      <c r="O114" s="270">
        <f t="shared" si="14"/>
        <v>0.51671711296795342</v>
      </c>
    </row>
    <row r="115" spans="1:15" hidden="1">
      <c r="A115" s="195">
        <f>Indicators!A127</f>
        <v>39234</v>
      </c>
      <c r="B115" s="198">
        <f>'Risk KZN'!AE115</f>
        <v>-0.74038884463394783</v>
      </c>
      <c r="C115" s="198">
        <f>'Risk Durban'!AE115</f>
        <v>-0.80999432343156552</v>
      </c>
      <c r="D115" s="198">
        <f>'Risk PMB'!AE115</f>
        <v>-0.61792014908243065</v>
      </c>
      <c r="E115" s="198">
        <f>'Risk RBay'!AE115</f>
        <v>-0.95219996593388267</v>
      </c>
      <c r="F115" s="198">
        <f>'Risk Newcastle'!AE115</f>
        <v>-0.7198338026061134</v>
      </c>
      <c r="G115" s="198">
        <f>'Risk Port Shepstone'!AE115</f>
        <v>-0.73100325525922438</v>
      </c>
      <c r="H115" s="198">
        <f>'Risk Ilembe'!AE115</f>
        <v>-0.69412977570481693</v>
      </c>
      <c r="I115" s="270">
        <f t="shared" si="10"/>
        <v>0.43558141714541204</v>
      </c>
      <c r="J115" s="270">
        <f t="shared" si="11"/>
        <v>0.48666374165175208</v>
      </c>
      <c r="K115" s="270">
        <f t="shared" si="12"/>
        <v>0.46258671318590361</v>
      </c>
      <c r="L115" s="270">
        <f t="shared" si="13"/>
        <v>0.40537810752752201</v>
      </c>
      <c r="M115" s="270">
        <f t="shared" si="16"/>
        <v>0.46886864498105152</v>
      </c>
      <c r="N115" s="270">
        <f t="shared" si="15"/>
        <v>0.39825462985291332</v>
      </c>
      <c r="O115" s="270">
        <f t="shared" si="14"/>
        <v>0.27514430335614964</v>
      </c>
    </row>
    <row r="116" spans="1:15" hidden="1">
      <c r="A116" s="195">
        <f>Indicators!A128</f>
        <v>39264</v>
      </c>
      <c r="B116" s="198">
        <f>'Risk KZN'!AE116</f>
        <v>-0.28823660116054745</v>
      </c>
      <c r="C116" s="198">
        <f>'Risk Durban'!AE116</f>
        <v>-0.41083969376738677</v>
      </c>
      <c r="D116" s="198">
        <f>'Risk PMB'!AE116</f>
        <v>-0.216838585610718</v>
      </c>
      <c r="E116" s="198">
        <f>'Risk RBay'!AE116</f>
        <v>-0.35154566091912731</v>
      </c>
      <c r="F116" s="198">
        <f>'Risk Newcastle'!AE116</f>
        <v>-0.30160899062622831</v>
      </c>
      <c r="G116" s="198">
        <f>'Risk Port Shepstone'!AE116</f>
        <v>-0.23671547224445216</v>
      </c>
      <c r="H116" s="198">
        <f>'Risk Ilembe'!AE116</f>
        <v>-0.10488423130140268</v>
      </c>
      <c r="I116" s="270">
        <f t="shared" si="10"/>
        <v>0.36813790191269463</v>
      </c>
      <c r="J116" s="270">
        <f t="shared" si="11"/>
        <v>0.40953696652166638</v>
      </c>
      <c r="K116" s="270">
        <f t="shared" si="12"/>
        <v>0.40826697416746865</v>
      </c>
      <c r="L116" s="270">
        <f t="shared" si="13"/>
        <v>0.31139490353922361</v>
      </c>
      <c r="M116" s="270">
        <f t="shared" si="16"/>
        <v>0.37389569182572585</v>
      </c>
      <c r="N116" s="270">
        <f t="shared" si="15"/>
        <v>0.34856547338648758</v>
      </c>
      <c r="O116" s="270">
        <f t="shared" si="14"/>
        <v>0.20165943441855497</v>
      </c>
    </row>
    <row r="117" spans="1:15" hidden="1">
      <c r="A117" s="195">
        <f>Indicators!A129</f>
        <v>39295</v>
      </c>
      <c r="B117" s="198">
        <f>'Risk KZN'!AE117</f>
        <v>1.4047094581518289</v>
      </c>
      <c r="C117" s="198">
        <f>'Risk Durban'!AE117</f>
        <v>1.5071739847095236</v>
      </c>
      <c r="D117" s="198">
        <f>'Risk PMB'!AE117</f>
        <v>1.3621390758914258</v>
      </c>
      <c r="E117" s="198">
        <f>'Risk RBay'!AE117</f>
        <v>1.5037433436971448</v>
      </c>
      <c r="F117" s="198">
        <f>'Risk Newcastle'!AE117</f>
        <v>1.4088749924087955</v>
      </c>
      <c r="G117" s="198">
        <f>'Risk Port Shepstone'!AE117</f>
        <v>1.4054618069946574</v>
      </c>
      <c r="H117" s="198">
        <f>'Risk Ilembe'!AE117</f>
        <v>1.2619666262815843</v>
      </c>
      <c r="I117" s="270">
        <f t="shared" si="10"/>
        <v>0.36226007065388144</v>
      </c>
      <c r="J117" s="270">
        <f t="shared" si="11"/>
        <v>0.39436058183818462</v>
      </c>
      <c r="K117" s="270">
        <f t="shared" si="12"/>
        <v>0.39489372518820781</v>
      </c>
      <c r="L117" s="270">
        <f t="shared" si="13"/>
        <v>0.31454132852602307</v>
      </c>
      <c r="M117" s="270">
        <f t="shared" si="16"/>
        <v>0.38076772248546825</v>
      </c>
      <c r="N117" s="270">
        <f t="shared" si="15"/>
        <v>0.33322502953377431</v>
      </c>
      <c r="O117" s="270">
        <f t="shared" si="14"/>
        <v>0.23030562591740647</v>
      </c>
    </row>
    <row r="118" spans="1:15" hidden="1">
      <c r="A118" s="195">
        <f>Indicators!A130</f>
        <v>39326</v>
      </c>
      <c r="B118" s="198">
        <f>'Risk KZN'!AE118</f>
        <v>-1.5227116215805481</v>
      </c>
      <c r="C118" s="198">
        <f>'Risk Durban'!AE118</f>
        <v>-1.630743080543454</v>
      </c>
      <c r="D118" s="198">
        <f>'Risk PMB'!AE118</f>
        <v>-1.2794217784968724</v>
      </c>
      <c r="E118" s="198">
        <f>'Risk RBay'!AE118</f>
        <v>-1.7706840013980727</v>
      </c>
      <c r="F118" s="198">
        <f>'Risk Newcastle'!AE118</f>
        <v>-1.6544884784302656</v>
      </c>
      <c r="G118" s="198">
        <f>'Risk Port Shepstone'!AE118</f>
        <v>-1.3732416723011218</v>
      </c>
      <c r="H118" s="198">
        <f>'Risk Ilembe'!AE118</f>
        <v>-1.6247452174744732</v>
      </c>
      <c r="I118" s="270">
        <f t="shared" si="10"/>
        <v>0.33823771027699623</v>
      </c>
      <c r="J118" s="270">
        <f t="shared" si="11"/>
        <v>0.36268815094826662</v>
      </c>
      <c r="K118" s="270">
        <f t="shared" si="12"/>
        <v>0.37888476862523102</v>
      </c>
      <c r="L118" s="270">
        <f t="shared" si="13"/>
        <v>0.2815098947430239</v>
      </c>
      <c r="M118" s="270">
        <f t="shared" si="16"/>
        <v>0.34345898550639992</v>
      </c>
      <c r="N118" s="270">
        <f t="shared" si="15"/>
        <v>0.33051524671835569</v>
      </c>
      <c r="O118" s="270">
        <f t="shared" si="14"/>
        <v>0.22730936036957447</v>
      </c>
    </row>
    <row r="119" spans="1:15" hidden="1">
      <c r="A119" s="195">
        <f>Indicators!A131</f>
        <v>39356</v>
      </c>
      <c r="B119" s="198">
        <f>'Risk KZN'!AE119</f>
        <v>-1.6515711818383756</v>
      </c>
      <c r="C119" s="198">
        <f>'Risk Durban'!AE119</f>
        <v>-1.7681350471249944</v>
      </c>
      <c r="D119" s="198">
        <f>'Risk PMB'!AE119</f>
        <v>-1.4549502988177285</v>
      </c>
      <c r="E119" s="198">
        <f>'Risk RBay'!AE119</f>
        <v>-1.855591648727557</v>
      </c>
      <c r="F119" s="198">
        <f>'Risk Newcastle'!AE119</f>
        <v>-1.7092757775794214</v>
      </c>
      <c r="G119" s="198">
        <f>'Risk Port Shepstone'!AE119</f>
        <v>-1.6038653491082306</v>
      </c>
      <c r="H119" s="198">
        <f>'Risk Ilembe'!AE119</f>
        <v>-1.7083520924480498</v>
      </c>
      <c r="I119" s="270">
        <f t="shared" si="10"/>
        <v>-5.5939707571598711E-2</v>
      </c>
      <c r="J119" s="270">
        <f t="shared" si="11"/>
        <v>-4.7274410073940287E-2</v>
      </c>
      <c r="K119" s="270">
        <f t="shared" si="12"/>
        <v>2.7915716221852405E-2</v>
      </c>
      <c r="L119" s="270">
        <f t="shared" si="13"/>
        <v>-0.15970937865321408</v>
      </c>
      <c r="M119" s="270">
        <f t="shared" si="16"/>
        <v>-6.4497909145376467E-2</v>
      </c>
      <c r="N119" s="270">
        <f t="shared" si="15"/>
        <v>-3.7230659644442887E-2</v>
      </c>
      <c r="O119" s="270">
        <f t="shared" si="14"/>
        <v>-0.17497446752105475</v>
      </c>
    </row>
    <row r="120" spans="1:15" hidden="1">
      <c r="A120" s="195">
        <f>Indicators!A132</f>
        <v>39387</v>
      </c>
      <c r="B120" s="198">
        <f>'Risk KZN'!AE120</f>
        <v>0.84220666508877973</v>
      </c>
      <c r="C120" s="198">
        <f>'Risk Durban'!AE120</f>
        <v>0.83366464926206663</v>
      </c>
      <c r="D120" s="198">
        <f>'Risk PMB'!AE120</f>
        <v>0.74156429168316085</v>
      </c>
      <c r="E120" s="198">
        <f>'Risk RBay'!AE120</f>
        <v>1.1104692628383004</v>
      </c>
      <c r="F120" s="198">
        <f>'Risk Newcastle'!AE120</f>
        <v>0.93016030818464324</v>
      </c>
      <c r="G120" s="198">
        <f>'Risk Port Shepstone'!AE120</f>
        <v>0.77399077068536348</v>
      </c>
      <c r="H120" s="198">
        <f>'Risk Ilembe'!AE120</f>
        <v>0.90348992422831265</v>
      </c>
      <c r="I120" s="270">
        <f t="shared" si="10"/>
        <v>-0.24015139171655586</v>
      </c>
      <c r="J120" s="270">
        <f t="shared" si="11"/>
        <v>-0.25305352101940864</v>
      </c>
      <c r="K120" s="270">
        <f t="shared" si="12"/>
        <v>-0.14873483986137859</v>
      </c>
      <c r="L120" s="270">
        <f t="shared" si="13"/>
        <v>-0.32986553318645356</v>
      </c>
      <c r="M120" s="270">
        <f t="shared" si="16"/>
        <v>-0.23872549090193484</v>
      </c>
      <c r="N120" s="270">
        <f t="shared" si="15"/>
        <v>-0.2221425589696675</v>
      </c>
      <c r="O120" s="270">
        <f t="shared" si="14"/>
        <v>-0.32538376636835614</v>
      </c>
    </row>
    <row r="121" spans="1:15" hidden="1">
      <c r="A121" s="195">
        <f>Indicators!A133</f>
        <v>39417</v>
      </c>
      <c r="B121" s="198">
        <f>'Risk KZN'!AE121</f>
        <v>-0.38368601208823983</v>
      </c>
      <c r="C121" s="198">
        <f>'Risk Durban'!AE121</f>
        <v>-0.5080316492597946</v>
      </c>
      <c r="D121" s="198">
        <f>'Risk PMB'!AE121</f>
        <v>-0.34413641760676716</v>
      </c>
      <c r="E121" s="198">
        <f>'Risk RBay'!AE121</f>
        <v>-0.32722159159584946</v>
      </c>
      <c r="F121" s="198">
        <f>'Risk Newcastle'!AE121</f>
        <v>-0.40398296556683289</v>
      </c>
      <c r="G121" s="198">
        <f>'Risk Port Shepstone'!AE121</f>
        <v>-0.34340797374157706</v>
      </c>
      <c r="H121" s="198">
        <f>'Risk Ilembe'!AE121</f>
        <v>-0.23267939520512226</v>
      </c>
      <c r="I121" s="270">
        <f t="shared" si="10"/>
        <v>-4.9317556481979469E-2</v>
      </c>
      <c r="J121" s="270">
        <f t="shared" si="11"/>
        <v>-5.6793719800656332E-2</v>
      </c>
      <c r="K121" s="270">
        <f t="shared" si="12"/>
        <v>1.2579685855268863E-2</v>
      </c>
      <c r="L121" s="270">
        <f t="shared" si="13"/>
        <v>-0.10700624471778251</v>
      </c>
      <c r="M121" s="270">
        <f t="shared" si="16"/>
        <v>-4.4602446880652478E-2</v>
      </c>
      <c r="N121" s="270">
        <f t="shared" si="15"/>
        <v>-4.6850730553930332E-2</v>
      </c>
      <c r="O121" s="270">
        <f t="shared" si="14"/>
        <v>-0.12384122622664133</v>
      </c>
    </row>
    <row r="122" spans="1:15" hidden="1">
      <c r="A122" s="195">
        <f>Indicators!A134</f>
        <v>39448</v>
      </c>
      <c r="B122" s="198">
        <f>'Risk KZN'!AE122</f>
        <v>2.5075949899095735</v>
      </c>
      <c r="C122" s="198">
        <f>'Risk Durban'!AE122</f>
        <v>2.3159458364276642</v>
      </c>
      <c r="D122" s="198">
        <f>'Risk PMB'!AE122</f>
        <v>2.2516823192315836</v>
      </c>
      <c r="E122" s="198">
        <f>'Risk RBay'!AE122</f>
        <v>3.1532990113361006</v>
      </c>
      <c r="F122" s="198">
        <f>'Risk Newcastle'!AE122</f>
        <v>2.5515331865747402</v>
      </c>
      <c r="G122" s="198">
        <f>'Risk Port Shepstone'!AE122</f>
        <v>2.4979574187870157</v>
      </c>
      <c r="H122" s="198">
        <f>'Risk Ilembe'!AE122</f>
        <v>3.0583643333128006</v>
      </c>
      <c r="I122" s="270">
        <f t="shared" si="10"/>
        <v>-0.16482500816911402</v>
      </c>
      <c r="J122" s="270">
        <f t="shared" si="11"/>
        <v>-0.18799413144921165</v>
      </c>
      <c r="K122" s="270">
        <f t="shared" si="12"/>
        <v>-0.10093071223949929</v>
      </c>
      <c r="L122" s="270">
        <f t="shared" si="13"/>
        <v>-0.19988281939323774</v>
      </c>
      <c r="M122" s="270">
        <f t="shared" si="16"/>
        <v>-0.15129365308838635</v>
      </c>
      <c r="N122" s="270">
        <f t="shared" si="15"/>
        <v>-0.16234189168162275</v>
      </c>
      <c r="O122" s="270">
        <f t="shared" si="14"/>
        <v>-0.21428656133783797</v>
      </c>
    </row>
    <row r="123" spans="1:15" hidden="1">
      <c r="A123" s="195">
        <f>Indicators!A135</f>
        <v>39479</v>
      </c>
      <c r="B123" s="198">
        <f>'Risk KZN'!AE123</f>
        <v>0.24472900828250055</v>
      </c>
      <c r="C123" s="198">
        <f>'Risk Durban'!AE123</f>
        <v>-1.8703425124474028E-2</v>
      </c>
      <c r="D123" s="198">
        <f>'Risk PMB'!AE123</f>
        <v>0.20729498300133958</v>
      </c>
      <c r="E123" s="198">
        <f>'Risk RBay'!AE123</f>
        <v>0.64829736727372667</v>
      </c>
      <c r="F123" s="198">
        <f>'Risk Newcastle'!AE123</f>
        <v>0.40663516420109386</v>
      </c>
      <c r="G123" s="198">
        <f>'Risk Port Shepstone'!AE123</f>
        <v>0.25837913747296848</v>
      </c>
      <c r="H123" s="198">
        <f>'Risk Ilembe'!AE123</f>
        <v>0.93614388425555028</v>
      </c>
      <c r="I123" s="270">
        <f t="shared" si="10"/>
        <v>-7.7441478946998779E-2</v>
      </c>
      <c r="J123" s="270">
        <f t="shared" si="11"/>
        <v>-0.12492515075028769</v>
      </c>
      <c r="K123" s="270">
        <f t="shared" si="12"/>
        <v>-2.6104088794507058E-2</v>
      </c>
      <c r="L123" s="270">
        <f t="shared" si="13"/>
        <v>-8.2755443677085497E-2</v>
      </c>
      <c r="M123" s="270">
        <f t="shared" si="16"/>
        <v>-6.7824598342566086E-2</v>
      </c>
      <c r="N123" s="270">
        <f t="shared" si="15"/>
        <v>-6.8056996082820786E-2</v>
      </c>
      <c r="O123" s="270">
        <f t="shared" si="14"/>
        <v>-6.6935621064372272E-2</v>
      </c>
    </row>
    <row r="124" spans="1:15" hidden="1">
      <c r="A124" s="195">
        <f>Indicators!A136</f>
        <v>39508</v>
      </c>
      <c r="B124" s="198">
        <f>'Risk KZN'!AE124</f>
        <v>0.69122480112618601</v>
      </c>
      <c r="C124" s="198">
        <f>'Risk Durban'!AE124</f>
        <v>0.7529117832685901</v>
      </c>
      <c r="D124" s="198">
        <f>'Risk PMB'!AE124</f>
        <v>0.67968752923644127</v>
      </c>
      <c r="E124" s="198">
        <f>'Risk RBay'!AE124</f>
        <v>0.68762040425569682</v>
      </c>
      <c r="F124" s="198">
        <f>'Risk Newcastle'!AE124</f>
        <v>0.79081353605485405</v>
      </c>
      <c r="G124" s="198">
        <f>'Risk Port Shepstone'!AE124</f>
        <v>0.63380519775431077</v>
      </c>
      <c r="H124" s="198">
        <f>'Risk Ilembe'!AE124</f>
        <v>0.61450522729926615</v>
      </c>
      <c r="I124" s="270">
        <f t="shared" si="10"/>
        <v>-5.9103505078020008E-2</v>
      </c>
      <c r="J124" s="270">
        <f t="shared" si="11"/>
        <v>-0.12713685618650852</v>
      </c>
      <c r="K124" s="270">
        <f t="shared" si="12"/>
        <v>-2.0325248822339135E-2</v>
      </c>
      <c r="L124" s="270">
        <f t="shared" si="13"/>
        <v>-2.868391457013747E-2</v>
      </c>
      <c r="M124" s="270">
        <f t="shared" si="16"/>
        <v>-3.7463848206148738E-2</v>
      </c>
      <c r="N124" s="270">
        <f t="shared" si="15"/>
        <v>-4.9570801839177815E-2</v>
      </c>
      <c r="O124" s="270">
        <f t="shared" si="14"/>
        <v>2.228051147611378E-2</v>
      </c>
    </row>
    <row r="125" spans="1:15" hidden="1">
      <c r="A125" s="195">
        <f>Indicators!A137</f>
        <v>39539</v>
      </c>
      <c r="B125" s="198">
        <f>'Risk KZN'!AE125</f>
        <v>-2.2365773492506773</v>
      </c>
      <c r="C125" s="198">
        <f>'Risk Durban'!AE125</f>
        <v>-2.1772766951604656</v>
      </c>
      <c r="D125" s="198">
        <f>'Risk PMB'!AE125</f>
        <v>-1.9096689331098797</v>
      </c>
      <c r="E125" s="198">
        <f>'Risk RBay'!AE125</f>
        <v>-2.7860083558780064</v>
      </c>
      <c r="F125" s="198">
        <f>'Risk Newcastle'!AE125</f>
        <v>-2.2007339083250899</v>
      </c>
      <c r="G125" s="198">
        <f>'Risk Port Shepstone'!AE125</f>
        <v>-2.1854618997544857</v>
      </c>
      <c r="H125" s="198">
        <f>'Risk Ilembe'!AE125</f>
        <v>-2.49831163772811</v>
      </c>
      <c r="I125" s="270">
        <f t="shared" si="10"/>
        <v>0.10814135617105171</v>
      </c>
      <c r="J125" s="270">
        <f t="shared" si="11"/>
        <v>5.4347744554905077E-2</v>
      </c>
      <c r="K125" s="270">
        <f t="shared" si="12"/>
        <v>0.13732740750040281</v>
      </c>
      <c r="L125" s="270">
        <f t="shared" si="13"/>
        <v>0.15204403429634997</v>
      </c>
      <c r="M125" s="270">
        <f t="shared" si="16"/>
        <v>0.12438425137725613</v>
      </c>
      <c r="N125" s="270">
        <f t="shared" si="15"/>
        <v>0.12316514266998284</v>
      </c>
      <c r="O125" s="270">
        <f t="shared" si="14"/>
        <v>0.17597194081371559</v>
      </c>
    </row>
    <row r="126" spans="1:15" hidden="1">
      <c r="A126" s="195">
        <f>Indicators!A138</f>
        <v>39569</v>
      </c>
      <c r="B126" s="198">
        <f>'Risk KZN'!AE126</f>
        <v>-2.0416216934851645</v>
      </c>
      <c r="C126" s="198">
        <f>'Risk Durban'!AE126</f>
        <v>-1.9699488175957518</v>
      </c>
      <c r="D126" s="198">
        <f>'Risk PMB'!AE126</f>
        <v>-1.8532771775141721</v>
      </c>
      <c r="E126" s="198">
        <f>'Risk RBay'!AE126</f>
        <v>-2.0398428512318851</v>
      </c>
      <c r="F126" s="198">
        <f>'Risk Newcastle'!AE126</f>
        <v>-1.8017818036024229</v>
      </c>
      <c r="G126" s="198">
        <f>'Risk Port Shepstone'!AE126</f>
        <v>-2.1482689975426998</v>
      </c>
      <c r="H126" s="198">
        <f>'Risk Ilembe'!AE126</f>
        <v>-2.3710422477075568</v>
      </c>
      <c r="I126" s="270">
        <f t="shared" si="10"/>
        <v>-6.6908841011915091E-2</v>
      </c>
      <c r="J126" s="270">
        <f t="shared" si="11"/>
        <v>-0.12708841697413503</v>
      </c>
      <c r="K126" s="270">
        <f t="shared" si="12"/>
        <v>-2.244955006848744E-2</v>
      </c>
      <c r="L126" s="270">
        <f t="shared" si="13"/>
        <v>-5.050241574872235E-2</v>
      </c>
      <c r="M126" s="270">
        <f t="shared" si="16"/>
        <v>-3.9704498331941375E-2</v>
      </c>
      <c r="N126" s="270">
        <f t="shared" si="15"/>
        <v>-5.4975085395244573E-2</v>
      </c>
      <c r="O126" s="270">
        <f t="shared" si="14"/>
        <v>1.2638118529491963E-2</v>
      </c>
    </row>
    <row r="127" spans="1:15" hidden="1">
      <c r="A127" s="195">
        <f>Indicators!A139</f>
        <v>39600</v>
      </c>
      <c r="B127" s="198">
        <f>'Risk KZN'!AE127</f>
        <v>-5.6388369667779339E-2</v>
      </c>
      <c r="C127" s="198">
        <f>'Risk Durban'!AE127</f>
        <v>-0.24574445178711665</v>
      </c>
      <c r="D127" s="198">
        <f>'Risk PMB'!AE127</f>
        <v>-2.9196309393574905E-2</v>
      </c>
      <c r="E127" s="198">
        <f>'Risk RBay'!AE127</f>
        <v>0.22512938534195601</v>
      </c>
      <c r="F127" s="198">
        <f>'Risk Newcastle'!AE127</f>
        <v>0.10529672224465148</v>
      </c>
      <c r="G127" s="198">
        <f>'Risk Port Shepstone'!AE127</f>
        <v>-4.2245321128236674E-2</v>
      </c>
      <c r="H127" s="198">
        <f>'Risk Ilembe'!AE127</f>
        <v>0.40152309676171094</v>
      </c>
      <c r="I127" s="270">
        <f t="shared" si="10"/>
        <v>-0.26452736512321934</v>
      </c>
      <c r="J127" s="270">
        <f t="shared" si="11"/>
        <v>-0.32366470652833684</v>
      </c>
      <c r="K127" s="270">
        <f t="shared" si="12"/>
        <v>-0.20282042843288481</v>
      </c>
      <c r="L127" s="270">
        <f t="shared" si="13"/>
        <v>-0.24830539052361766</v>
      </c>
      <c r="M127" s="270">
        <f t="shared" si="16"/>
        <v>-0.22530737827602065</v>
      </c>
      <c r="N127" s="270">
        <f t="shared" si="15"/>
        <v>-0.25436419068812299</v>
      </c>
      <c r="O127" s="270">
        <f t="shared" si="14"/>
        <v>-0.20497288351600149</v>
      </c>
    </row>
    <row r="128" spans="1:15" hidden="1">
      <c r="A128" s="195">
        <f>Indicators!A140</f>
        <v>39630</v>
      </c>
      <c r="B128" s="198">
        <f>'Risk KZN'!AE128</f>
        <v>0.67851580505634856</v>
      </c>
      <c r="C128" s="198">
        <f>'Risk Durban'!AE128</f>
        <v>0.70282598135382834</v>
      </c>
      <c r="D128" s="198">
        <f>'Risk PMB'!AE128</f>
        <v>0.75380124191186271</v>
      </c>
      <c r="E128" s="198">
        <f>'Risk RBay'!AE128</f>
        <v>0.10980351062047466</v>
      </c>
      <c r="F128" s="198">
        <f>'Risk Newcastle'!AE128</f>
        <v>0.24691621960095217</v>
      </c>
      <c r="G128" s="198">
        <f>'Risk Port Shepstone'!AE128</f>
        <v>0.93719572391825368</v>
      </c>
      <c r="H128" s="198">
        <f>'Risk Ilembe'!AE128</f>
        <v>0.57442379901625107</v>
      </c>
      <c r="I128" s="270">
        <f t="shared" si="10"/>
        <v>-0.20752732554270528</v>
      </c>
      <c r="J128" s="270">
        <f t="shared" si="11"/>
        <v>-0.27664388389129946</v>
      </c>
      <c r="K128" s="270">
        <f t="shared" si="12"/>
        <v>-0.15376010845881349</v>
      </c>
      <c r="L128" s="270">
        <f t="shared" si="13"/>
        <v>-0.15019461125063105</v>
      </c>
      <c r="M128" s="270">
        <f t="shared" si="16"/>
        <v>-0.15654650120512356</v>
      </c>
      <c r="N128" s="270">
        <f t="shared" si="15"/>
        <v>-0.19696769617720736</v>
      </c>
      <c r="O128" s="270">
        <f t="shared" si="14"/>
        <v>-0.11366847747712418</v>
      </c>
    </row>
    <row r="129" spans="1:15" hidden="1">
      <c r="A129" s="195">
        <f>Indicators!A141</f>
        <v>39661</v>
      </c>
      <c r="B129" s="198">
        <f>'Risk KZN'!AE129</f>
        <v>2.0341347713915146</v>
      </c>
      <c r="C129" s="198">
        <f>'Risk Durban'!AE129</f>
        <v>2.0425892611233389</v>
      </c>
      <c r="D129" s="198">
        <f>'Risk PMB'!AE129</f>
        <v>1.8500505402740612</v>
      </c>
      <c r="E129" s="198">
        <f>'Risk RBay'!AE129</f>
        <v>2.0792360342464602</v>
      </c>
      <c r="F129" s="198">
        <f>'Risk Newcastle'!AE129</f>
        <v>2.0399393011662581</v>
      </c>
      <c r="G129" s="198">
        <f>'Risk Port Shepstone'!AE129</f>
        <v>1.9943767911761092</v>
      </c>
      <c r="H129" s="198">
        <f>'Risk Ilembe'!AE129</f>
        <v>2.2806645854037915</v>
      </c>
      <c r="I129" s="270">
        <f t="shared" si="10"/>
        <v>-0.1269646250246306</v>
      </c>
      <c r="J129" s="270">
        <f t="shared" si="11"/>
        <v>-0.18383841096453155</v>
      </c>
      <c r="K129" s="270">
        <f t="shared" si="12"/>
        <v>-7.2873456165265096E-2</v>
      </c>
      <c r="L129" s="270">
        <f t="shared" si="13"/>
        <v>-0.11174884695566423</v>
      </c>
      <c r="M129" s="270">
        <f t="shared" si="16"/>
        <v>-0.11083606701952518</v>
      </c>
      <c r="N129" s="270">
        <f t="shared" si="15"/>
        <v>-9.9141763163648533E-2</v>
      </c>
      <c r="O129" s="270">
        <f t="shared" si="14"/>
        <v>-5.7059474950653E-2</v>
      </c>
    </row>
    <row r="130" spans="1:15" hidden="1">
      <c r="A130" s="195">
        <f>Indicators!A142</f>
        <v>39692</v>
      </c>
      <c r="B130" s="198">
        <f>'Risk KZN'!AE130</f>
        <v>3.6832841623954478</v>
      </c>
      <c r="C130" s="198">
        <f>'Risk Durban'!AE130</f>
        <v>3.6286421694068869</v>
      </c>
      <c r="D130" s="198">
        <f>'Risk PMB'!AE130</f>
        <v>3.2332689595016681</v>
      </c>
      <c r="E130" s="198">
        <f>'Risk RBay'!AE130</f>
        <v>4.4431012366635558</v>
      </c>
      <c r="F130" s="198">
        <f>'Risk Newcastle'!AE130</f>
        <v>3.664906328484077</v>
      </c>
      <c r="G130" s="198">
        <f>'Risk Port Shepstone'!AE130</f>
        <v>3.5597618647639493</v>
      </c>
      <c r="H130" s="198">
        <f>'Risk Ilembe'!AE130</f>
        <v>3.9794912701799952</v>
      </c>
      <c r="I130" s="270">
        <f t="shared" si="10"/>
        <v>-7.4512515587990102E-2</v>
      </c>
      <c r="J130" s="270">
        <f t="shared" si="11"/>
        <v>-0.13922047126338019</v>
      </c>
      <c r="K130" s="270">
        <f t="shared" si="12"/>
        <v>-3.2214167466712185E-2</v>
      </c>
      <c r="L130" s="270">
        <f t="shared" si="13"/>
        <v>-6.3791122743221254E-2</v>
      </c>
      <c r="M130" s="270">
        <f t="shared" si="16"/>
        <v>-5.8247374623069947E-2</v>
      </c>
      <c r="N130" s="270">
        <f t="shared" si="15"/>
        <v>-5.0065514481860897E-2</v>
      </c>
      <c r="O130" s="270">
        <f t="shared" si="14"/>
        <v>2.7832021642864229E-2</v>
      </c>
    </row>
    <row r="131" spans="1:15" hidden="1">
      <c r="A131" s="195">
        <f>Indicators!A143</f>
        <v>39722</v>
      </c>
      <c r="B131" s="198">
        <f>'Risk KZN'!AE131</f>
        <v>6.8876006741129201</v>
      </c>
      <c r="C131" s="198">
        <f>'Risk Durban'!AE131</f>
        <v>7.1673188736327305</v>
      </c>
      <c r="D131" s="198">
        <f>'Risk PMB'!AE131</f>
        <v>6.0918569256310713</v>
      </c>
      <c r="E131" s="198">
        <f>'Risk RBay'!AE131</f>
        <v>7.5454110654500317</v>
      </c>
      <c r="F131" s="198">
        <f>'Risk Newcastle'!AE131</f>
        <v>7.0636996901979261</v>
      </c>
      <c r="G131" s="198">
        <f>'Risk Port Shepstone'!AE131</f>
        <v>6.4214417939661868</v>
      </c>
      <c r="H131" s="198">
        <f>'Risk Ilembe'!AE131</f>
        <v>6.9491313577879872</v>
      </c>
      <c r="I131" s="270">
        <f t="shared" si="10"/>
        <v>0.35932046641000953</v>
      </c>
      <c r="J131" s="270">
        <f t="shared" si="11"/>
        <v>0.29906163289914817</v>
      </c>
      <c r="K131" s="270">
        <f t="shared" si="12"/>
        <v>0.34384339403316622</v>
      </c>
      <c r="L131" s="270">
        <f t="shared" si="13"/>
        <v>0.45402431376191438</v>
      </c>
      <c r="M131" s="270">
        <f t="shared" si="16"/>
        <v>0.38503552595312529</v>
      </c>
      <c r="N131" s="270">
        <f t="shared" si="15"/>
        <v>0.36101811360689506</v>
      </c>
      <c r="O131" s="270">
        <f t="shared" si="14"/>
        <v>0.49485172894740331</v>
      </c>
    </row>
    <row r="132" spans="1:15" hidden="1">
      <c r="A132" s="195">
        <f>Indicators!A144</f>
        <v>39753</v>
      </c>
      <c r="B132" s="198">
        <f>'Risk KZN'!AE132</f>
        <v>2.9259762928479005</v>
      </c>
      <c r="C132" s="198">
        <f>'Risk Durban'!AE132</f>
        <v>2.9541379885254879</v>
      </c>
      <c r="D132" s="198">
        <f>'Risk PMB'!AE132</f>
        <v>2.6573465296566448</v>
      </c>
      <c r="E132" s="198">
        <f>'Risk RBay'!AE132</f>
        <v>3.1614033805968806</v>
      </c>
      <c r="F132" s="198">
        <f>'Risk Newcastle'!AE132</f>
        <v>2.6067058225349546</v>
      </c>
      <c r="G132" s="198">
        <f>'Risk Port Shepstone'!AE132</f>
        <v>3.0118107270135699</v>
      </c>
      <c r="H132" s="198">
        <f>'Risk Ilembe'!AE132</f>
        <v>2.8421811675544051</v>
      </c>
      <c r="I132" s="270">
        <f t="shared" si="10"/>
        <v>1.0709181210726175</v>
      </c>
      <c r="J132" s="270">
        <f t="shared" si="11"/>
        <v>1.0436827929622918</v>
      </c>
      <c r="K132" s="270">
        <f t="shared" si="12"/>
        <v>0.97274399607056627</v>
      </c>
      <c r="L132" s="270">
        <f t="shared" si="13"/>
        <v>1.2374412066100469</v>
      </c>
      <c r="M132" s="270">
        <f t="shared" si="16"/>
        <v>1.116116814934571</v>
      </c>
      <c r="N132" s="270">
        <f t="shared" si="15"/>
        <v>1.0297937088630966</v>
      </c>
      <c r="O132" s="270">
        <f t="shared" si="14"/>
        <v>1.2163086831337397</v>
      </c>
    </row>
    <row r="133" spans="1:15" hidden="1">
      <c r="A133" s="195">
        <f>Indicators!A145</f>
        <v>39783</v>
      </c>
      <c r="B133" s="198">
        <f>'Risk KZN'!AE133</f>
        <v>1.4381856398875155</v>
      </c>
      <c r="C133" s="198">
        <f>'Risk Durban'!AE133</f>
        <v>1.6058120042656161</v>
      </c>
      <c r="D133" s="198">
        <f>'Risk PMB'!AE133</f>
        <v>1.3941448244020513</v>
      </c>
      <c r="E133" s="198">
        <f>'Risk RBay'!AE133</f>
        <v>1.0434239076996499</v>
      </c>
      <c r="F133" s="198">
        <f>'Risk Newcastle'!AE133</f>
        <v>0.85150987958352087</v>
      </c>
      <c r="G133" s="198">
        <f>'Risk Port Shepstone'!AE133</f>
        <v>1.6636934097303295</v>
      </c>
      <c r="H133" s="198">
        <f>'Risk Ilembe'!AE133</f>
        <v>0.8217833471005983</v>
      </c>
      <c r="I133" s="270">
        <f t="shared" si="10"/>
        <v>1.2445655900525441</v>
      </c>
      <c r="J133" s="270">
        <f t="shared" si="11"/>
        <v>1.2203889045675771</v>
      </c>
      <c r="K133" s="270">
        <f t="shared" si="12"/>
        <v>1.1323925159016899</v>
      </c>
      <c r="L133" s="270">
        <f t="shared" si="13"/>
        <v>1.4083523830899285</v>
      </c>
      <c r="M133" s="270">
        <f t="shared" si="16"/>
        <v>1.25582894113043</v>
      </c>
      <c r="N133" s="270">
        <f t="shared" si="15"/>
        <v>1.2162787052237805</v>
      </c>
      <c r="O133" s="270">
        <f t="shared" si="14"/>
        <v>1.3778662867442473</v>
      </c>
    </row>
    <row r="134" spans="1:15" hidden="1">
      <c r="A134" s="195">
        <f>Indicators!A146</f>
        <v>39814</v>
      </c>
      <c r="B134" s="198">
        <f>'Risk KZN'!AE134</f>
        <v>-0.51954972497937013</v>
      </c>
      <c r="C134" s="198">
        <f>'Risk Durban'!AE134</f>
        <v>-0.76742065577821417</v>
      </c>
      <c r="D134" s="198">
        <f>'Risk PMB'!AE134</f>
        <v>-0.48275529271578815</v>
      </c>
      <c r="E134" s="198">
        <f>'Risk RBay'!AE134</f>
        <v>5.8406428991526871E-2</v>
      </c>
      <c r="F134" s="198">
        <f>'Risk Newcastle'!AE134</f>
        <v>-7.1483185319291292E-2</v>
      </c>
      <c r="G134" s="198">
        <f>'Risk Port Shepstone'!AE134</f>
        <v>-0.65926919784259075</v>
      </c>
      <c r="H134" s="198">
        <f>'Risk Ilembe'!AE134</f>
        <v>0.13084685519456019</v>
      </c>
      <c r="I134" s="270">
        <f t="shared" si="10"/>
        <v>1.3963882277171906</v>
      </c>
      <c r="J134" s="270">
        <f t="shared" si="11"/>
        <v>1.3965425423613613</v>
      </c>
      <c r="K134" s="270">
        <f t="shared" si="12"/>
        <v>1.2772492860690914</v>
      </c>
      <c r="L134" s="270">
        <f t="shared" si="13"/>
        <v>1.5225728413645536</v>
      </c>
      <c r="M134" s="270">
        <f t="shared" si="16"/>
        <v>1.3604533448929594</v>
      </c>
      <c r="N134" s="270">
        <f t="shared" si="15"/>
        <v>1.3835371538464392</v>
      </c>
      <c r="O134" s="270">
        <f t="shared" si="14"/>
        <v>1.4657381819363906</v>
      </c>
    </row>
    <row r="135" spans="1:15" hidden="1">
      <c r="A135" s="195">
        <f>Indicators!A147</f>
        <v>39845</v>
      </c>
      <c r="B135" s="198">
        <f>'Risk KZN'!AE135</f>
        <v>-0.21766939457154369</v>
      </c>
      <c r="C135" s="198">
        <f>'Risk Durban'!AE135</f>
        <v>-0.31656647495221635</v>
      </c>
      <c r="D135" s="198">
        <f>'Risk PMB'!AE135</f>
        <v>-0.22643914682098443</v>
      </c>
      <c r="E135" s="198">
        <f>'Risk RBay'!AE135</f>
        <v>-0.18414057984587764</v>
      </c>
      <c r="F135" s="198">
        <f>'Risk Newcastle'!AE135</f>
        <v>-0.34137131561719702</v>
      </c>
      <c r="G135" s="198">
        <f>'Risk Port Shepstone'!AE135</f>
        <v>-0.11752437473496299</v>
      </c>
      <c r="H135" s="198">
        <f>'Risk Ilembe'!AE135</f>
        <v>-2.9405057815363546E-2</v>
      </c>
      <c r="I135" s="270">
        <f t="shared" si="10"/>
        <v>1.1441261681431121</v>
      </c>
      <c r="J135" s="270">
        <f t="shared" si="11"/>
        <v>1.139595334677538</v>
      </c>
      <c r="K135" s="270">
        <f t="shared" si="12"/>
        <v>1.0493794850734772</v>
      </c>
      <c r="L135" s="270">
        <f t="shared" si="13"/>
        <v>1.2646651261691721</v>
      </c>
      <c r="M135" s="270">
        <f t="shared" si="16"/>
        <v>1.1418686472351238</v>
      </c>
      <c r="N135" s="270">
        <f t="shared" si="15"/>
        <v>1.1204349357939722</v>
      </c>
      <c r="O135" s="270">
        <f t="shared" si="14"/>
        <v>1.2217783920932042</v>
      </c>
    </row>
    <row r="136" spans="1:15" hidden="1">
      <c r="A136" s="195">
        <f>Indicators!A148</f>
        <v>39873</v>
      </c>
      <c r="B136" s="198">
        <f>'Risk KZN'!AE136</f>
        <v>-1.3706101174769263</v>
      </c>
      <c r="C136" s="198">
        <f>'Risk Durban'!AE136</f>
        <v>-1.3173896130048526</v>
      </c>
      <c r="D136" s="198">
        <f>'Risk PMB'!AE136</f>
        <v>-1.1812270602291439</v>
      </c>
      <c r="E136" s="198">
        <f>'Risk RBay'!AE136</f>
        <v>-1.7289732844930628</v>
      </c>
      <c r="F136" s="198">
        <f>'Risk Newcastle'!AE136</f>
        <v>-1.3704411412521555</v>
      </c>
      <c r="G136" s="198">
        <f>'Risk Port Shepstone'!AE136</f>
        <v>-1.3301712616470902</v>
      </c>
      <c r="H136" s="198">
        <f>'Risk Ilembe'!AE136</f>
        <v>-1.5997057874630971</v>
      </c>
      <c r="I136" s="270">
        <f t="shared" si="10"/>
        <v>1.1055929679052749</v>
      </c>
      <c r="J136" s="270">
        <f t="shared" si="11"/>
        <v>1.1147734138585597</v>
      </c>
      <c r="K136" s="270">
        <f t="shared" si="12"/>
        <v>1.01323497425495</v>
      </c>
      <c r="L136" s="270">
        <f t="shared" si="13"/>
        <v>1.1952952972425386</v>
      </c>
      <c r="M136" s="270">
        <f t="shared" si="16"/>
        <v>1.0795347739169328</v>
      </c>
      <c r="N136" s="270">
        <f t="shared" si="15"/>
        <v>1.089109643109978</v>
      </c>
      <c r="O136" s="270">
        <f t="shared" si="14"/>
        <v>1.1413159802539614</v>
      </c>
    </row>
    <row r="137" spans="1:15" hidden="1">
      <c r="A137" s="195">
        <f>Indicators!A149</f>
        <v>39904</v>
      </c>
      <c r="B137" s="198">
        <f>'Risk KZN'!AE137</f>
        <v>-2.2206157167055722</v>
      </c>
      <c r="C137" s="198">
        <f>'Risk Durban'!AE137</f>
        <v>-2.1989734261487657</v>
      </c>
      <c r="D137" s="198">
        <f>'Risk PMB'!AE137</f>
        <v>-1.8697290163911442</v>
      </c>
      <c r="E137" s="198">
        <f>'Risk RBay'!AE137</f>
        <v>-2.9769588310247919</v>
      </c>
      <c r="F137" s="198">
        <f>'Risk Newcastle'!AE137</f>
        <v>-2.4258329150515583</v>
      </c>
      <c r="G137" s="198">
        <f>'Risk Port Shepstone'!AE137</f>
        <v>-1.9890129632161759</v>
      </c>
      <c r="H137" s="198">
        <f>'Risk Ilembe'!AE137</f>
        <v>-2.5164754157909299</v>
      </c>
      <c r="I137" s="270">
        <f t="shared" si="10"/>
        <v>0.93377339135501547</v>
      </c>
      <c r="J137" s="270">
        <f t="shared" si="11"/>
        <v>0.94224829750243932</v>
      </c>
      <c r="K137" s="270">
        <f t="shared" si="12"/>
        <v>0.85815875846615119</v>
      </c>
      <c r="L137" s="270">
        <f t="shared" si="13"/>
        <v>0.99391248984680836</v>
      </c>
      <c r="M137" s="270">
        <f t="shared" si="16"/>
        <v>0.89943021747468188</v>
      </c>
      <c r="N137" s="270">
        <f t="shared" si="15"/>
        <v>0.92544493815986117</v>
      </c>
      <c r="O137" s="270">
        <f t="shared" si="14"/>
        <v>0.95679839569043112</v>
      </c>
    </row>
    <row r="138" spans="1:15" hidden="1">
      <c r="A138" s="195">
        <f>Indicators!A150</f>
        <v>39934</v>
      </c>
      <c r="B138" s="198">
        <f>'Risk KZN'!AE138</f>
        <v>-4.5248878368653038</v>
      </c>
      <c r="C138" s="198">
        <f>'Risk Durban'!AE138</f>
        <v>-4.8139639242988821</v>
      </c>
      <c r="D138" s="198">
        <f>'Risk PMB'!AE138</f>
        <v>-4.0567831336578504</v>
      </c>
      <c r="E138" s="198">
        <f>'Risk RBay'!AE138</f>
        <v>-4.6890723392161835</v>
      </c>
      <c r="F138" s="198">
        <f>'Risk Newcastle'!AE138</f>
        <v>-4.3113728223753895</v>
      </c>
      <c r="G138" s="198">
        <f>'Risk Port Shepstone'!AE138</f>
        <v>-4.3701234322573912</v>
      </c>
      <c r="H138" s="198">
        <f>'Risk Ilembe'!AE138</f>
        <v>-4.1556261832362509</v>
      </c>
      <c r="I138" s="270">
        <f t="shared" si="10"/>
        <v>0.935103527400441</v>
      </c>
      <c r="J138" s="270">
        <f t="shared" si="11"/>
        <v>0.94044023658674758</v>
      </c>
      <c r="K138" s="270">
        <f t="shared" si="12"/>
        <v>0.8614870848593793</v>
      </c>
      <c r="L138" s="270">
        <f t="shared" si="13"/>
        <v>0.97799995025124353</v>
      </c>
      <c r="M138" s="270">
        <f t="shared" si="16"/>
        <v>0.88067196691414296</v>
      </c>
      <c r="N138" s="270">
        <f t="shared" si="15"/>
        <v>0.94181568287138695</v>
      </c>
      <c r="O138" s="270">
        <f t="shared" si="14"/>
        <v>0.95528474751852921</v>
      </c>
    </row>
    <row r="139" spans="1:15" hidden="1">
      <c r="A139" s="195">
        <f>Indicators!A151</f>
        <v>39965</v>
      </c>
      <c r="B139" s="198">
        <f>'Risk KZN'!AE139</f>
        <v>-0.78480162548832111</v>
      </c>
      <c r="C139" s="198">
        <f>'Risk Durban'!AE139</f>
        <v>-0.84440543804107648</v>
      </c>
      <c r="D139" s="198">
        <f>'Risk PMB'!AE139</f>
        <v>-0.62503701678342083</v>
      </c>
      <c r="E139" s="198">
        <f>'Risk RBay'!AE139</f>
        <v>-1.0845654023146785</v>
      </c>
      <c r="F139" s="198">
        <f>'Risk Newcastle'!AE139</f>
        <v>-0.82147490463507478</v>
      </c>
      <c r="G139" s="198">
        <f>'Risk Port Shepstone'!AE139</f>
        <v>-0.6790262470841133</v>
      </c>
      <c r="H139" s="198">
        <f>'Risk Ilembe'!AE139</f>
        <v>-0.68865198796861826</v>
      </c>
      <c r="I139" s="270">
        <f t="shared" si="10"/>
        <v>0.72816468211876229</v>
      </c>
      <c r="J139" s="270">
        <f t="shared" si="11"/>
        <v>0.70343897769482011</v>
      </c>
      <c r="K139" s="270">
        <f t="shared" si="12"/>
        <v>0.67786158851407274</v>
      </c>
      <c r="L139" s="270">
        <f t="shared" si="13"/>
        <v>0.757230826252552</v>
      </c>
      <c r="M139" s="270">
        <f t="shared" si="16"/>
        <v>0.67153938201639563</v>
      </c>
      <c r="N139" s="270">
        <f t="shared" si="15"/>
        <v>0.7566611466451626</v>
      </c>
      <c r="O139" s="270">
        <f t="shared" si="14"/>
        <v>0.80656941955780459</v>
      </c>
    </row>
    <row r="140" spans="1:15" hidden="1">
      <c r="A140" s="195">
        <f>Indicators!A152</f>
        <v>39995</v>
      </c>
      <c r="B140" s="198">
        <f>'Risk KZN'!AE140</f>
        <v>0.12323930707023442</v>
      </c>
      <c r="C140" s="198">
        <f>'Risk Durban'!AE140</f>
        <v>3.5402693739327577E-2</v>
      </c>
      <c r="D140" s="198">
        <f>'Risk PMB'!AE140</f>
        <v>0.13652268160017245</v>
      </c>
      <c r="E140" s="198">
        <f>'Risk RBay'!AE140</f>
        <v>0.14922532662988039</v>
      </c>
      <c r="F140" s="198">
        <f>'Risk Newcastle'!AE140</f>
        <v>0.14914235698605868</v>
      </c>
      <c r="G140" s="198">
        <f>'Risk Port Shepstone'!AE140</f>
        <v>0.14465441184637337</v>
      </c>
      <c r="H140" s="198">
        <f>'Risk Ilembe'!AE140</f>
        <v>0.3744540674299629</v>
      </c>
      <c r="I140" s="270">
        <f t="shared" si="10"/>
        <v>0.66746357746705043</v>
      </c>
      <c r="J140" s="270">
        <f t="shared" si="11"/>
        <v>0.6535505621736567</v>
      </c>
      <c r="K140" s="270">
        <f t="shared" si="12"/>
        <v>0.62820819623158541</v>
      </c>
      <c r="L140" s="270">
        <f t="shared" si="13"/>
        <v>0.6480895939478325</v>
      </c>
      <c r="M140" s="270">
        <f t="shared" si="16"/>
        <v>0.59430841310975169</v>
      </c>
      <c r="N140" s="270">
        <f t="shared" si="15"/>
        <v>0.70359606948217268</v>
      </c>
      <c r="O140" s="270">
        <f t="shared" si="14"/>
        <v>0.71572149583027711</v>
      </c>
    </row>
    <row r="141" spans="1:15" hidden="1">
      <c r="A141" s="195">
        <f>Indicators!A153</f>
        <v>40026</v>
      </c>
      <c r="B141" s="198">
        <f>'Risk KZN'!AE141</f>
        <v>0.52061529850687227</v>
      </c>
      <c r="C141" s="198">
        <f>'Risk Durban'!AE141</f>
        <v>0.29885833025126585</v>
      </c>
      <c r="D141" s="198">
        <f>'Risk PMB'!AE141</f>
        <v>0.49383392115161806</v>
      </c>
      <c r="E141" s="198">
        <f>'Risk RBay'!AE141</f>
        <v>0.49921716830897023</v>
      </c>
      <c r="F141" s="198">
        <f>'Risk Newcastle'!AE141</f>
        <v>0.3326440472032261</v>
      </c>
      <c r="G141" s="198">
        <f>'Risk Port Shepstone'!AE141</f>
        <v>0.71621147670237906</v>
      </c>
      <c r="H141" s="198">
        <f>'Risk Ilembe'!AE141</f>
        <v>1.1072849637652438</v>
      </c>
      <c r="I141" s="270">
        <f t="shared" si="10"/>
        <v>0.62119053596820806</v>
      </c>
      <c r="J141" s="270">
        <f t="shared" si="11"/>
        <v>0.59793195487244855</v>
      </c>
      <c r="K141" s="270">
        <f t="shared" si="12"/>
        <v>0.57676831620561131</v>
      </c>
      <c r="L141" s="270">
        <f t="shared" si="13"/>
        <v>0.6513747452819495</v>
      </c>
      <c r="M141" s="270">
        <f t="shared" si="16"/>
        <v>0.5861605912251775</v>
      </c>
      <c r="N141" s="270">
        <f t="shared" si="15"/>
        <v>0.63755096014284962</v>
      </c>
      <c r="O141" s="270">
        <f t="shared" si="14"/>
        <v>0.69905735153141968</v>
      </c>
    </row>
    <row r="142" spans="1:15" hidden="1">
      <c r="A142" s="195">
        <f>Indicators!A154</f>
        <v>40057</v>
      </c>
      <c r="B142" s="198">
        <f>'Risk KZN'!AE142</f>
        <v>-0.13751495117382712</v>
      </c>
      <c r="C142" s="198">
        <f>'Risk Durban'!AE142</f>
        <v>-0.20346812819014962</v>
      </c>
      <c r="D142" s="198">
        <f>'Risk PMB'!AE142</f>
        <v>-9.8905563072607616E-2</v>
      </c>
      <c r="E142" s="198">
        <f>'Risk RBay'!AE142</f>
        <v>-0.254499741660977</v>
      </c>
      <c r="F142" s="198">
        <f>'Risk Newcastle'!AE142</f>
        <v>-0.31413105853358175</v>
      </c>
      <c r="G142" s="198">
        <f>'Risk Port Shepstone'!AE142</f>
        <v>-4.3968702183330814E-3</v>
      </c>
      <c r="H142" s="198">
        <f>'Risk Ilembe'!AE142</f>
        <v>-6.8739206116712664E-2</v>
      </c>
      <c r="I142" s="270">
        <f t="shared" si="10"/>
        <v>0.49506391322782101</v>
      </c>
      <c r="J142" s="270">
        <f t="shared" si="11"/>
        <v>0.45262104396644237</v>
      </c>
      <c r="K142" s="270">
        <f t="shared" si="12"/>
        <v>0.4637502646120743</v>
      </c>
      <c r="L142" s="270">
        <f t="shared" si="13"/>
        <v>0.51970650645382532</v>
      </c>
      <c r="M142" s="270">
        <f t="shared" si="16"/>
        <v>0.44388598672825802</v>
      </c>
      <c r="N142" s="270">
        <f t="shared" si="15"/>
        <v>0.5310371839367054</v>
      </c>
      <c r="O142" s="270">
        <f t="shared" si="14"/>
        <v>0.60127571639487432</v>
      </c>
    </row>
    <row r="143" spans="1:15" hidden="1">
      <c r="A143" s="195">
        <f>Indicators!A155</f>
        <v>40087</v>
      </c>
      <c r="B143" s="198">
        <f>'Risk KZN'!AE143</f>
        <v>-0.69754698968952233</v>
      </c>
      <c r="C143" s="198">
        <f>'Risk Durban'!AE143</f>
        <v>-0.79585834015582435</v>
      </c>
      <c r="D143" s="198">
        <f>'Risk PMB'!AE143</f>
        <v>-0.67657162788743819</v>
      </c>
      <c r="E143" s="198">
        <f>'Risk RBay'!AE143</f>
        <v>-0.27439936449734603</v>
      </c>
      <c r="F143" s="198">
        <f>'Risk Newcastle'!AE143</f>
        <v>-0.41804707756562798</v>
      </c>
      <c r="G143" s="198">
        <f>'Risk Port Shepstone'!AE143</f>
        <v>-0.82059564300941779</v>
      </c>
      <c r="H143" s="198">
        <f>'Risk Ilembe'!AE143</f>
        <v>-0.51041861199873895</v>
      </c>
      <c r="I143" s="270">
        <f t="shared" ref="I143:I161" si="17">AVERAGE(B131:B142)</f>
        <v>0.17666398709704814</v>
      </c>
      <c r="J143" s="270">
        <f t="shared" ref="J143:J161" si="18">AVERAGE(C131:C142)</f>
        <v>0.13327851916668931</v>
      </c>
      <c r="K143" s="270">
        <f t="shared" ref="K143:K161" si="19">AVERAGE(D131:D142)</f>
        <v>0.18606905439755153</v>
      </c>
      <c r="L143" s="270">
        <f t="shared" ref="L143:L161" si="20">AVERAGE(E131:E142)</f>
        <v>0.12823975826011411</v>
      </c>
      <c r="M143" s="270">
        <f t="shared" si="16"/>
        <v>0.11229953781011985</v>
      </c>
      <c r="N143" s="270">
        <f t="shared" si="15"/>
        <v>0.23402395602151518</v>
      </c>
      <c r="O143" s="270">
        <f t="shared" ref="O143:O162" si="21">AVERAGE(H131:H142)</f>
        <v>0.26392317670348203</v>
      </c>
    </row>
    <row r="144" spans="1:15" hidden="1">
      <c r="A144" s="195">
        <f>Indicators!A156</f>
        <v>40118</v>
      </c>
      <c r="B144" s="198">
        <f>'Risk KZN'!AE144</f>
        <v>-0.90968451173873088</v>
      </c>
      <c r="C144" s="198">
        <f>'Risk Durban'!AE144</f>
        <v>-0.9173806061705545</v>
      </c>
      <c r="D144" s="198">
        <f>'Risk PMB'!AE144</f>
        <v>-0.80927677737076331</v>
      </c>
      <c r="E144" s="198">
        <f>'Risk RBay'!AE144</f>
        <v>-0.8978804467392304</v>
      </c>
      <c r="F144" s="198">
        <f>'Risk Newcastle'!AE144</f>
        <v>-1.064435247214059</v>
      </c>
      <c r="G144" s="198">
        <f>'Risk Port Shepstone'!AE144</f>
        <v>-0.8073647880643724</v>
      </c>
      <c r="H144" s="198">
        <f>'Risk Ilembe'!AE144</f>
        <v>-1.2119873899014908</v>
      </c>
      <c r="I144" s="270">
        <f t="shared" si="17"/>
        <v>-0.4554316515531554</v>
      </c>
      <c r="J144" s="270">
        <f t="shared" si="18"/>
        <v>-0.53031958198235707</v>
      </c>
      <c r="K144" s="270">
        <f t="shared" si="19"/>
        <v>-0.37796665839565763</v>
      </c>
      <c r="L144" s="270">
        <f t="shared" si="20"/>
        <v>-0.52341111090216752</v>
      </c>
      <c r="M144" s="270">
        <f t="shared" si="16"/>
        <v>-0.51117935950350968</v>
      </c>
      <c r="N144" s="270">
        <f t="shared" ref="N144:N161" si="22">AVERAGE(G132:G143)</f>
        <v>-0.3694791637264519</v>
      </c>
      <c r="O144" s="270">
        <f t="shared" si="21"/>
        <v>-0.35770598744541177</v>
      </c>
    </row>
    <row r="145" spans="1:15" hidden="1">
      <c r="A145" s="195">
        <f>Indicators!A157</f>
        <v>40148</v>
      </c>
      <c r="B145" s="198">
        <f>'Risk KZN'!AE145</f>
        <v>-0.25905303808083263</v>
      </c>
      <c r="C145" s="198">
        <f>'Risk Durban'!AE145</f>
        <v>-0.32802045927832973</v>
      </c>
      <c r="D145" s="198">
        <f>'Risk PMB'!AE145</f>
        <v>-0.2077666571369951</v>
      </c>
      <c r="E145" s="198">
        <f>'Risk RBay'!AE145</f>
        <v>-0.4856354001774586</v>
      </c>
      <c r="F145" s="198">
        <f>'Risk Newcastle'!AE145</f>
        <v>-0.26531394813854864</v>
      </c>
      <c r="G145" s="198">
        <f>'Risk Port Shepstone'!AE145</f>
        <v>-0.19385634801125667</v>
      </c>
      <c r="H145" s="198">
        <f>'Risk Ilembe'!AE145</f>
        <v>3.3751145398956947E-2</v>
      </c>
      <c r="I145" s="270">
        <f t="shared" si="17"/>
        <v>-0.77507005193537459</v>
      </c>
      <c r="J145" s="270">
        <f t="shared" si="18"/>
        <v>-0.8529461315403607</v>
      </c>
      <c r="K145" s="270">
        <f t="shared" si="19"/>
        <v>-0.66685193398127485</v>
      </c>
      <c r="L145" s="270">
        <f t="shared" si="20"/>
        <v>-0.86168476318017684</v>
      </c>
      <c r="M145" s="270">
        <f t="shared" si="16"/>
        <v>-0.81710778198259415</v>
      </c>
      <c r="N145" s="270">
        <f t="shared" si="22"/>
        <v>-0.68774378998294716</v>
      </c>
      <c r="O145" s="270">
        <f t="shared" si="21"/>
        <v>-0.69555336723340322</v>
      </c>
    </row>
    <row r="146" spans="1:15">
      <c r="A146" s="195">
        <f>Indicators!A158</f>
        <v>40179</v>
      </c>
      <c r="B146" s="198">
        <f>'Risk KZN'!AE146</f>
        <v>1.2349790780143401</v>
      </c>
      <c r="C146" s="198">
        <f>'Risk Durban'!AE146</f>
        <v>1.3674814677706739</v>
      </c>
      <c r="D146" s="198">
        <f>'Risk PMB'!AE146</f>
        <v>1.0653270920657192</v>
      </c>
      <c r="E146" s="198">
        <f>'Risk RBay'!AE146</f>
        <v>1.4671796297456718</v>
      </c>
      <c r="F146" s="198">
        <f>'Risk Newcastle'!AE146</f>
        <v>1.2938106140186751</v>
      </c>
      <c r="G146" s="198">
        <f>'Risk Port Shepstone'!AE146</f>
        <v>1.0771251416633691</v>
      </c>
      <c r="H146" s="198">
        <f>'Risk Ilembe'!AE146</f>
        <v>1.0083845472502821</v>
      </c>
      <c r="I146" s="270">
        <f t="shared" si="17"/>
        <v>-0.91650660843273712</v>
      </c>
      <c r="J146" s="270">
        <f t="shared" si="18"/>
        <v>-1.0140988368356896</v>
      </c>
      <c r="K146" s="270">
        <f t="shared" si="19"/>
        <v>-0.80034455744286215</v>
      </c>
      <c r="L146" s="270">
        <f t="shared" si="20"/>
        <v>-0.98910637216993591</v>
      </c>
      <c r="M146" s="270">
        <f t="shared" si="16"/>
        <v>-0.91017643429276651</v>
      </c>
      <c r="N146" s="270">
        <f t="shared" si="22"/>
        <v>-0.84253960312807941</v>
      </c>
      <c r="O146" s="270">
        <f t="shared" si="21"/>
        <v>-0.76122271737520675</v>
      </c>
    </row>
    <row r="147" spans="1:15">
      <c r="A147" s="195">
        <f>Indicators!A159</f>
        <v>40210</v>
      </c>
      <c r="B147" s="198">
        <f>'Risk KZN'!AE147</f>
        <v>-0.26196925459436499</v>
      </c>
      <c r="C147" s="198">
        <f>'Risk Durban'!AE147</f>
        <v>-0.29977274968506729</v>
      </c>
      <c r="D147" s="198">
        <f>'Risk PMB'!AE147</f>
        <v>-0.19665413602382883</v>
      </c>
      <c r="E147" s="198">
        <f>'Risk RBay'!AE147</f>
        <v>-0.19982863143536347</v>
      </c>
      <c r="F147" s="198">
        <f>'Risk Newcastle'!AE147</f>
        <v>-0.1672395693016939</v>
      </c>
      <c r="G147" s="198">
        <f>'Risk Port Shepstone'!AE147</f>
        <v>-0.28439044872215813</v>
      </c>
      <c r="H147" s="198">
        <f>'Risk Ilembe'!AE147</f>
        <v>-0.22569415637836787</v>
      </c>
      <c r="I147" s="270">
        <f t="shared" si="17"/>
        <v>-0.7702958748499279</v>
      </c>
      <c r="J147" s="270">
        <f t="shared" si="18"/>
        <v>-0.83619032653994896</v>
      </c>
      <c r="K147" s="270">
        <f t="shared" si="19"/>
        <v>-0.67133769204440341</v>
      </c>
      <c r="L147" s="270">
        <f t="shared" si="20"/>
        <v>-0.87170860544042394</v>
      </c>
      <c r="M147" s="270">
        <f t="shared" si="16"/>
        <v>-0.79640195101460265</v>
      </c>
      <c r="N147" s="270">
        <f t="shared" si="22"/>
        <v>-0.69784007483591604</v>
      </c>
      <c r="O147" s="270">
        <f t="shared" si="21"/>
        <v>-0.68809457637056315</v>
      </c>
    </row>
    <row r="148" spans="1:15">
      <c r="A148" s="195">
        <f>Indicators!A160</f>
        <v>40238</v>
      </c>
      <c r="B148" s="198">
        <f>'Risk KZN'!AE148</f>
        <v>-1.5491257208982103</v>
      </c>
      <c r="C148" s="198">
        <f>'Risk Durban'!AE148</f>
        <v>-1.3690591034333204</v>
      </c>
      <c r="D148" s="198">
        <f>'Risk PMB'!AE148</f>
        <v>-1.3371602017075763</v>
      </c>
      <c r="E148" s="198">
        <f>'Risk RBay'!AE148</f>
        <v>-1.8161259682858231</v>
      </c>
      <c r="F148" s="198">
        <f>'Risk Newcastle'!AE148</f>
        <v>-1.4465147929014277</v>
      </c>
      <c r="G148" s="198">
        <f>'Risk Port Shepstone'!AE148</f>
        <v>-1.6154628331529526</v>
      </c>
      <c r="H148" s="198">
        <f>'Risk Ilembe'!AE148</f>
        <v>-2.1845599335954642</v>
      </c>
      <c r="I148" s="270">
        <f t="shared" si="17"/>
        <v>-0.77398752985182961</v>
      </c>
      <c r="J148" s="270">
        <f t="shared" si="18"/>
        <v>-0.834790849434353</v>
      </c>
      <c r="K148" s="270">
        <f t="shared" si="19"/>
        <v>-0.66885560781130682</v>
      </c>
      <c r="L148" s="270">
        <f t="shared" si="20"/>
        <v>-0.87301594307288111</v>
      </c>
      <c r="M148" s="270">
        <f t="shared" si="16"/>
        <v>-0.78189097215497749</v>
      </c>
      <c r="N148" s="270">
        <f t="shared" si="22"/>
        <v>-0.71174558100151575</v>
      </c>
      <c r="O148" s="270">
        <f t="shared" si="21"/>
        <v>-0.70445200125081353</v>
      </c>
    </row>
    <row r="149" spans="1:15">
      <c r="A149" s="195">
        <f>Indicators!A161</f>
        <v>40269</v>
      </c>
      <c r="B149" s="198">
        <f>'Risk KZN'!AE149</f>
        <v>-0.46088997607229548</v>
      </c>
      <c r="C149" s="198">
        <f>'Risk Durban'!AE149</f>
        <v>-0.45119104819437378</v>
      </c>
      <c r="D149" s="198">
        <f>'Risk PMB'!AE149</f>
        <v>-0.44475358307582635</v>
      </c>
      <c r="E149" s="198">
        <f>'Risk RBay'!AE149</f>
        <v>-0.20763354415869803</v>
      </c>
      <c r="F149" s="198">
        <f>'Risk Newcastle'!AE149</f>
        <v>-0.33537344349440718</v>
      </c>
      <c r="G149" s="198">
        <f>'Risk Port Shepstone'!AE149</f>
        <v>-0.54822254576930451</v>
      </c>
      <c r="H149" s="198">
        <f>'Risk Ilembe'!AE149</f>
        <v>-0.59674308487322814</v>
      </c>
      <c r="I149" s="270">
        <f t="shared" si="17"/>
        <v>-0.78886383013693662</v>
      </c>
      <c r="J149" s="270">
        <f t="shared" si="18"/>
        <v>-0.83909664030339204</v>
      </c>
      <c r="K149" s="270">
        <f t="shared" si="19"/>
        <v>-0.68185003626784291</v>
      </c>
      <c r="L149" s="270">
        <f t="shared" si="20"/>
        <v>-0.88027866672227761</v>
      </c>
      <c r="M149" s="270">
        <f t="shared" si="16"/>
        <v>-0.78823044312575019</v>
      </c>
      <c r="N149" s="270">
        <f t="shared" si="22"/>
        <v>-0.73551987862700408</v>
      </c>
      <c r="O149" s="270">
        <f t="shared" si="21"/>
        <v>-0.75318984676184408</v>
      </c>
    </row>
    <row r="150" spans="1:15">
      <c r="A150" s="195">
        <f>Indicators!A162</f>
        <v>40299</v>
      </c>
      <c r="B150" s="198">
        <f>'Risk KZN'!AE150</f>
        <v>1.9266254542877872</v>
      </c>
      <c r="C150" s="198">
        <f>'Risk Durban'!AE150</f>
        <v>2.0538465828872923</v>
      </c>
      <c r="D150" s="198">
        <f>'Risk PMB'!AE150</f>
        <v>1.6712792397410299</v>
      </c>
      <c r="E150" s="198">
        <f>'Risk RBay'!AE150</f>
        <v>2.2470691483648686</v>
      </c>
      <c r="F150" s="198">
        <f>'Risk Newcastle'!AE150</f>
        <v>1.8349145601132715</v>
      </c>
      <c r="G150" s="198">
        <f>'Risk Port Shepstone'!AE150</f>
        <v>1.8278902063812954</v>
      </c>
      <c r="H150" s="198">
        <f>'Risk Ilembe'!AE150</f>
        <v>1.6719383712892291</v>
      </c>
      <c r="I150" s="270">
        <f t="shared" si="17"/>
        <v>-0.64222001841749699</v>
      </c>
      <c r="J150" s="270">
        <f t="shared" si="18"/>
        <v>-0.69344810880719265</v>
      </c>
      <c r="K150" s="270">
        <f t="shared" si="19"/>
        <v>-0.56310208349156643</v>
      </c>
      <c r="L150" s="270">
        <f t="shared" si="20"/>
        <v>-0.64950155948343646</v>
      </c>
      <c r="M150" s="270">
        <f t="shared" si="16"/>
        <v>-0.61402548716265415</v>
      </c>
      <c r="N150" s="270">
        <f t="shared" si="22"/>
        <v>-0.61545401050643156</v>
      </c>
      <c r="O150" s="270">
        <f t="shared" si="21"/>
        <v>-0.5932121525187023</v>
      </c>
    </row>
    <row r="151" spans="1:15">
      <c r="A151" s="195">
        <f>Indicators!A163</f>
        <v>40330</v>
      </c>
      <c r="B151" s="198">
        <f>'Risk KZN'!AE151</f>
        <v>0.57380612337518766</v>
      </c>
      <c r="C151" s="198">
        <f>'Risk Durban'!AE151</f>
        <v>0.48075584364112744</v>
      </c>
      <c r="D151" s="198">
        <f>'Risk PMB'!AE151</f>
        <v>0.5330336686417505</v>
      </c>
      <c r="E151" s="198">
        <f>'Risk RBay'!AE151</f>
        <v>0.68852988831179573</v>
      </c>
      <c r="F151" s="198">
        <f>'Risk Newcastle'!AE151</f>
        <v>0.54666839947068424</v>
      </c>
      <c r="G151" s="198">
        <f>'Risk Port Shepstone'!AE151</f>
        <v>0.60435453322297517</v>
      </c>
      <c r="H151" s="198">
        <f>'Risk Ilembe'!AE151</f>
        <v>0.81985989338031851</v>
      </c>
      <c r="I151" s="270">
        <f t="shared" si="17"/>
        <v>-0.10459391082140591</v>
      </c>
      <c r="J151" s="270">
        <f t="shared" si="18"/>
        <v>-0.12113056654167809</v>
      </c>
      <c r="K151" s="270">
        <f t="shared" si="19"/>
        <v>-8.5763552374993071E-2</v>
      </c>
      <c r="L151" s="270">
        <f t="shared" si="20"/>
        <v>-7.1489768851682012E-2</v>
      </c>
      <c r="M151" s="270">
        <f t="shared" si="16"/>
        <v>-0.10183487195526576</v>
      </c>
      <c r="N151" s="270">
        <f t="shared" si="22"/>
        <v>-9.8952873953207607E-2</v>
      </c>
      <c r="O151" s="270">
        <f t="shared" si="21"/>
        <v>-0.10758177297491216</v>
      </c>
    </row>
    <row r="152" spans="1:15">
      <c r="A152" s="195">
        <f>Indicators!A164</f>
        <v>40360</v>
      </c>
      <c r="B152" s="198">
        <f>'Risk KZN'!AE152</f>
        <v>-1.1264194386431723</v>
      </c>
      <c r="C152" s="198">
        <f>'Risk Durban'!AE152</f>
        <v>-1.1541087545104325</v>
      </c>
      <c r="D152" s="198">
        <f>'Risk PMB'!AE152</f>
        <v>-0.83226879759837036</v>
      </c>
      <c r="E152" s="198">
        <f>'Risk RBay'!AE152</f>
        <v>-1.8157061116803237</v>
      </c>
      <c r="F152" s="198">
        <f>'Risk Newcastle'!AE152</f>
        <v>-1.2369854919850967</v>
      </c>
      <c r="G152" s="198">
        <f>'Risk Port Shepstone'!AE152</f>
        <v>-0.90433399312541551</v>
      </c>
      <c r="H152" s="198">
        <f>'Risk Ilembe'!AE152</f>
        <v>-1.1436694676740773</v>
      </c>
      <c r="I152" s="270">
        <f t="shared" si="17"/>
        <v>8.6234015838865061E-3</v>
      </c>
      <c r="J152" s="270">
        <f t="shared" si="18"/>
        <v>-1.0700459734827731E-2</v>
      </c>
      <c r="K152" s="270">
        <f t="shared" si="19"/>
        <v>1.0742338077104526E-2</v>
      </c>
      <c r="L152" s="270">
        <f t="shared" si="20"/>
        <v>7.6268172033857537E-2</v>
      </c>
      <c r="M152" s="270">
        <f t="shared" si="16"/>
        <v>1.2177070053547437E-2</v>
      </c>
      <c r="N152" s="270">
        <f t="shared" si="22"/>
        <v>7.9955244057164174E-3</v>
      </c>
      <c r="O152" s="270">
        <f t="shared" si="21"/>
        <v>1.812755047083257E-2</v>
      </c>
    </row>
    <row r="153" spans="1:15">
      <c r="A153" s="195">
        <f>Indicators!A165</f>
        <v>40391</v>
      </c>
      <c r="B153" s="198">
        <f>'Risk KZN'!AE153</f>
        <v>0.82750608170069295</v>
      </c>
      <c r="C153" s="198">
        <f>'Risk Durban'!AE153</f>
        <v>0.76762006337892841</v>
      </c>
      <c r="D153" s="198">
        <f>'Risk PMB'!AE153</f>
        <v>0.77536716621434854</v>
      </c>
      <c r="E153" s="198">
        <f>'Risk RBay'!AE153</f>
        <v>0.96585952633191385</v>
      </c>
      <c r="F153" s="198">
        <f>'Risk Newcastle'!AE153</f>
        <v>0.7277444630969766</v>
      </c>
      <c r="G153" s="198">
        <f>'Risk Port Shepstone'!AE153</f>
        <v>0.88176649383467742</v>
      </c>
      <c r="H153" s="198">
        <f>'Risk Ilembe'!AE153</f>
        <v>0.91491671272205843</v>
      </c>
      <c r="I153" s="270">
        <f t="shared" si="17"/>
        <v>-9.551482722556405E-2</v>
      </c>
      <c r="J153" s="270">
        <f t="shared" si="18"/>
        <v>-0.10982641375564108</v>
      </c>
      <c r="K153" s="270">
        <f t="shared" si="19"/>
        <v>-6.9990285189440712E-2</v>
      </c>
      <c r="L153" s="270">
        <f t="shared" si="20"/>
        <v>-8.7476114491992815E-2</v>
      </c>
      <c r="M153" s="270">
        <f t="shared" si="16"/>
        <v>-0.10333358402738214</v>
      </c>
      <c r="N153" s="270">
        <f t="shared" si="22"/>
        <v>-7.9420176008599339E-2</v>
      </c>
      <c r="O153" s="270">
        <f t="shared" si="21"/>
        <v>-0.10838274412117078</v>
      </c>
    </row>
    <row r="154" spans="1:15">
      <c r="A154" s="195">
        <f>Indicators!A166</f>
        <v>40422</v>
      </c>
      <c r="B154" s="198">
        <f>'Risk KZN'!AE154</f>
        <v>-1.0625475822500756</v>
      </c>
      <c r="C154" s="198">
        <f>'Risk Durban'!AE154</f>
        <v>-1.28581757819211</v>
      </c>
      <c r="D154" s="198">
        <f>'Risk PMB'!AE154</f>
        <v>-0.8250693590058551</v>
      </c>
      <c r="E154" s="198">
        <f>'Risk RBay'!AE154</f>
        <v>-1.4033749777627524</v>
      </c>
      <c r="F154" s="198">
        <f>'Risk Newcastle'!AE154</f>
        <v>-1.2944415220381236</v>
      </c>
      <c r="G154" s="198">
        <f>'Risk Port Shepstone'!AE154</f>
        <v>-0.74963921470138883</v>
      </c>
      <c r="H154" s="198">
        <f>'Risk Ilembe'!AE154</f>
        <v>-0.74556532124121877</v>
      </c>
      <c r="I154" s="270">
        <f t="shared" si="17"/>
        <v>-6.9940595292745669E-2</v>
      </c>
      <c r="J154" s="270">
        <f t="shared" si="18"/>
        <v>-7.0762935995002538E-2</v>
      </c>
      <c r="K154" s="270">
        <f t="shared" si="19"/>
        <v>-4.6529181434213147E-2</v>
      </c>
      <c r="L154" s="270">
        <f t="shared" si="20"/>
        <v>-4.8589251323414205E-2</v>
      </c>
      <c r="M154" s="270">
        <f t="shared" si="16"/>
        <v>-7.0408549369569626E-2</v>
      </c>
      <c r="N154" s="270">
        <f t="shared" si="22"/>
        <v>-6.562392458090778E-2</v>
      </c>
      <c r="O154" s="270">
        <f t="shared" si="21"/>
        <v>-0.12441343170810289</v>
      </c>
    </row>
    <row r="155" spans="1:15">
      <c r="A155" s="195">
        <f>Indicators!A167</f>
        <v>40452</v>
      </c>
      <c r="B155" s="198">
        <f>'Risk KZN'!AE155</f>
        <v>0.34324117909108265</v>
      </c>
      <c r="C155" s="198">
        <f>'Risk Durban'!AE155</f>
        <v>0.12134669709689377</v>
      </c>
      <c r="D155" s="198">
        <f>'Risk PMB'!AE155</f>
        <v>0.31010263568420315</v>
      </c>
      <c r="E155" s="198">
        <f>'Risk RBay'!AE155</f>
        <v>0.51074047982297388</v>
      </c>
      <c r="F155" s="198">
        <f>'Risk Newcastle'!AE155</f>
        <v>0.31637968698538566</v>
      </c>
      <c r="G155" s="198">
        <f>'Risk Port Shepstone'!AE155</f>
        <v>0.41439863989447934</v>
      </c>
      <c r="H155" s="198">
        <f>'Risk Ilembe'!AE155</f>
        <v>0.92899050024169305</v>
      </c>
      <c r="I155" s="270">
        <f t="shared" si="17"/>
        <v>-0.14702664788243305</v>
      </c>
      <c r="J155" s="270">
        <f t="shared" si="18"/>
        <v>-0.16095872349516585</v>
      </c>
      <c r="K155" s="270">
        <f t="shared" si="19"/>
        <v>-0.10704283109531713</v>
      </c>
      <c r="L155" s="270">
        <f t="shared" si="20"/>
        <v>-0.14432885433189549</v>
      </c>
      <c r="M155" s="270">
        <f t="shared" si="16"/>
        <v>-0.15210108799494806</v>
      </c>
      <c r="N155" s="270">
        <f t="shared" si="22"/>
        <v>-0.12772745328782911</v>
      </c>
      <c r="O155" s="270">
        <f t="shared" si="21"/>
        <v>-0.1808156079684784</v>
      </c>
    </row>
    <row r="156" spans="1:15">
      <c r="A156" s="195">
        <f>Indicators!A168</f>
        <v>40483</v>
      </c>
      <c r="B156" s="198">
        <f>'Risk KZN'!AE156</f>
        <v>-0.42917385944662045</v>
      </c>
      <c r="C156" s="198">
        <f>'Risk Durban'!AE156</f>
        <v>-0.45359833317737885</v>
      </c>
      <c r="D156" s="198">
        <f>'Risk PMB'!AE156</f>
        <v>-0.40879213306332007</v>
      </c>
      <c r="E156" s="198">
        <f>'Risk RBay'!AE156</f>
        <v>-0.27778591363272986</v>
      </c>
      <c r="F156" s="198">
        <f>'Risk Newcastle'!AE156</f>
        <v>-0.31175126701363953</v>
      </c>
      <c r="G156" s="198">
        <f>'Risk Port Shepstone'!AE156</f>
        <v>-0.48877274610624932</v>
      </c>
      <c r="H156" s="198">
        <f>'Risk Ilembe'!AE156</f>
        <v>-0.40020484739315398</v>
      </c>
      <c r="I156" s="270">
        <f>AVERAGE(B144:B155)</f>
        <v>-6.0294300484049296E-2</v>
      </c>
      <c r="J156" s="270">
        <f t="shared" si="18"/>
        <v>-8.4524970390772683E-2</v>
      </c>
      <c r="K156" s="270">
        <f t="shared" si="19"/>
        <v>-2.4819975797680343E-2</v>
      </c>
      <c r="L156" s="270">
        <f t="shared" si="20"/>
        <v>-7.890053397186883E-2</v>
      </c>
      <c r="M156" s="270">
        <f t="shared" si="16"/>
        <v>-9.0898857615696951E-2</v>
      </c>
      <c r="N156" s="270">
        <f t="shared" si="22"/>
        <v>-2.4811263045837667E-2</v>
      </c>
      <c r="O156" s="270">
        <f t="shared" si="21"/>
        <v>-6.0864848615109074E-2</v>
      </c>
    </row>
    <row r="157" spans="1:15">
      <c r="A157" s="195">
        <f>Indicators!A169</f>
        <v>40513</v>
      </c>
      <c r="B157" s="198">
        <f>'Risk KZN'!AE157</f>
        <v>-1.9764797781377192</v>
      </c>
      <c r="C157" s="198">
        <f>'Risk Durban'!AE157</f>
        <v>-2.0357960096063001</v>
      </c>
      <c r="D157" s="198">
        <f>'Risk PMB'!AE157</f>
        <v>-1.6880605179563493</v>
      </c>
      <c r="E157" s="198">
        <f>'Risk RBay'!AE157</f>
        <v>-2.3965852318552909</v>
      </c>
      <c r="F157" s="198">
        <f>'Risk Newcastle'!AE157</f>
        <v>-2.0820896934172883</v>
      </c>
      <c r="G157" s="198">
        <f>'Risk Port Shepstone'!AE157</f>
        <v>-1.7858880014211462</v>
      </c>
      <c r="H157" s="198">
        <f>'Risk Ilembe'!AE157</f>
        <v>-2.0817248166072924</v>
      </c>
      <c r="I157" s="270">
        <f t="shared" ref="I157:I166" si="23">AVERAGE(B145:B156)</f>
        <v>-2.0251746126373444E-2</v>
      </c>
      <c r="J157" s="270">
        <f t="shared" ref="J157:J166" si="24">AVERAGE(C145:C156)</f>
        <v>-4.587644764134139E-2</v>
      </c>
      <c r="K157" s="270">
        <f t="shared" ref="K157:K166" si="25">AVERAGE(D145:D156)</f>
        <v>8.5537445612732521E-3</v>
      </c>
      <c r="L157" s="270">
        <f t="shared" ref="L157:L166" si="26">AVERAGE(E145:E156)</f>
        <v>-2.722598954632709E-2</v>
      </c>
      <c r="M157" s="270">
        <f t="shared" ref="M157:M166" si="27">AVERAGE(F145:F156)</f>
        <v>-2.8175192598995341E-2</v>
      </c>
      <c r="N157" s="270">
        <f t="shared" ref="N157:N166" si="28">AVERAGE(G145:G156)</f>
        <v>1.738073784005904E-3</v>
      </c>
      <c r="O157" s="270">
        <f t="shared" ref="O157:O166" si="29">AVERAGE(H145:H156)</f>
        <v>6.7836965939189848E-3</v>
      </c>
    </row>
    <row r="158" spans="1:15">
      <c r="A158" s="195">
        <f>Indicators!A170</f>
        <v>40544</v>
      </c>
      <c r="B158" s="198">
        <f>'Risk KZN'!AE158</f>
        <v>0.7270585936281031</v>
      </c>
      <c r="C158" s="198">
        <f>'Risk Durban'!AE158</f>
        <v>0.60171868437653775</v>
      </c>
      <c r="D158" s="198">
        <f>'Risk PMB'!AE158</f>
        <v>0.60013710262893305</v>
      </c>
      <c r="E158" s="198">
        <f>'Risk RBay'!AE158</f>
        <v>1.1298207950642438</v>
      </c>
      <c r="F158" s="198">
        <f>'Risk Newcastle'!AE158</f>
        <v>1.0150240482043866</v>
      </c>
      <c r="G158" s="198">
        <f>'Risk Port Shepstone'!AE158</f>
        <v>0.56052751693799441</v>
      </c>
      <c r="H158" s="198">
        <f>'Risk Ilembe'!AE158</f>
        <v>1.2832153750840101</v>
      </c>
      <c r="I158" s="270">
        <f t="shared" si="23"/>
        <v>-0.16337064113111399</v>
      </c>
      <c r="J158" s="270">
        <f t="shared" si="24"/>
        <v>-0.18819107683533889</v>
      </c>
      <c r="K158" s="270">
        <f t="shared" si="25"/>
        <v>-0.11480407717367291</v>
      </c>
      <c r="L158" s="270">
        <f t="shared" si="26"/>
        <v>-0.18647180885281311</v>
      </c>
      <c r="M158" s="270">
        <f t="shared" si="27"/>
        <v>-0.17957317137222364</v>
      </c>
      <c r="N158" s="270">
        <f t="shared" si="28"/>
        <v>-0.13093123066681822</v>
      </c>
      <c r="O158" s="270">
        <f t="shared" si="29"/>
        <v>-0.1695059669066018</v>
      </c>
    </row>
    <row r="159" spans="1:15">
      <c r="A159" s="195">
        <f>Indicators!A171</f>
        <v>40575</v>
      </c>
      <c r="B159" s="198">
        <f>'Risk KZN'!AE159</f>
        <v>-1.4891751798158452</v>
      </c>
      <c r="C159" s="198">
        <f>'Risk Durban'!AE159</f>
        <v>-1.5329371742343734</v>
      </c>
      <c r="D159" s="198">
        <f>'Risk PMB'!AE159</f>
        <v>-1.2807097400074023</v>
      </c>
      <c r="E159" s="198">
        <f>'Risk RBay'!AE159</f>
        <v>-1.4985572584127087</v>
      </c>
      <c r="F159" s="198">
        <f>'Risk Newcastle'!AE159</f>
        <v>-1.3732378000080536</v>
      </c>
      <c r="G159" s="198">
        <f>'Risk Port Shepstone'!AE159</f>
        <v>-1.4910806367554668</v>
      </c>
      <c r="H159" s="198">
        <f>'Risk Ilembe'!AE159</f>
        <v>-1.59893474055283</v>
      </c>
      <c r="I159" s="270">
        <f t="shared" si="23"/>
        <v>-0.2056973481633004</v>
      </c>
      <c r="J159" s="270">
        <f t="shared" si="24"/>
        <v>-0.25200464211818357</v>
      </c>
      <c r="K159" s="270">
        <f t="shared" si="25"/>
        <v>-0.15356990962673842</v>
      </c>
      <c r="L159" s="270">
        <f t="shared" si="26"/>
        <v>-0.21458504507626552</v>
      </c>
      <c r="M159" s="270">
        <f t="shared" si="27"/>
        <v>-0.20280538519008104</v>
      </c>
      <c r="N159" s="270">
        <f t="shared" si="28"/>
        <v>-0.17398103272726609</v>
      </c>
      <c r="O159" s="270">
        <f t="shared" si="29"/>
        <v>-0.14660339792045776</v>
      </c>
    </row>
    <row r="160" spans="1:15">
      <c r="A160" s="195">
        <f>Indicators!A172</f>
        <v>40603</v>
      </c>
      <c r="B160" s="198">
        <f>'Risk KZN'!AE160</f>
        <v>-1.0599856797856648</v>
      </c>
      <c r="C160" s="198">
        <f>'Risk Durban'!AE160</f>
        <v>-0.95575151090632227</v>
      </c>
      <c r="D160" s="198">
        <f>'Risk PMB'!AE160</f>
        <v>-0.93342328482932846</v>
      </c>
      <c r="E160" s="198">
        <f>'Risk RBay'!AE160</f>
        <v>-1.161013338251182</v>
      </c>
      <c r="F160" s="198">
        <f>'Risk Newcastle'!AE160</f>
        <v>-0.97605049640675201</v>
      </c>
      <c r="G160" s="198">
        <f>'Risk Port Shepstone'!AE160</f>
        <v>-1.1148176181355207</v>
      </c>
      <c r="H160" s="198">
        <f>'Risk Ilembe'!AE160</f>
        <v>-1.4491946845465697</v>
      </c>
      <c r="I160" s="270">
        <f t="shared" si="23"/>
        <v>-0.30796450859842378</v>
      </c>
      <c r="J160" s="270">
        <f t="shared" si="24"/>
        <v>-0.35476834416395908</v>
      </c>
      <c r="K160" s="270">
        <f t="shared" si="25"/>
        <v>-0.24390787662536953</v>
      </c>
      <c r="L160" s="270">
        <f t="shared" si="26"/>
        <v>-0.32281243065771092</v>
      </c>
      <c r="M160" s="270">
        <f t="shared" si="27"/>
        <v>-0.3033052377489443</v>
      </c>
      <c r="N160" s="270">
        <f t="shared" si="28"/>
        <v>-0.27453854839670849</v>
      </c>
      <c r="O160" s="270">
        <f t="shared" si="29"/>
        <v>-0.2610401132683296</v>
      </c>
    </row>
    <row r="161" spans="1:15">
      <c r="A161" s="195">
        <f>Indicators!A173</f>
        <v>40634</v>
      </c>
      <c r="B161" s="198">
        <f>'Risk KZN'!AE161</f>
        <v>-1.2332640337808576</v>
      </c>
      <c r="C161" s="198">
        <f>'Risk Durban'!AE161</f>
        <v>-1.2022071817998019</v>
      </c>
      <c r="D161" s="198">
        <f>'Risk PMB'!AE161</f>
        <v>-1.0809560634389386</v>
      </c>
      <c r="E161" s="198">
        <f>'Risk RBay'!AE161</f>
        <v>-1.1921786546337232</v>
      </c>
      <c r="F161" s="198">
        <f>'Risk Newcastle'!AE161</f>
        <v>-1.1804310112151186</v>
      </c>
      <c r="G161" s="198">
        <f>'Risk Port Shepstone'!AE161</f>
        <v>-1.2490562055502581</v>
      </c>
      <c r="H161" s="198">
        <f>'Risk Ilembe'!AE161</f>
        <v>-1.5603325137455006</v>
      </c>
      <c r="I161" s="270">
        <f t="shared" si="23"/>
        <v>-0.26720283850571164</v>
      </c>
      <c r="J161" s="270">
        <f t="shared" si="24"/>
        <v>-0.32032604478670929</v>
      </c>
      <c r="K161" s="270">
        <f t="shared" si="25"/>
        <v>-0.21026313355218221</v>
      </c>
      <c r="L161" s="270">
        <f t="shared" si="26"/>
        <v>-0.26821971148815749</v>
      </c>
      <c r="M161" s="270">
        <f t="shared" si="27"/>
        <v>-0.26409987970772136</v>
      </c>
      <c r="N161" s="270">
        <f t="shared" si="28"/>
        <v>-0.23281811381192252</v>
      </c>
      <c r="O161" s="270">
        <f t="shared" si="29"/>
        <v>-0.19975967584758844</v>
      </c>
    </row>
    <row r="162" spans="1:15">
      <c r="A162" s="195">
        <f>Indicators!A174</f>
        <v>40664</v>
      </c>
      <c r="B162" s="198">
        <f>'Risk KZN'!AE162</f>
        <v>1.4596048174785734</v>
      </c>
      <c r="C162" s="198">
        <f>'Risk Durban'!AE162</f>
        <v>1.5436355075718915</v>
      </c>
      <c r="D162" s="198">
        <f>'Risk PMB'!AE162</f>
        <v>1.2373228579319866</v>
      </c>
      <c r="E162" s="198">
        <f>'Risk RBay'!AE162</f>
        <v>1.7923623242452946</v>
      </c>
      <c r="F162" s="198">
        <f>'Risk Newcastle'!AE162</f>
        <v>1.5152958505942655</v>
      </c>
      <c r="G162" s="198">
        <f>'Risk Port Shepstone'!AE162</f>
        <v>1.3222660299707929</v>
      </c>
      <c r="H162" s="198">
        <f>'Risk Ilembe'!AE162</f>
        <v>1.3992684427564643</v>
      </c>
      <c r="I162" s="270">
        <f t="shared" si="23"/>
        <v>-0.3315673433147584</v>
      </c>
      <c r="J162" s="270">
        <f t="shared" si="24"/>
        <v>-0.38291072258716158</v>
      </c>
      <c r="K162" s="270">
        <f t="shared" si="25"/>
        <v>-0.26328000691577491</v>
      </c>
      <c r="L162" s="270">
        <f t="shared" si="26"/>
        <v>-0.35026513736107628</v>
      </c>
      <c r="M162" s="270">
        <f t="shared" si="27"/>
        <v>-0.33452134368444736</v>
      </c>
      <c r="N162" s="270">
        <f t="shared" si="28"/>
        <v>-0.29122091879366863</v>
      </c>
      <c r="O162" s="270">
        <f t="shared" si="29"/>
        <v>-0.2800587949202778</v>
      </c>
    </row>
    <row r="163" spans="1:15">
      <c r="A163" s="195">
        <f>Indicators!A175</f>
        <v>40695</v>
      </c>
      <c r="B163" s="198">
        <f>'Risk KZN'!AE163</f>
        <v>0.28395349119920393</v>
      </c>
      <c r="C163" s="198">
        <f>'Risk Durban'!AE163</f>
        <v>0.19413324466513374</v>
      </c>
      <c r="D163" s="198">
        <f>'Risk PMB'!AE163</f>
        <v>0.31776363457989137</v>
      </c>
      <c r="E163" s="198">
        <f>'Risk RBay'!AE163</f>
        <v>-8.356804328050804E-4</v>
      </c>
      <c r="F163" s="198">
        <f>'Risk Newcastle'!AE163</f>
        <v>8.3215118087031775E-2</v>
      </c>
      <c r="G163" s="198">
        <f>'Risk Port Shepstone'!AE163</f>
        <v>0.46689497543366371</v>
      </c>
      <c r="H163" s="198">
        <f>'Risk Ilembe'!AE163</f>
        <v>0.52587176022512272</v>
      </c>
      <c r="I163" s="270">
        <f t="shared" si="23"/>
        <v>-0.37048572971552624</v>
      </c>
      <c r="J163" s="270">
        <f t="shared" si="24"/>
        <v>-0.42542831219677829</v>
      </c>
      <c r="K163" s="270">
        <f t="shared" si="25"/>
        <v>-0.29944303873319522</v>
      </c>
      <c r="L163" s="270">
        <f t="shared" si="26"/>
        <v>-0.38815737270437412</v>
      </c>
      <c r="M163" s="270">
        <f t="shared" si="27"/>
        <v>-0.36115623614436448</v>
      </c>
      <c r="N163" s="270">
        <f t="shared" si="28"/>
        <v>-0.33335626682787717</v>
      </c>
      <c r="O163" s="270">
        <f t="shared" si="29"/>
        <v>-0.30278128896467488</v>
      </c>
    </row>
    <row r="164" spans="1:15">
      <c r="A164" s="195">
        <f>Indicators!A176</f>
        <v>40725</v>
      </c>
      <c r="B164" s="198">
        <f>'Risk KZN'!AE164</f>
        <v>-0.39209266451678376</v>
      </c>
      <c r="C164" s="198">
        <f>'Risk Durban'!AE164</f>
        <v>-0.59593337342311015</v>
      </c>
      <c r="D164" s="198">
        <f>'Risk PMB'!AE164</f>
        <v>-0.26628789263427494</v>
      </c>
      <c r="E164" s="198">
        <f>'Risk RBay'!AE164</f>
        <v>-0.47710806129628608</v>
      </c>
      <c r="F164" s="198">
        <f>'Risk Newcastle'!AE164</f>
        <v>-0.56977319422141015</v>
      </c>
      <c r="G164" s="198">
        <f>'Risk Port Shepstone'!AE164</f>
        <v>-0.15725964464736586</v>
      </c>
      <c r="H164" s="198">
        <f>'Risk Ilembe'!AE164</f>
        <v>-7.0931941027911144E-2</v>
      </c>
      <c r="I164" s="270">
        <f t="shared" si="23"/>
        <v>-0.39464011573019159</v>
      </c>
      <c r="J164" s="270">
        <f t="shared" si="24"/>
        <v>-0.4493135287781112</v>
      </c>
      <c r="K164" s="270">
        <f t="shared" si="25"/>
        <v>-0.31738220823835006</v>
      </c>
      <c r="L164" s="270">
        <f t="shared" si="26"/>
        <v>-0.44560450343309083</v>
      </c>
      <c r="M164" s="270">
        <f t="shared" si="27"/>
        <v>-0.39977734292633554</v>
      </c>
      <c r="N164" s="270">
        <f t="shared" si="28"/>
        <v>-0.34481122997698649</v>
      </c>
      <c r="O164" s="270">
        <f t="shared" si="29"/>
        <v>-0.32728030006094116</v>
      </c>
    </row>
    <row r="165" spans="1:15">
      <c r="A165" s="195">
        <f>Indicators!A177</f>
        <v>40756</v>
      </c>
      <c r="B165" s="198">
        <f>'Risk KZN'!AE165</f>
        <v>1.1511090061576139</v>
      </c>
      <c r="C165" s="198">
        <f>'Risk Durban'!AE165</f>
        <v>1.0708514706107513</v>
      </c>
      <c r="D165" s="198">
        <f>'Risk PMB'!AE165</f>
        <v>0.90130149734876652</v>
      </c>
      <c r="E165" s="198">
        <f>'Risk RBay'!AE165</f>
        <v>2.0090909638585468</v>
      </c>
      <c r="F165" s="198">
        <f>'Risk Newcastle'!AE165</f>
        <v>1.2712654182827683</v>
      </c>
      <c r="G165" s="198">
        <f>'Risk Port Shepstone'!AE165</f>
        <v>0.96991677116303521</v>
      </c>
      <c r="H165" s="198">
        <f>'Risk Ilembe'!AE165</f>
        <v>1.3359437635869509</v>
      </c>
      <c r="I165" s="270">
        <f t="shared" si="23"/>
        <v>-0.33344621788632595</v>
      </c>
      <c r="J165" s="270">
        <f t="shared" si="24"/>
        <v>-0.40279891368750093</v>
      </c>
      <c r="K165" s="270">
        <f t="shared" si="25"/>
        <v>-0.27021713282467547</v>
      </c>
      <c r="L165" s="270">
        <f t="shared" si="26"/>
        <v>-0.33405466590108773</v>
      </c>
      <c r="M165" s="270">
        <f t="shared" si="27"/>
        <v>-0.34417631811269495</v>
      </c>
      <c r="N165" s="270">
        <f t="shared" si="28"/>
        <v>-0.2825550342704824</v>
      </c>
      <c r="O165" s="270">
        <f t="shared" si="29"/>
        <v>-0.23788550617376059</v>
      </c>
    </row>
    <row r="166" spans="1:15" ht="15.75" thickBot="1">
      <c r="A166" s="195"/>
      <c r="B166" s="198"/>
      <c r="C166" s="198"/>
      <c r="D166" s="198"/>
      <c r="E166" s="198"/>
      <c r="F166" s="198"/>
      <c r="G166" s="198"/>
      <c r="I166" s="270"/>
      <c r="J166" s="270"/>
      <c r="K166" s="270"/>
      <c r="L166" s="270"/>
      <c r="M166" s="270"/>
      <c r="N166" s="270"/>
      <c r="O166" s="270"/>
    </row>
    <row r="167" spans="1:15">
      <c r="A167" s="271" t="s">
        <v>32</v>
      </c>
      <c r="B167" s="234">
        <f>AVERAGE(B2:B165)</f>
        <v>0.1129668530779772</v>
      </c>
      <c r="C167" s="234">
        <f t="shared" ref="C167:G167" si="30">AVERAGE(C2:C165)</f>
        <v>9.5887579477991286E-2</v>
      </c>
      <c r="D167" s="234">
        <f t="shared" si="30"/>
        <v>0.13934407560559353</v>
      </c>
      <c r="E167" s="234">
        <f t="shared" si="30"/>
        <v>0.11548154459740523</v>
      </c>
      <c r="F167" s="234">
        <f t="shared" si="30"/>
        <v>0.12368555546275241</v>
      </c>
      <c r="G167" s="234">
        <f t="shared" si="30"/>
        <v>0.12617108921969622</v>
      </c>
      <c r="H167" s="235">
        <f t="shared" ref="H167" si="31">AVERAGE(H2:H165)</f>
        <v>0.12433911980612056</v>
      </c>
    </row>
    <row r="168" spans="1:15" ht="15.75" thickBot="1">
      <c r="A168" s="272" t="s">
        <v>34</v>
      </c>
      <c r="B168" s="236">
        <f>STDEV(B2:B165)</f>
        <v>1.6107607960612509</v>
      </c>
      <c r="C168" s="236">
        <f t="shared" ref="C168:G168" si="32">STDEV(C2:C165)</f>
        <v>1.6447735270555777</v>
      </c>
      <c r="D168" s="236">
        <f t="shared" si="32"/>
        <v>1.4383443919514649</v>
      </c>
      <c r="E168" s="236">
        <f t="shared" si="32"/>
        <v>1.8144224756880263</v>
      </c>
      <c r="F168" s="236">
        <f t="shared" si="32"/>
        <v>1.5792241156652558</v>
      </c>
      <c r="G168" s="236">
        <f t="shared" si="32"/>
        <v>1.5463872427353398</v>
      </c>
      <c r="H168" s="237">
        <f t="shared" ref="H168" si="33">STDEV(H2:H165)</f>
        <v>1.6823570969683121</v>
      </c>
    </row>
    <row r="169" spans="1:15">
      <c r="A169" s="195"/>
      <c r="B169" s="198"/>
      <c r="C169" s="198"/>
      <c r="D169" s="198"/>
      <c r="E169" s="198"/>
      <c r="F169" s="198"/>
      <c r="G169" s="198"/>
    </row>
    <row r="170" spans="1:15">
      <c r="A170" s="195"/>
    </row>
    <row r="171" spans="1:15">
      <c r="A171" s="195"/>
    </row>
    <row r="172" spans="1:15">
      <c r="A172" s="195"/>
    </row>
    <row r="173" spans="1:15">
      <c r="A173" s="195"/>
    </row>
    <row r="174" spans="1:15">
      <c r="A174" s="195"/>
    </row>
    <row r="175" spans="1:15">
      <c r="A175" s="195"/>
    </row>
    <row r="176" spans="1:15">
      <c r="A176" s="195"/>
    </row>
    <row r="177" spans="1:1">
      <c r="A177" s="195"/>
    </row>
    <row r="178" spans="1:1">
      <c r="A178" s="195"/>
    </row>
    <row r="179" spans="1:1">
      <c r="A179" s="195"/>
    </row>
    <row r="180" spans="1:1">
      <c r="A180" s="195"/>
    </row>
    <row r="181" spans="1:1">
      <c r="A181" s="195"/>
    </row>
    <row r="182" spans="1:1">
      <c r="A182" s="195"/>
    </row>
    <row r="183" spans="1:1">
      <c r="A183" s="195"/>
    </row>
    <row r="184" spans="1:1">
      <c r="A184" s="195"/>
    </row>
    <row r="185" spans="1:1">
      <c r="A185" s="195"/>
    </row>
    <row r="186" spans="1:1">
      <c r="A186" s="195"/>
    </row>
    <row r="187" spans="1:1">
      <c r="A187" s="195"/>
    </row>
    <row r="188" spans="1:1">
      <c r="A188" s="195"/>
    </row>
    <row r="189" spans="1:1">
      <c r="A189" s="195"/>
    </row>
    <row r="190" spans="1:1">
      <c r="A190" s="195"/>
    </row>
    <row r="191" spans="1:1">
      <c r="A191" s="195"/>
    </row>
    <row r="192" spans="1:1">
      <c r="A192" s="195"/>
    </row>
    <row r="193" spans="1:1">
      <c r="A193" s="195"/>
    </row>
    <row r="194" spans="1:1">
      <c r="A194" s="195"/>
    </row>
    <row r="195" spans="1:1">
      <c r="A195" s="195"/>
    </row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"/>
  <cols>
    <col min="1" max="1" width="11" style="170" bestFit="1" customWidth="1"/>
    <col min="2" max="3" width="16.42578125" style="170" customWidth="1"/>
    <col min="4" max="4" width="16.42578125" customWidth="1"/>
  </cols>
  <sheetData>
    <row r="1" spans="1:4" ht="15.75">
      <c r="A1" s="221"/>
      <c r="B1" s="232" t="s">
        <v>88</v>
      </c>
      <c r="C1" s="232" t="s">
        <v>89</v>
      </c>
      <c r="D1" s="233" t="s">
        <v>91</v>
      </c>
    </row>
    <row r="2" spans="1:4" ht="15.75">
      <c r="A2" s="222">
        <v>1998</v>
      </c>
      <c r="B2" s="223">
        <v>1.7737441300200596</v>
      </c>
      <c r="C2" s="224">
        <f>AVERAGE('Risk Analysis'!B2:B13)</f>
        <v>0.77971626999580634</v>
      </c>
      <c r="D2" s="225">
        <f>B2-C2</f>
        <v>0.99402786002425325</v>
      </c>
    </row>
    <row r="3" spans="1:4" ht="15.75">
      <c r="A3" s="222">
        <f>A2+1</f>
        <v>1999</v>
      </c>
      <c r="B3" s="223">
        <v>1.58726406740563</v>
      </c>
      <c r="C3" s="224">
        <f>AVERAGE('Risk Analysis'!B14:B25)</f>
        <v>-0.64962187831703533</v>
      </c>
      <c r="D3" s="225">
        <f t="shared" ref="D3:D15" si="0">B3-C3</f>
        <v>2.2368859457226655</v>
      </c>
    </row>
    <row r="4" spans="1:4" ht="15.75">
      <c r="A4" s="222">
        <f t="shared" ref="A4:A14" si="1">A3+1</f>
        <v>2000</v>
      </c>
      <c r="B4" s="223">
        <v>4.6799296586110222</v>
      </c>
      <c r="C4" s="224">
        <f>AVERAGE('Risk Analysis'!B26:B37)</f>
        <v>0.54603247131522437</v>
      </c>
      <c r="D4" s="225">
        <f t="shared" si="0"/>
        <v>4.1338971872957977</v>
      </c>
    </row>
    <row r="5" spans="1:4" ht="15.75">
      <c r="A5" s="222">
        <f t="shared" si="1"/>
        <v>2001</v>
      </c>
      <c r="B5" s="223">
        <v>4.4541099648747133</v>
      </c>
      <c r="C5" s="224">
        <f>AVERAGE('Risk Analysis'!B38:B49)</f>
        <v>0.96309331045189595</v>
      </c>
      <c r="D5" s="225">
        <f t="shared" si="0"/>
        <v>3.4910166544228174</v>
      </c>
    </row>
    <row r="6" spans="1:4" ht="15.75">
      <c r="A6" s="222">
        <f t="shared" si="1"/>
        <v>2002</v>
      </c>
      <c r="B6" s="223">
        <v>2.4874919405530238</v>
      </c>
      <c r="C6" s="224">
        <f>AVERAGE('Risk Analysis'!B50:B61)</f>
        <v>-0.73091755018334792</v>
      </c>
      <c r="D6" s="225">
        <f t="shared" si="0"/>
        <v>3.2184094907363718</v>
      </c>
    </row>
    <row r="7" spans="1:4" ht="15.75">
      <c r="A7" s="222">
        <f t="shared" si="1"/>
        <v>2003</v>
      </c>
      <c r="B7" s="223">
        <v>2.7432639906487406</v>
      </c>
      <c r="C7" s="224">
        <f>AVERAGE('Risk Analysis'!B62:B73)</f>
        <v>-1.7851056363706489E-2</v>
      </c>
      <c r="D7" s="225">
        <f t="shared" si="0"/>
        <v>2.761115047012447</v>
      </c>
    </row>
    <row r="8" spans="1:4" ht="15.75">
      <c r="A8" s="222">
        <f t="shared" si="1"/>
        <v>2004</v>
      </c>
      <c r="B8" s="223">
        <v>4.4967464894428772</v>
      </c>
      <c r="C8" s="224">
        <f>AVERAGE('Risk Analysis'!B74:B85)</f>
        <v>-0.21254807936371645</v>
      </c>
      <c r="D8" s="225">
        <f t="shared" si="0"/>
        <v>4.7092945688065937</v>
      </c>
    </row>
    <row r="9" spans="1:4" ht="15.75">
      <c r="A9" s="222">
        <f t="shared" si="1"/>
        <v>2005</v>
      </c>
      <c r="B9" s="223">
        <v>5.7593018540806664</v>
      </c>
      <c r="C9" s="224">
        <f>AVERAGE('Risk Analysis'!B86:B97)</f>
        <v>0.2249010211043857</v>
      </c>
      <c r="D9" s="225">
        <f t="shared" si="0"/>
        <v>5.5344008329762806</v>
      </c>
    </row>
    <row r="10" spans="1:4" ht="15.75">
      <c r="A10" s="222">
        <f t="shared" si="1"/>
        <v>2006</v>
      </c>
      <c r="B10" s="223">
        <v>5.5333278654310973</v>
      </c>
      <c r="C10" s="224">
        <f>AVERAGE('Risk Analysis'!B98:B109)</f>
        <v>0.53545581756159411</v>
      </c>
      <c r="D10" s="225">
        <f t="shared" si="0"/>
        <v>4.9978720478695031</v>
      </c>
    </row>
    <row r="11" spans="1:4" ht="15.75">
      <c r="A11" s="222">
        <f t="shared" si="1"/>
        <v>2007</v>
      </c>
      <c r="B11" s="223">
        <v>5.8948084570002708</v>
      </c>
      <c r="C11" s="224">
        <f>AVERAGE('Risk Analysis'!B110:B121)</f>
        <v>-0.16482500816911402</v>
      </c>
      <c r="D11" s="225">
        <f t="shared" si="0"/>
        <v>6.0596334651693846</v>
      </c>
    </row>
    <row r="12" spans="1:4" ht="15.75">
      <c r="A12" s="222">
        <f t="shared" si="1"/>
        <v>2008</v>
      </c>
      <c r="B12" s="223">
        <v>3.9731293461308819</v>
      </c>
      <c r="C12" s="224">
        <f>AVERAGE('Risk Analysis'!B122:B133)</f>
        <v>1.3963882277171906</v>
      </c>
      <c r="D12" s="225">
        <f t="shared" si="0"/>
        <v>2.5767411184136915</v>
      </c>
    </row>
    <row r="13" spans="1:4" ht="15.75">
      <c r="A13" s="222">
        <f t="shared" si="1"/>
        <v>2009</v>
      </c>
      <c r="B13" s="223">
        <v>-1.781471351225947</v>
      </c>
      <c r="C13" s="224">
        <f>AVERAGE('Risk Analysis'!B134:B145)</f>
        <v>-0.91650660843273712</v>
      </c>
      <c r="D13" s="225">
        <f t="shared" si="0"/>
        <v>-0.8649647427932099</v>
      </c>
    </row>
    <row r="14" spans="1:4" ht="15.75">
      <c r="A14" s="222">
        <f t="shared" si="1"/>
        <v>2010</v>
      </c>
      <c r="B14" s="223">
        <v>3.1302526931848407</v>
      </c>
      <c r="C14" s="224">
        <f>AVERAGE('Risk Analysis'!B146:B157)</f>
        <v>-0.16337064113111399</v>
      </c>
      <c r="D14" s="225">
        <f t="shared" si="0"/>
        <v>3.2936233343159547</v>
      </c>
    </row>
    <row r="15" spans="1:4" ht="15.75">
      <c r="A15" s="222">
        <v>2011</v>
      </c>
      <c r="B15" s="302">
        <v>1.5</v>
      </c>
      <c r="C15" s="224">
        <f>AVERAGE('Risk Analysis'!B158:B165)</f>
        <v>-6.9098956179457105E-2</v>
      </c>
      <c r="D15" s="225">
        <f t="shared" si="0"/>
        <v>1.569098956179457</v>
      </c>
    </row>
    <row r="16" spans="1:4" ht="15.75">
      <c r="A16" s="222"/>
      <c r="B16" s="226"/>
      <c r="C16" s="226"/>
      <c r="D16" s="227"/>
    </row>
    <row r="17" spans="1:4" ht="16.5" thickBot="1">
      <c r="A17" s="228" t="s">
        <v>90</v>
      </c>
      <c r="B17" s="229"/>
      <c r="C17" s="230">
        <f>CORREL(B2:B15,C2:C15)</f>
        <v>0.49850352456673397</v>
      </c>
      <c r="D17" s="23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Intro</vt:lpstr>
      <vt:lpstr>Notes</vt:lpstr>
      <vt:lpstr>KZN</vt:lpstr>
      <vt:lpstr>Durban</vt:lpstr>
      <vt:lpstr>PMB</vt:lpstr>
      <vt:lpstr>RBay</vt:lpstr>
      <vt:lpstr>NewCastle</vt:lpstr>
      <vt:lpstr>Port Shepstone</vt:lpstr>
      <vt:lpstr>Ilembe</vt:lpstr>
      <vt:lpstr>Comparitive Analysis</vt:lpstr>
      <vt:lpstr>Sector Analysis</vt:lpstr>
      <vt:lpstr>Shift Share Analysis</vt:lpstr>
      <vt:lpstr>Indicators</vt:lpstr>
      <vt:lpstr>Risk KZN</vt:lpstr>
      <vt:lpstr>Risk Durban</vt:lpstr>
      <vt:lpstr>Risk PMB</vt:lpstr>
      <vt:lpstr>Risk RBay</vt:lpstr>
      <vt:lpstr>Risk Newcastle</vt:lpstr>
      <vt:lpstr>Risk Port Shepstone</vt:lpstr>
      <vt:lpstr>Risk Ilembe</vt:lpstr>
      <vt:lpstr>Risk Analysis</vt:lpstr>
      <vt:lpstr>Risk vs GDP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2011-06-09T18:11:35Z</dcterms:created>
  <dcterms:modified xsi:type="dcterms:W3CDTF">2011-09-12T21:07:39Z</dcterms:modified>
</cp:coreProperties>
</file>