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90" windowWidth="15480" windowHeight="7875"/>
  </bookViews>
  <sheets>
    <sheet name="Listings" sheetId="1" r:id="rId1"/>
    <sheet name="JSE" sheetId="5" r:id="rId2"/>
    <sheet name="AltX" sheetId="4" r:id="rId3"/>
  </sheets>
  <calcPr calcId="125725"/>
</workbook>
</file>

<file path=xl/calcChain.xml><?xml version="1.0" encoding="utf-8"?>
<calcChain xmlns="http://schemas.openxmlformats.org/spreadsheetml/2006/main">
  <c r="C129" i="4"/>
  <c r="D129"/>
  <c r="E129"/>
  <c r="F129"/>
  <c r="G129"/>
  <c r="H129"/>
  <c r="I129"/>
  <c r="B129"/>
  <c r="C83"/>
  <c r="D83"/>
  <c r="E83"/>
  <c r="F83"/>
  <c r="G83"/>
  <c r="H83"/>
  <c r="I83"/>
  <c r="B83"/>
  <c r="B92" s="1"/>
  <c r="C202" i="5"/>
  <c r="D202"/>
  <c r="E202"/>
  <c r="F202"/>
  <c r="G202"/>
  <c r="H202"/>
  <c r="I202"/>
  <c r="J202"/>
  <c r="K202"/>
  <c r="L202"/>
  <c r="M202"/>
  <c r="N202"/>
  <c r="O202"/>
  <c r="P202"/>
  <c r="B202"/>
  <c r="C148"/>
  <c r="D148"/>
  <c r="E148"/>
  <c r="F148"/>
  <c r="G148"/>
  <c r="H148"/>
  <c r="I148"/>
  <c r="J148"/>
  <c r="K148"/>
  <c r="L148"/>
  <c r="M148"/>
  <c r="N148"/>
  <c r="O148"/>
  <c r="P148"/>
  <c r="B148"/>
  <c r="A173" i="4"/>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172"/>
  <c r="A391" i="5"/>
  <c r="A392"/>
  <c r="A384"/>
  <c r="A385"/>
  <c r="A386"/>
  <c r="A387"/>
  <c r="A388"/>
  <c r="A389"/>
  <c r="A390"/>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23"/>
  <c r="A324"/>
  <c r="A325"/>
  <c r="A326"/>
  <c r="A327"/>
  <c r="A328"/>
  <c r="A329"/>
  <c r="A330"/>
  <c r="A331"/>
  <c r="A332"/>
  <c r="A333"/>
  <c r="A334"/>
  <c r="A335"/>
  <c r="A336"/>
  <c r="A337"/>
  <c r="A338"/>
  <c r="A339"/>
  <c r="A340"/>
  <c r="A341"/>
  <c r="A342"/>
  <c r="A343"/>
  <c r="A344"/>
  <c r="A345"/>
  <c r="A346"/>
  <c r="A311"/>
  <c r="A312"/>
  <c r="A313"/>
  <c r="A314"/>
  <c r="A315"/>
  <c r="A316"/>
  <c r="A317"/>
  <c r="A318"/>
  <c r="A319"/>
  <c r="A320"/>
  <c r="A321"/>
  <c r="A322"/>
  <c r="A289"/>
  <c r="A290"/>
  <c r="A291"/>
  <c r="A292"/>
  <c r="A293"/>
  <c r="A294"/>
  <c r="A295"/>
  <c r="A296"/>
  <c r="A297"/>
  <c r="A298"/>
  <c r="A299"/>
  <c r="A300"/>
  <c r="A301"/>
  <c r="A302"/>
  <c r="A303"/>
  <c r="A304"/>
  <c r="A305"/>
  <c r="A306"/>
  <c r="A307"/>
  <c r="A308"/>
  <c r="A309"/>
  <c r="A310"/>
  <c r="A264"/>
  <c r="A265"/>
  <c r="A266"/>
  <c r="A267"/>
  <c r="A268"/>
  <c r="A269"/>
  <c r="A270"/>
  <c r="A271"/>
  <c r="A272"/>
  <c r="A273"/>
  <c r="A274"/>
  <c r="A275"/>
  <c r="A276"/>
  <c r="A277"/>
  <c r="A278"/>
  <c r="A279"/>
  <c r="A280"/>
  <c r="A281"/>
  <c r="A282"/>
  <c r="A283"/>
  <c r="A284"/>
  <c r="A285"/>
  <c r="A286"/>
  <c r="A287"/>
  <c r="A288"/>
  <c r="A263"/>
  <c r="B128" i="4"/>
  <c r="B82"/>
  <c r="H136" i="5"/>
  <c r="B196"/>
  <c r="A202"/>
  <c r="I80" i="4"/>
  <c r="H80"/>
  <c r="G80"/>
  <c r="F80"/>
  <c r="E80"/>
  <c r="D80"/>
  <c r="C79"/>
  <c r="B79"/>
  <c r="C80"/>
  <c r="B80"/>
  <c r="B77"/>
  <c r="I79"/>
  <c r="H123"/>
  <c r="C123"/>
  <c r="D123"/>
  <c r="E123"/>
  <c r="F123"/>
  <c r="G123"/>
  <c r="I123"/>
  <c r="B123"/>
  <c r="I89" l="1"/>
  <c r="J123"/>
  <c r="C191" i="5"/>
  <c r="D191"/>
  <c r="E191"/>
  <c r="F191"/>
  <c r="G191"/>
  <c r="H191"/>
  <c r="I191"/>
  <c r="J191"/>
  <c r="K191"/>
  <c r="L191"/>
  <c r="M191"/>
  <c r="N191"/>
  <c r="O191"/>
  <c r="P191"/>
  <c r="B191"/>
  <c r="C136"/>
  <c r="C151" s="1"/>
  <c r="D136"/>
  <c r="D151" s="1"/>
  <c r="E136"/>
  <c r="E151" s="1"/>
  <c r="F136"/>
  <c r="F151" s="1"/>
  <c r="G136"/>
  <c r="G151" s="1"/>
  <c r="H151"/>
  <c r="I136"/>
  <c r="I151" s="1"/>
  <c r="J136"/>
  <c r="J151" s="1"/>
  <c r="K136"/>
  <c r="K151" s="1"/>
  <c r="L136"/>
  <c r="L151" s="1"/>
  <c r="M136"/>
  <c r="M151" s="1"/>
  <c r="N136"/>
  <c r="N151" s="1"/>
  <c r="O136"/>
  <c r="O151" s="1"/>
  <c r="P136"/>
  <c r="P151" s="1"/>
  <c r="Q136"/>
  <c r="Q151" s="1"/>
  <c r="B136"/>
  <c r="B151" s="1"/>
  <c r="Q191" l="1"/>
  <c r="B208" s="1"/>
  <c r="P201"/>
  <c r="O201"/>
  <c r="N201"/>
  <c r="M201"/>
  <c r="L201"/>
  <c r="K201"/>
  <c r="J201"/>
  <c r="I201"/>
  <c r="H201"/>
  <c r="G201"/>
  <c r="F201"/>
  <c r="E201"/>
  <c r="D201"/>
  <c r="C201"/>
  <c r="B201"/>
  <c r="P200"/>
  <c r="O200"/>
  <c r="N200"/>
  <c r="M200"/>
  <c r="L200"/>
  <c r="K200"/>
  <c r="J200"/>
  <c r="I200"/>
  <c r="H200"/>
  <c r="G200"/>
  <c r="F200"/>
  <c r="E200"/>
  <c r="D200"/>
  <c r="C200"/>
  <c r="B200"/>
  <c r="P199"/>
  <c r="O199"/>
  <c r="N199"/>
  <c r="M199"/>
  <c r="L199"/>
  <c r="K199"/>
  <c r="J199"/>
  <c r="I199"/>
  <c r="H199"/>
  <c r="G199"/>
  <c r="F199"/>
  <c r="E199"/>
  <c r="D199"/>
  <c r="C199"/>
  <c r="B199"/>
  <c r="P198"/>
  <c r="O198"/>
  <c r="N198"/>
  <c r="M198"/>
  <c r="L198"/>
  <c r="K198"/>
  <c r="J198"/>
  <c r="I198"/>
  <c r="H198"/>
  <c r="G198"/>
  <c r="F198"/>
  <c r="E198"/>
  <c r="D198"/>
  <c r="C198"/>
  <c r="B198"/>
  <c r="P197"/>
  <c r="O197"/>
  <c r="N197"/>
  <c r="M197"/>
  <c r="L197"/>
  <c r="K197"/>
  <c r="J197"/>
  <c r="I197"/>
  <c r="H197"/>
  <c r="G197"/>
  <c r="F197"/>
  <c r="E197"/>
  <c r="D197"/>
  <c r="C197"/>
  <c r="B197"/>
  <c r="P196"/>
  <c r="O196"/>
  <c r="N196"/>
  <c r="M196"/>
  <c r="L196"/>
  <c r="K196"/>
  <c r="J196"/>
  <c r="I196"/>
  <c r="H196"/>
  <c r="G196"/>
  <c r="F196"/>
  <c r="E196"/>
  <c r="D196"/>
  <c r="C196"/>
  <c r="P195"/>
  <c r="O195"/>
  <c r="N195"/>
  <c r="M195"/>
  <c r="L195"/>
  <c r="K195"/>
  <c r="J195"/>
  <c r="I195"/>
  <c r="H195"/>
  <c r="G195"/>
  <c r="F195"/>
  <c r="E195"/>
  <c r="D195"/>
  <c r="C195"/>
  <c r="B195"/>
  <c r="P194"/>
  <c r="O194"/>
  <c r="N194"/>
  <c r="M194"/>
  <c r="L194"/>
  <c r="K194"/>
  <c r="J194"/>
  <c r="I194"/>
  <c r="H194"/>
  <c r="G194"/>
  <c r="F194"/>
  <c r="E194"/>
  <c r="D194"/>
  <c r="C194"/>
  <c r="B194"/>
  <c r="Q194" s="1"/>
  <c r="P193"/>
  <c r="O193"/>
  <c r="N193"/>
  <c r="M193"/>
  <c r="L193"/>
  <c r="K193"/>
  <c r="J193"/>
  <c r="I193"/>
  <c r="H193"/>
  <c r="G193"/>
  <c r="F193"/>
  <c r="E193"/>
  <c r="D193"/>
  <c r="C193"/>
  <c r="B193"/>
  <c r="P192"/>
  <c r="O192"/>
  <c r="N192"/>
  <c r="M192"/>
  <c r="L192"/>
  <c r="K192"/>
  <c r="J192"/>
  <c r="I192"/>
  <c r="H192"/>
  <c r="G192"/>
  <c r="F192"/>
  <c r="E192"/>
  <c r="D192"/>
  <c r="C192"/>
  <c r="B192"/>
  <c r="P147"/>
  <c r="P162" s="1"/>
  <c r="O147"/>
  <c r="O162" s="1"/>
  <c r="N147"/>
  <c r="N162" s="1"/>
  <c r="M147"/>
  <c r="M162" s="1"/>
  <c r="L147"/>
  <c r="L162" s="1"/>
  <c r="K147"/>
  <c r="K162" s="1"/>
  <c r="J147"/>
  <c r="J162" s="1"/>
  <c r="I147"/>
  <c r="I162" s="1"/>
  <c r="H147"/>
  <c r="H162" s="1"/>
  <c r="G147"/>
  <c r="G162" s="1"/>
  <c r="F147"/>
  <c r="F162" s="1"/>
  <c r="E147"/>
  <c r="E162" s="1"/>
  <c r="D147"/>
  <c r="D162" s="1"/>
  <c r="C147"/>
  <c r="C162" s="1"/>
  <c r="B147"/>
  <c r="B162" s="1"/>
  <c r="P146"/>
  <c r="O146"/>
  <c r="N146"/>
  <c r="M146"/>
  <c r="L146"/>
  <c r="K146"/>
  <c r="J146"/>
  <c r="I146"/>
  <c r="H146"/>
  <c r="G146"/>
  <c r="F146"/>
  <c r="E146"/>
  <c r="D146"/>
  <c r="C146"/>
  <c r="B146"/>
  <c r="P145"/>
  <c r="O145"/>
  <c r="N145"/>
  <c r="M145"/>
  <c r="L145"/>
  <c r="K145"/>
  <c r="J145"/>
  <c r="I145"/>
  <c r="H145"/>
  <c r="G145"/>
  <c r="F145"/>
  <c r="E145"/>
  <c r="D145"/>
  <c r="C145"/>
  <c r="B145"/>
  <c r="P144"/>
  <c r="O144"/>
  <c r="N144"/>
  <c r="M144"/>
  <c r="L144"/>
  <c r="K144"/>
  <c r="J144"/>
  <c r="I144"/>
  <c r="H144"/>
  <c r="G144"/>
  <c r="F144"/>
  <c r="E144"/>
  <c r="D144"/>
  <c r="C144"/>
  <c r="B144"/>
  <c r="P143"/>
  <c r="O143"/>
  <c r="N143"/>
  <c r="M143"/>
  <c r="L143"/>
  <c r="K143"/>
  <c r="J143"/>
  <c r="I143"/>
  <c r="H143"/>
  <c r="G143"/>
  <c r="E143"/>
  <c r="D143"/>
  <c r="C143"/>
  <c r="B143"/>
  <c r="P142"/>
  <c r="O142"/>
  <c r="M142"/>
  <c r="L142"/>
  <c r="K142"/>
  <c r="J142"/>
  <c r="I142"/>
  <c r="G142"/>
  <c r="E142"/>
  <c r="D142"/>
  <c r="C142"/>
  <c r="B142"/>
  <c r="P141"/>
  <c r="O141"/>
  <c r="M141"/>
  <c r="L141"/>
  <c r="K141"/>
  <c r="J141"/>
  <c r="I141"/>
  <c r="G141"/>
  <c r="E141"/>
  <c r="D141"/>
  <c r="C141"/>
  <c r="B141"/>
  <c r="P140"/>
  <c r="M140"/>
  <c r="L140"/>
  <c r="K140"/>
  <c r="J140"/>
  <c r="I140"/>
  <c r="G140"/>
  <c r="E140"/>
  <c r="D140"/>
  <c r="C140"/>
  <c r="B140"/>
  <c r="P139"/>
  <c r="M139"/>
  <c r="L139"/>
  <c r="K139"/>
  <c r="J139"/>
  <c r="I139"/>
  <c r="G139"/>
  <c r="E139"/>
  <c r="D139"/>
  <c r="C139"/>
  <c r="B139"/>
  <c r="P138"/>
  <c r="M138"/>
  <c r="L138"/>
  <c r="K138"/>
  <c r="J138"/>
  <c r="I138"/>
  <c r="G138"/>
  <c r="E138"/>
  <c r="D138"/>
  <c r="C138"/>
  <c r="B138"/>
  <c r="P137"/>
  <c r="M137"/>
  <c r="L137"/>
  <c r="K137"/>
  <c r="J137"/>
  <c r="I137"/>
  <c r="G137"/>
  <c r="E137"/>
  <c r="D137"/>
  <c r="C137"/>
  <c r="B137"/>
  <c r="Q196" l="1"/>
  <c r="B213" s="1"/>
  <c r="Q197"/>
  <c r="D214" s="1"/>
  <c r="Q199"/>
  <c r="C203"/>
  <c r="E203"/>
  <c r="G203"/>
  <c r="I203"/>
  <c r="K203"/>
  <c r="M203"/>
  <c r="O203"/>
  <c r="Q201"/>
  <c r="Q193"/>
  <c r="Q195"/>
  <c r="Q198"/>
  <c r="J215" s="1"/>
  <c r="Q200"/>
  <c r="Q192"/>
  <c r="B209" s="1"/>
  <c r="D203"/>
  <c r="F203"/>
  <c r="H203"/>
  <c r="J203"/>
  <c r="L203"/>
  <c r="N203"/>
  <c r="P203"/>
  <c r="C161"/>
  <c r="E161"/>
  <c r="G161"/>
  <c r="I161"/>
  <c r="K161"/>
  <c r="M161"/>
  <c r="O161"/>
  <c r="I157"/>
  <c r="K157"/>
  <c r="M157"/>
  <c r="N211"/>
  <c r="D216"/>
  <c r="B218"/>
  <c r="B203"/>
  <c r="B161"/>
  <c r="D161"/>
  <c r="F161"/>
  <c r="H161"/>
  <c r="J161"/>
  <c r="L161"/>
  <c r="N161"/>
  <c r="P161"/>
  <c r="B157"/>
  <c r="C152"/>
  <c r="E152"/>
  <c r="I152"/>
  <c r="K152"/>
  <c r="M152"/>
  <c r="B153"/>
  <c r="D153"/>
  <c r="G152"/>
  <c r="J153"/>
  <c r="L153"/>
  <c r="P153"/>
  <c r="C154"/>
  <c r="E154"/>
  <c r="I154"/>
  <c r="K154"/>
  <c r="M154"/>
  <c r="B155"/>
  <c r="D155"/>
  <c r="J155"/>
  <c r="L155"/>
  <c r="G156"/>
  <c r="O156"/>
  <c r="D157"/>
  <c r="G154"/>
  <c r="P154"/>
  <c r="C155"/>
  <c r="E155"/>
  <c r="I155"/>
  <c r="K155"/>
  <c r="M155"/>
  <c r="P155"/>
  <c r="C156"/>
  <c r="E156"/>
  <c r="I156"/>
  <c r="K156"/>
  <c r="M156"/>
  <c r="P156"/>
  <c r="C157"/>
  <c r="E157"/>
  <c r="J157"/>
  <c r="L157"/>
  <c r="P157"/>
  <c r="C158"/>
  <c r="E158"/>
  <c r="G158"/>
  <c r="I158"/>
  <c r="K158"/>
  <c r="M158"/>
  <c r="O158"/>
  <c r="B159"/>
  <c r="D159"/>
  <c r="F159"/>
  <c r="H159"/>
  <c r="J159"/>
  <c r="L159"/>
  <c r="N159"/>
  <c r="P159"/>
  <c r="C160"/>
  <c r="E160"/>
  <c r="G160"/>
  <c r="I160"/>
  <c r="K160"/>
  <c r="M160"/>
  <c r="O160"/>
  <c r="G153"/>
  <c r="G155"/>
  <c r="B156"/>
  <c r="D156"/>
  <c r="J156"/>
  <c r="L156"/>
  <c r="G157"/>
  <c r="O157"/>
  <c r="B158"/>
  <c r="D158"/>
  <c r="H158"/>
  <c r="J158"/>
  <c r="L158"/>
  <c r="N158"/>
  <c r="P158"/>
  <c r="C159"/>
  <c r="E159"/>
  <c r="G159"/>
  <c r="I159"/>
  <c r="K159"/>
  <c r="M159"/>
  <c r="O159"/>
  <c r="B160"/>
  <c r="D160"/>
  <c r="F160"/>
  <c r="H160"/>
  <c r="J160"/>
  <c r="L160"/>
  <c r="N160"/>
  <c r="P160"/>
  <c r="N209"/>
  <c r="J209"/>
  <c r="F209"/>
  <c r="P211"/>
  <c r="L211"/>
  <c r="H211"/>
  <c r="D211"/>
  <c r="N213"/>
  <c r="P215"/>
  <c r="N215"/>
  <c r="H215"/>
  <c r="F215"/>
  <c r="P217"/>
  <c r="N217"/>
  <c r="L217"/>
  <c r="J217"/>
  <c r="H217"/>
  <c r="F217"/>
  <c r="D217"/>
  <c r="B217"/>
  <c r="E209"/>
  <c r="I209"/>
  <c r="M209"/>
  <c r="E211"/>
  <c r="I211"/>
  <c r="M211"/>
  <c r="O213"/>
  <c r="E215"/>
  <c r="K215"/>
  <c r="M215"/>
  <c r="E217"/>
  <c r="G217"/>
  <c r="I217"/>
  <c r="K217"/>
  <c r="M217"/>
  <c r="O217"/>
  <c r="B152"/>
  <c r="D152"/>
  <c r="J152"/>
  <c r="L152"/>
  <c r="P152"/>
  <c r="C153"/>
  <c r="E153"/>
  <c r="I153"/>
  <c r="K153"/>
  <c r="M153"/>
  <c r="B154"/>
  <c r="D154"/>
  <c r="J154"/>
  <c r="L154"/>
  <c r="C209"/>
  <c r="C213"/>
  <c r="C215"/>
  <c r="C217"/>
  <c r="D210"/>
  <c r="D212"/>
  <c r="C134" i="4"/>
  <c r="G127"/>
  <c r="C124"/>
  <c r="D124"/>
  <c r="E124"/>
  <c r="F124"/>
  <c r="G124"/>
  <c r="H124"/>
  <c r="I124"/>
  <c r="C125"/>
  <c r="D125"/>
  <c r="E125"/>
  <c r="F125"/>
  <c r="G125"/>
  <c r="H125"/>
  <c r="I125"/>
  <c r="C126"/>
  <c r="D126"/>
  <c r="E126"/>
  <c r="F126"/>
  <c r="G126"/>
  <c r="H126"/>
  <c r="I126"/>
  <c r="C127"/>
  <c r="D127"/>
  <c r="E127"/>
  <c r="F127"/>
  <c r="H127"/>
  <c r="I127"/>
  <c r="C128"/>
  <c r="D128"/>
  <c r="E128"/>
  <c r="F128"/>
  <c r="G128"/>
  <c r="H128"/>
  <c r="I128"/>
  <c r="B127"/>
  <c r="B126"/>
  <c r="B125"/>
  <c r="B124"/>
  <c r="C89"/>
  <c r="B89"/>
  <c r="C82"/>
  <c r="D82"/>
  <c r="E82"/>
  <c r="F82"/>
  <c r="G82"/>
  <c r="H82"/>
  <c r="I82"/>
  <c r="C81"/>
  <c r="C90" s="1"/>
  <c r="D81"/>
  <c r="D90" s="1"/>
  <c r="E81"/>
  <c r="E90" s="1"/>
  <c r="F81"/>
  <c r="F90" s="1"/>
  <c r="G81"/>
  <c r="G90" s="1"/>
  <c r="H81"/>
  <c r="H90" s="1"/>
  <c r="I81"/>
  <c r="I90" s="1"/>
  <c r="B81"/>
  <c r="B90" s="1"/>
  <c r="D79"/>
  <c r="D89" s="1"/>
  <c r="E79"/>
  <c r="F79"/>
  <c r="G79"/>
  <c r="H79"/>
  <c r="E78"/>
  <c r="F78"/>
  <c r="G78"/>
  <c r="H78"/>
  <c r="B78"/>
  <c r="B87" s="1"/>
  <c r="H77"/>
  <c r="J213" i="5" l="1"/>
  <c r="O215"/>
  <c r="G215"/>
  <c r="G213"/>
  <c r="D215"/>
  <c r="L215"/>
  <c r="F213"/>
  <c r="I215"/>
  <c r="K213"/>
  <c r="B215"/>
  <c r="B261"/>
  <c r="H87" i="4"/>
  <c r="H88"/>
  <c r="G88"/>
  <c r="E88"/>
  <c r="J126"/>
  <c r="I137" s="1"/>
  <c r="F88"/>
  <c r="B247" i="5"/>
  <c r="I91" i="4"/>
  <c r="I92"/>
  <c r="G91"/>
  <c r="G92"/>
  <c r="E91"/>
  <c r="E92"/>
  <c r="C91"/>
  <c r="C92"/>
  <c r="I130"/>
  <c r="G130"/>
  <c r="E130"/>
  <c r="C130"/>
  <c r="H89"/>
  <c r="F89"/>
  <c r="J127"/>
  <c r="I138" s="1"/>
  <c r="J125"/>
  <c r="F136" s="1"/>
  <c r="B91"/>
  <c r="H91"/>
  <c r="H92"/>
  <c r="F91"/>
  <c r="F92"/>
  <c r="D91"/>
  <c r="D92"/>
  <c r="J124"/>
  <c r="I135" s="1"/>
  <c r="B130"/>
  <c r="H130"/>
  <c r="F130"/>
  <c r="D130"/>
  <c r="B88"/>
  <c r="G89"/>
  <c r="E89"/>
  <c r="M213" i="5"/>
  <c r="I213"/>
  <c r="E213"/>
  <c r="D213"/>
  <c r="H213"/>
  <c r="L213"/>
  <c r="P213"/>
  <c r="C211"/>
  <c r="O211"/>
  <c r="K211"/>
  <c r="G211"/>
  <c r="O209"/>
  <c r="K209"/>
  <c r="G209"/>
  <c r="B211"/>
  <c r="F211"/>
  <c r="J211"/>
  <c r="D209"/>
  <c r="H209"/>
  <c r="L209"/>
  <c r="P209"/>
  <c r="M218"/>
  <c r="I218"/>
  <c r="E218"/>
  <c r="P218"/>
  <c r="L218"/>
  <c r="H218"/>
  <c r="D218"/>
  <c r="O218"/>
  <c r="K218"/>
  <c r="G218"/>
  <c r="C218"/>
  <c r="N218"/>
  <c r="J218"/>
  <c r="F218"/>
  <c r="J128" i="4"/>
  <c r="H139" s="1"/>
  <c r="E247" i="5"/>
  <c r="D247"/>
  <c r="C247"/>
  <c r="D257"/>
  <c r="B257"/>
  <c r="E257"/>
  <c r="C257"/>
  <c r="D249"/>
  <c r="B249"/>
  <c r="E249"/>
  <c r="C249"/>
  <c r="D259"/>
  <c r="E259"/>
  <c r="C259"/>
  <c r="B259"/>
  <c r="D251"/>
  <c r="B251"/>
  <c r="C251"/>
  <c r="E260"/>
  <c r="C260"/>
  <c r="B260"/>
  <c r="D260"/>
  <c r="C252"/>
  <c r="E252"/>
  <c r="D252"/>
  <c r="B252"/>
  <c r="E256"/>
  <c r="C256"/>
  <c r="D256"/>
  <c r="B256"/>
  <c r="E250"/>
  <c r="C250"/>
  <c r="D250"/>
  <c r="B250"/>
  <c r="D261"/>
  <c r="E261"/>
  <c r="C261"/>
  <c r="D255"/>
  <c r="B255"/>
  <c r="E255"/>
  <c r="C255"/>
  <c r="D253"/>
  <c r="B253"/>
  <c r="E253"/>
  <c r="C253"/>
  <c r="E258"/>
  <c r="C258"/>
  <c r="B258"/>
  <c r="D258"/>
  <c r="E254"/>
  <c r="C254"/>
  <c r="D254"/>
  <c r="B254"/>
  <c r="E248"/>
  <c r="C248"/>
  <c r="D248"/>
  <c r="B248"/>
  <c r="D170" i="4"/>
  <c r="D168"/>
  <c r="E166"/>
  <c r="C165"/>
  <c r="E164"/>
  <c r="D164"/>
  <c r="H134"/>
  <c r="F134"/>
  <c r="D134"/>
  <c r="B134"/>
  <c r="I134"/>
  <c r="G134"/>
  <c r="E134"/>
  <c r="O216" i="5"/>
  <c r="K216"/>
  <c r="G216"/>
  <c r="C216"/>
  <c r="M214"/>
  <c r="I214"/>
  <c r="E214"/>
  <c r="O212"/>
  <c r="K212"/>
  <c r="G212"/>
  <c r="C212"/>
  <c r="M210"/>
  <c r="I210"/>
  <c r="E210"/>
  <c r="O208"/>
  <c r="K208"/>
  <c r="G208"/>
  <c r="C208"/>
  <c r="N216"/>
  <c r="J216"/>
  <c r="F216"/>
  <c r="B216"/>
  <c r="N214"/>
  <c r="J214"/>
  <c r="F214"/>
  <c r="B214"/>
  <c r="N212"/>
  <c r="J212"/>
  <c r="F212"/>
  <c r="B212"/>
  <c r="N210"/>
  <c r="J210"/>
  <c r="F210"/>
  <c r="B210"/>
  <c r="N208"/>
  <c r="J208"/>
  <c r="F208"/>
  <c r="M216"/>
  <c r="I216"/>
  <c r="E216"/>
  <c r="O214"/>
  <c r="K214"/>
  <c r="G214"/>
  <c r="C214"/>
  <c r="M212"/>
  <c r="I212"/>
  <c r="E212"/>
  <c r="O210"/>
  <c r="K210"/>
  <c r="G210"/>
  <c r="C210"/>
  <c r="M208"/>
  <c r="I208"/>
  <c r="E208"/>
  <c r="P216"/>
  <c r="L216"/>
  <c r="H216"/>
  <c r="P214"/>
  <c r="L214"/>
  <c r="H214"/>
  <c r="P212"/>
  <c r="L212"/>
  <c r="H212"/>
  <c r="P210"/>
  <c r="L210"/>
  <c r="H210"/>
  <c r="P208"/>
  <c r="L208"/>
  <c r="H208"/>
  <c r="D208"/>
  <c r="F32" i="1"/>
  <c r="H24" s="1"/>
  <c r="I24" s="1"/>
  <c r="E32"/>
  <c r="G23" s="1"/>
  <c r="F20"/>
  <c r="H5" s="1"/>
  <c r="I5" s="1"/>
  <c r="E20"/>
  <c r="G4" s="1"/>
  <c r="E170" i="4" l="1"/>
  <c r="B166"/>
  <c r="B167"/>
  <c r="D169"/>
  <c r="E165"/>
  <c r="D167"/>
  <c r="E168"/>
  <c r="C169"/>
  <c r="C163"/>
  <c r="E163"/>
  <c r="D165"/>
  <c r="B137"/>
  <c r="E167"/>
  <c r="B170"/>
  <c r="B163"/>
  <c r="C137"/>
  <c r="E169"/>
  <c r="C164"/>
  <c r="B168"/>
  <c r="D166"/>
  <c r="F137"/>
  <c r="G137"/>
  <c r="D163"/>
  <c r="B164"/>
  <c r="B165"/>
  <c r="C166"/>
  <c r="C167"/>
  <c r="C168"/>
  <c r="B169"/>
  <c r="C170"/>
  <c r="D137"/>
  <c r="H137"/>
  <c r="E137"/>
  <c r="C139"/>
  <c r="E139"/>
  <c r="G139"/>
  <c r="I139"/>
  <c r="G138"/>
  <c r="F135"/>
  <c r="C136"/>
  <c r="G136"/>
  <c r="E138"/>
  <c r="B138"/>
  <c r="C135"/>
  <c r="G135"/>
  <c r="D136"/>
  <c r="H136"/>
  <c r="F138"/>
  <c r="B135"/>
  <c r="B139"/>
  <c r="D139"/>
  <c r="F139"/>
  <c r="D135"/>
  <c r="H135"/>
  <c r="E136"/>
  <c r="I136"/>
  <c r="C138"/>
  <c r="H138"/>
  <c r="B136"/>
  <c r="E135"/>
  <c r="D138"/>
  <c r="H4" i="1"/>
  <c r="I4" s="1"/>
  <c r="G18"/>
  <c r="G17"/>
  <c r="G16"/>
  <c r="G15"/>
  <c r="G14"/>
  <c r="G13"/>
  <c r="G12"/>
  <c r="G11"/>
  <c r="G10"/>
  <c r="G9"/>
  <c r="G8"/>
  <c r="G7"/>
  <c r="G6"/>
  <c r="G5"/>
  <c r="H23"/>
  <c r="I23" s="1"/>
  <c r="G30"/>
  <c r="G29"/>
  <c r="G28"/>
  <c r="G27"/>
  <c r="G26"/>
  <c r="G25"/>
  <c r="G24"/>
  <c r="H18"/>
  <c r="I18" s="1"/>
  <c r="H17"/>
  <c r="I17" s="1"/>
  <c r="H16"/>
  <c r="I16" s="1"/>
  <c r="H15"/>
  <c r="I15" s="1"/>
  <c r="H14"/>
  <c r="I14" s="1"/>
  <c r="H13"/>
  <c r="I13" s="1"/>
  <c r="H12"/>
  <c r="I12" s="1"/>
  <c r="H11"/>
  <c r="I11" s="1"/>
  <c r="H10"/>
  <c r="I10" s="1"/>
  <c r="H9"/>
  <c r="I9" s="1"/>
  <c r="H8"/>
  <c r="I8" s="1"/>
  <c r="H7"/>
  <c r="I7" s="1"/>
  <c r="H6"/>
  <c r="I6" s="1"/>
  <c r="H30"/>
  <c r="I30" s="1"/>
  <c r="H29"/>
  <c r="I29" s="1"/>
  <c r="H28"/>
  <c r="I28" s="1"/>
  <c r="H27"/>
  <c r="I27" s="1"/>
  <c r="H26"/>
  <c r="I26" s="1"/>
  <c r="H25"/>
  <c r="I25" s="1"/>
  <c r="Q132" i="5" l="1"/>
  <c r="Q133"/>
  <c r="Q131"/>
  <c r="B392" s="1"/>
  <c r="J72" i="4"/>
  <c r="J71"/>
  <c r="B241" s="1"/>
  <c r="J73"/>
  <c r="Q130" i="5"/>
  <c r="B391" s="1"/>
  <c r="Q129"/>
  <c r="B390" s="1"/>
  <c r="Q128"/>
  <c r="B389" s="1"/>
  <c r="Q127"/>
  <c r="B388" s="1"/>
  <c r="Q126"/>
  <c r="Q4"/>
  <c r="B265" s="1"/>
  <c r="Q6"/>
  <c r="B267" s="1"/>
  <c r="Q8"/>
  <c r="B269" s="1"/>
  <c r="Q10"/>
  <c r="B271" s="1"/>
  <c r="Q12"/>
  <c r="B273" s="1"/>
  <c r="Q14"/>
  <c r="B275" s="1"/>
  <c r="Q16"/>
  <c r="B277" s="1"/>
  <c r="Q18"/>
  <c r="B279" s="1"/>
  <c r="Q20"/>
  <c r="B281" s="1"/>
  <c r="Q22"/>
  <c r="B283" s="1"/>
  <c r="Q24"/>
  <c r="B285" s="1"/>
  <c r="Q26"/>
  <c r="B287" s="1"/>
  <c r="Q28"/>
  <c r="B289" s="1"/>
  <c r="Q30"/>
  <c r="B291" s="1"/>
  <c r="Q32"/>
  <c r="B293" s="1"/>
  <c r="Q34"/>
  <c r="B295" s="1"/>
  <c r="Q36"/>
  <c r="B297" s="1"/>
  <c r="Q38"/>
  <c r="B299" s="1"/>
  <c r="Q40"/>
  <c r="B301" s="1"/>
  <c r="Q42"/>
  <c r="B303" s="1"/>
  <c r="Q44"/>
  <c r="B305" s="1"/>
  <c r="Q46"/>
  <c r="B307" s="1"/>
  <c r="Q48"/>
  <c r="B309" s="1"/>
  <c r="Q50"/>
  <c r="B311" s="1"/>
  <c r="Q52"/>
  <c r="B313" s="1"/>
  <c r="Q54"/>
  <c r="B315" s="1"/>
  <c r="Q56"/>
  <c r="B317" s="1"/>
  <c r="Q58"/>
  <c r="B319" s="1"/>
  <c r="Q60"/>
  <c r="B321" s="1"/>
  <c r="Q62"/>
  <c r="B323" s="1"/>
  <c r="Q64"/>
  <c r="B325" s="1"/>
  <c r="Q66"/>
  <c r="B327" s="1"/>
  <c r="Q68"/>
  <c r="B329" s="1"/>
  <c r="Q70"/>
  <c r="B331" s="1"/>
  <c r="Q72"/>
  <c r="B333" s="1"/>
  <c r="Q74"/>
  <c r="B335" s="1"/>
  <c r="Q76"/>
  <c r="B337" s="1"/>
  <c r="Q78"/>
  <c r="B339" s="1"/>
  <c r="Q80"/>
  <c r="B341" s="1"/>
  <c r="Q82"/>
  <c r="B343" s="1"/>
  <c r="Q84"/>
  <c r="B345" s="1"/>
  <c r="Q86"/>
  <c r="B347" s="1"/>
  <c r="Q88"/>
  <c r="B349" s="1"/>
  <c r="Q92"/>
  <c r="B353" s="1"/>
  <c r="Q98"/>
  <c r="B359" s="1"/>
  <c r="Q108"/>
  <c r="B369" s="1"/>
  <c r="Q120"/>
  <c r="B381" s="1"/>
  <c r="Q2"/>
  <c r="B263" s="1"/>
  <c r="Q3"/>
  <c r="B264" s="1"/>
  <c r="Q5"/>
  <c r="B266" s="1"/>
  <c r="Q7"/>
  <c r="B268" s="1"/>
  <c r="Q9"/>
  <c r="B270" s="1"/>
  <c r="Q11"/>
  <c r="B272" s="1"/>
  <c r="Q13"/>
  <c r="B274" s="1"/>
  <c r="Q15"/>
  <c r="B276" s="1"/>
  <c r="Q17"/>
  <c r="B278" s="1"/>
  <c r="Q19"/>
  <c r="B280" s="1"/>
  <c r="Q21"/>
  <c r="B282" s="1"/>
  <c r="Q23"/>
  <c r="B284" s="1"/>
  <c r="Q25"/>
  <c r="B286" s="1"/>
  <c r="Q27"/>
  <c r="B288" s="1"/>
  <c r="Q29"/>
  <c r="B290" s="1"/>
  <c r="Q31"/>
  <c r="B292" s="1"/>
  <c r="Q33"/>
  <c r="B294" s="1"/>
  <c r="Q35"/>
  <c r="B296" s="1"/>
  <c r="Q37"/>
  <c r="B298" s="1"/>
  <c r="Q39"/>
  <c r="B300" s="1"/>
  <c r="Q41"/>
  <c r="B302" s="1"/>
  <c r="Q43"/>
  <c r="B304" s="1"/>
  <c r="Q45"/>
  <c r="B306" s="1"/>
  <c r="Q47"/>
  <c r="B308" s="1"/>
  <c r="Q49"/>
  <c r="B310" s="1"/>
  <c r="Q51"/>
  <c r="B312" s="1"/>
  <c r="Q53"/>
  <c r="B314" s="1"/>
  <c r="Q55"/>
  <c r="B316" s="1"/>
  <c r="Q57"/>
  <c r="B318" s="1"/>
  <c r="Q59"/>
  <c r="B320" s="1"/>
  <c r="Q61"/>
  <c r="B322" s="1"/>
  <c r="Q63"/>
  <c r="B324" s="1"/>
  <c r="Q65"/>
  <c r="B326" s="1"/>
  <c r="Q67"/>
  <c r="B328" s="1"/>
  <c r="Q69"/>
  <c r="B330" s="1"/>
  <c r="Q71"/>
  <c r="B332" s="1"/>
  <c r="Q73"/>
  <c r="B334" s="1"/>
  <c r="Q75"/>
  <c r="B336" s="1"/>
  <c r="Q77"/>
  <c r="B338" s="1"/>
  <c r="Q79"/>
  <c r="B340" s="1"/>
  <c r="Q81"/>
  <c r="B342" s="1"/>
  <c r="Q83"/>
  <c r="B344" s="1"/>
  <c r="Q85"/>
  <c r="B346" s="1"/>
  <c r="Q87"/>
  <c r="B348" s="1"/>
  <c r="Q89"/>
  <c r="B350" s="1"/>
  <c r="Q91"/>
  <c r="B352" s="1"/>
  <c r="Q93"/>
  <c r="B354" s="1"/>
  <c r="Q95"/>
  <c r="B356" s="1"/>
  <c r="Q97"/>
  <c r="B358" s="1"/>
  <c r="Q99"/>
  <c r="B360" s="1"/>
  <c r="Q101"/>
  <c r="B362" s="1"/>
  <c r="Q103"/>
  <c r="B364" s="1"/>
  <c r="Q105"/>
  <c r="B366" s="1"/>
  <c r="Q107"/>
  <c r="B368" s="1"/>
  <c r="Q109"/>
  <c r="B370" s="1"/>
  <c r="Q111"/>
  <c r="B372" s="1"/>
  <c r="Q113"/>
  <c r="B374" s="1"/>
  <c r="Q115"/>
  <c r="B376" s="1"/>
  <c r="Q117"/>
  <c r="B378" s="1"/>
  <c r="Q119"/>
  <c r="B380" s="1"/>
  <c r="Q121"/>
  <c r="B382" s="1"/>
  <c r="Q123"/>
  <c r="B384" s="1"/>
  <c r="Q125"/>
  <c r="B386" s="1"/>
  <c r="Q90"/>
  <c r="B351" s="1"/>
  <c r="Q94"/>
  <c r="B355" s="1"/>
  <c r="Q96"/>
  <c r="B357" s="1"/>
  <c r="Q100"/>
  <c r="B361" s="1"/>
  <c r="Q102"/>
  <c r="B363" s="1"/>
  <c r="Q104"/>
  <c r="B365" s="1"/>
  <c r="Q106"/>
  <c r="B367" s="1"/>
  <c r="Q110"/>
  <c r="B371" s="1"/>
  <c r="Q112"/>
  <c r="B373" s="1"/>
  <c r="Q114"/>
  <c r="B375" s="1"/>
  <c r="Q116"/>
  <c r="B377" s="1"/>
  <c r="Q118"/>
  <c r="B379" s="1"/>
  <c r="Q122"/>
  <c r="B383" s="1"/>
  <c r="Q124"/>
  <c r="B385" s="1"/>
  <c r="J68" i="4"/>
  <c r="B238" s="1"/>
  <c r="J67"/>
  <c r="B237" s="1"/>
  <c r="J4"/>
  <c r="B174" s="1"/>
  <c r="J6"/>
  <c r="B176" s="1"/>
  <c r="J8"/>
  <c r="B178" s="1"/>
  <c r="J10"/>
  <c r="B180" s="1"/>
  <c r="J12"/>
  <c r="B182" s="1"/>
  <c r="J14"/>
  <c r="B184" s="1"/>
  <c r="J16"/>
  <c r="B186" s="1"/>
  <c r="J18"/>
  <c r="B188" s="1"/>
  <c r="J20"/>
  <c r="B190" s="1"/>
  <c r="J22"/>
  <c r="B192" s="1"/>
  <c r="J24"/>
  <c r="B194" s="1"/>
  <c r="J26"/>
  <c r="B196" s="1"/>
  <c r="J28"/>
  <c r="B198" s="1"/>
  <c r="J30"/>
  <c r="B200" s="1"/>
  <c r="J32"/>
  <c r="B202" s="1"/>
  <c r="J34"/>
  <c r="B204" s="1"/>
  <c r="J36"/>
  <c r="B206" s="1"/>
  <c r="J38"/>
  <c r="B208" s="1"/>
  <c r="J40"/>
  <c r="B210" s="1"/>
  <c r="J42"/>
  <c r="B212" s="1"/>
  <c r="J44"/>
  <c r="B214" s="1"/>
  <c r="J46"/>
  <c r="B216" s="1"/>
  <c r="J48"/>
  <c r="B218" s="1"/>
  <c r="J50"/>
  <c r="B220" s="1"/>
  <c r="J52"/>
  <c r="B222" s="1"/>
  <c r="J54"/>
  <c r="B224" s="1"/>
  <c r="J56"/>
  <c r="B226" s="1"/>
  <c r="J58"/>
  <c r="B228" s="1"/>
  <c r="J60"/>
  <c r="B230" s="1"/>
  <c r="J62"/>
  <c r="B232" s="1"/>
  <c r="J64"/>
  <c r="B234" s="1"/>
  <c r="J2"/>
  <c r="B172" s="1"/>
  <c r="J70"/>
  <c r="B240" s="1"/>
  <c r="J69"/>
  <c r="B239" s="1"/>
  <c r="J66"/>
  <c r="J3"/>
  <c r="B173" s="1"/>
  <c r="J5"/>
  <c r="B175" s="1"/>
  <c r="J7"/>
  <c r="B177" s="1"/>
  <c r="J9"/>
  <c r="B179" s="1"/>
  <c r="J11"/>
  <c r="B181" s="1"/>
  <c r="J13"/>
  <c r="B183" s="1"/>
  <c r="J15"/>
  <c r="B185" s="1"/>
  <c r="J17"/>
  <c r="B187" s="1"/>
  <c r="J19"/>
  <c r="B189" s="1"/>
  <c r="J21"/>
  <c r="B191" s="1"/>
  <c r="J23"/>
  <c r="B193" s="1"/>
  <c r="J25"/>
  <c r="B195" s="1"/>
  <c r="J27"/>
  <c r="B197" s="1"/>
  <c r="J29"/>
  <c r="B199" s="1"/>
  <c r="J31"/>
  <c r="B201" s="1"/>
  <c r="J33"/>
  <c r="B203" s="1"/>
  <c r="J35"/>
  <c r="B205" s="1"/>
  <c r="J37"/>
  <c r="B207" s="1"/>
  <c r="J39"/>
  <c r="B209" s="1"/>
  <c r="J41"/>
  <c r="B211" s="1"/>
  <c r="J43"/>
  <c r="B213" s="1"/>
  <c r="J45"/>
  <c r="B215" s="1"/>
  <c r="J47"/>
  <c r="B217" s="1"/>
  <c r="J49"/>
  <c r="B219" s="1"/>
  <c r="J51"/>
  <c r="B221" s="1"/>
  <c r="J53"/>
  <c r="B223" s="1"/>
  <c r="J55"/>
  <c r="B225" s="1"/>
  <c r="J57"/>
  <c r="B227" s="1"/>
  <c r="J59"/>
  <c r="B229" s="1"/>
  <c r="J61"/>
  <c r="B231" s="1"/>
  <c r="J63"/>
  <c r="B233" s="1"/>
  <c r="J65"/>
  <c r="B235" s="1"/>
  <c r="Q202" i="5" l="1"/>
  <c r="Q148"/>
  <c r="J83" i="4"/>
  <c r="J129"/>
  <c r="B140" s="1"/>
  <c r="D140"/>
  <c r="B236"/>
  <c r="B387" i="5"/>
  <c r="J77" i="4"/>
  <c r="J82"/>
  <c r="J92" s="1"/>
  <c r="J81"/>
  <c r="J80"/>
  <c r="J79"/>
  <c r="J78"/>
  <c r="J87" s="1"/>
  <c r="Q147" i="5"/>
  <c r="Q137"/>
  <c r="Q144"/>
  <c r="Q143"/>
  <c r="Q142"/>
  <c r="Q141"/>
  <c r="Q140"/>
  <c r="Q139"/>
  <c r="Q138"/>
  <c r="Q146"/>
  <c r="Q145"/>
  <c r="Q159" s="1"/>
  <c r="B219" l="1"/>
  <c r="P219"/>
  <c r="J219"/>
  <c r="G219"/>
  <c r="O219"/>
  <c r="N219"/>
  <c r="D219"/>
  <c r="I219"/>
  <c r="C219"/>
  <c r="H219"/>
  <c r="E219"/>
  <c r="M219"/>
  <c r="F219"/>
  <c r="E251" s="1"/>
  <c r="K219"/>
  <c r="L219"/>
  <c r="Q203"/>
  <c r="Q152"/>
  <c r="Q154"/>
  <c r="I140" i="4"/>
  <c r="E140"/>
  <c r="H140"/>
  <c r="C140"/>
  <c r="G140"/>
  <c r="F140"/>
  <c r="J130"/>
  <c r="Q162" i="5"/>
  <c r="Q161"/>
  <c r="Q156"/>
  <c r="Q158"/>
  <c r="J88" i="4"/>
  <c r="J90"/>
  <c r="Q160" i="5"/>
  <c r="Q153"/>
  <c r="Q155"/>
  <c r="Q157"/>
  <c r="J89" i="4"/>
  <c r="J91"/>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<sst xmlns="http://schemas.openxmlformats.org/spreadsheetml/2006/main" count="249" uniqueCount="105">
  <si>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</si>
  <si>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</si>
  <si>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</si>
  <si>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</si>
  <si>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</si>
  <si>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</si>
  <si>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</si>
  <si>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</si>
  <si>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</si>
  <si>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</si>
  <si>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</si>
  <si>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</si>
  <si>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</si>
  <si>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</si>
  <si>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</si>
  <si>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</si>
  <si>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</si>
  <si>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</si>
  <si>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</si>
  <si>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</si>
  <si>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</si>
  <si>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</si>
  <si>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</si>
  <si>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</si>
  <si>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</si>
  <si>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</si>
  <si>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</si>
  <si>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</si>
  <si>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</si>
  <si>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</si>
  <si>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</si>
  <si>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</si>
  <si>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</si>
  <si>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</si>
  <si>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</si>
  <si>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</si>
  <si>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</si>
  <si>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</si>
  <si>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</si>
  <si>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</si>
  <si>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</si>
  <si>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</si>
  <si>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</si>
  <si>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</si>
  <si>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</si>
  <si>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</si>
  <si>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</si>
  <si>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</si>
  <si>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</si>
  <si>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</si>
  <si>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</si>
  <si>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</si>
  <si>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</si>
  <si>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June 210 Ordinary Shareholders' Interest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</si>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</sst>
</file>

<file path=xl/styles.xml><?xml version="1.0" encoding="utf-8"?>
<styleSheet xmlns="http://schemas.openxmlformats.org/spreadsheetml/2006/main">
  <numFmts count="3">
    <numFmt numFmtId="164" formatCode="&quot;R&quot;\ #,##0"/>
    <numFmt numFmtId="165" formatCode="#,##0.000"/>
    <numFmt numFmtId="166" formatCode="0.000"/>
  </numFmts>
  <fonts count="13">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s>
  <fills count="13">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2" fillId="5" borderId="5"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263E-2"/>
        </c:manualLayout>
      </c:layout>
      <c:overlay val="1"/>
    </c:title>
    <c:plotArea>
      <c:layout>
        <c:manualLayout>
          <c:layoutTarget val="inner"/>
          <c:xMode val="edge"/>
          <c:yMode val="edge"/>
          <c:x val="6.1186074258555032E-2"/>
          <c:y val="2.5462709283292667E-2"/>
          <c:w val="0.92945581147653689"/>
          <c:h val="0.94628508730785654"/>
        </c:manualLayout>
      </c:layout>
      <c:barChart>
        <c:barDir val="col"/>
        <c:grouping val="clustered"/>
        <c:ser>
          <c:idx val="0"/>
          <c:order val="0"/>
          <c:tx>
            <c:strRef>
              <c:f>JSE!$A$152</c:f>
              <c:strCache>
                <c:ptCount val="1"/>
                <c:pt idx="0">
                  <c:v>2001</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JSE!$B$152:$P$152</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JSE!$A$153</c:f>
              <c:strCache>
                <c:ptCount val="1"/>
                <c:pt idx="0">
                  <c:v>2002</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JSE!$B$153:$P$153</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JSE!$A$154</c:f>
              <c:strCache>
                <c:ptCount val="1"/>
                <c:pt idx="0">
                  <c:v>2003</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JSE!$B$154:$P$154</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JSE!$A$155</c:f>
              <c:strCache>
                <c:ptCount val="1"/>
                <c:pt idx="0">
                  <c:v>2004</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JSE!$B$155:$P$155</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JSE!$A$156</c:f>
              <c:strCache>
                <c:ptCount val="1"/>
                <c:pt idx="0">
                  <c:v>2005</c:v>
                </c:pt>
              </c:strCache>
            </c:strRef>
          </c:tx>
          <c:spPr>
            <a:solidFill>
              <a:schemeClr val="tx2">
                <a:lumMod val="75000"/>
              </a:schemeClr>
            </a:solidFill>
          </c:spPr>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JSE!$B$156:$P$156</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JSE!$A$157</c:f>
              <c:strCache>
                <c:ptCount val="1"/>
                <c:pt idx="0">
                  <c:v>2006</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JSE!$B$157:$P$157</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JSE!$A$158</c:f>
              <c:strCache>
                <c:ptCount val="1"/>
                <c:pt idx="0">
                  <c:v>2007</c:v>
                </c:pt>
              </c:strCache>
            </c:strRef>
          </c:tx>
          <c:spPr>
            <a:solidFill>
              <a:srgbClr val="FF0000"/>
            </a:solidFill>
          </c:spPr>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JSE!$B$158:$P$158</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JSE!$A$159</c:f>
              <c:strCache>
                <c:ptCount val="1"/>
                <c:pt idx="0">
                  <c:v>2008</c:v>
                </c:pt>
              </c:strCache>
            </c:strRef>
          </c:tx>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JSE!$B$159:$P$159</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JSE!$A$160</c:f>
              <c:strCache>
                <c:ptCount val="1"/>
                <c:pt idx="0">
                  <c:v>2009</c:v>
                </c:pt>
              </c:strCache>
            </c:strRef>
          </c:tx>
          <c:spPr>
            <a:solidFill>
              <a:srgbClr val="00B050"/>
            </a:solidFill>
          </c:spPr>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JSE!$B$160:$P$160</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JSE!$A$162</c:f>
              <c:strCache>
                <c:ptCount val="1"/>
                <c:pt idx="0">
                  <c:v>2011</c:v>
                </c:pt>
              </c:strCache>
            </c:strRef>
          </c:tx>
          <c:spPr>
            <a:solidFill>
              <a:srgbClr val="FFFF00"/>
            </a:solidFill>
          </c:spPr>
          <c:cat>
            <c:strRef>
              <c:f>JSE!$B$151:$P$151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JSE!$B$162:$P$162</c:f>
              <c:numCache>
                <c:formatCode>0.00</c:formatCode>
                <c:ptCount val="15"/>
                <c:pt idx="0">
                  <c:v>42.333901192504264</c:v>
                </c:pt>
                <c:pt idx="1">
                  <c:v>-6.2050525539369392</c:v>
                </c:pt>
                <c:pt idx="2">
                  <c:v>33.983344327176788</c:v>
                </c:pt>
                <c:pt idx="3">
                  <c:v>-8.3588757857550995</c:v>
                </c:pt>
                <c:pt idx="4">
                  <c:v>-27.592547192939449</c:v>
                </c:pt>
                <c:pt idx="5">
                  <c:v>39.940068493150683</c:v>
                </c:pt>
                <c:pt idx="6">
                  <c:v>-46.849315068493155</c:v>
                </c:pt>
                <c:pt idx="7">
                  <c:v>20.344342937456076</c:v>
                </c:pt>
                <c:pt idx="8">
                  <c:v>-27.8450059564863</c:v>
                </c:pt>
                <c:pt idx="9">
                  <c:v>76.654363300817309</c:v>
                </c:pt>
                <c:pt idx="10">
                  <c:v>32.502019386106625</c:v>
                </c:pt>
                <c:pt idx="11">
                  <c:v>7.2064566519135589</c:v>
                </c:pt>
                <c:pt idx="12">
                  <c:v>-32.324218749999993</c:v>
                </c:pt>
                <c:pt idx="13">
                  <c:v>11.195907330553389</c:v>
                </c:pt>
                <c:pt idx="14">
                  <c:v>-5.9271910039430713</c:v>
                </c:pt>
              </c:numCache>
            </c:numRef>
          </c:val>
        </c:ser>
        <c:axId val="93973888"/>
        <c:axId val="59851904"/>
      </c:barChart>
      <c:catAx>
        <c:axId val="93973888"/>
        <c:scaling>
          <c:orientation val="minMax"/>
        </c:scaling>
        <c:axPos val="b"/>
        <c:numFmt formatCode="General" sourceLinked="1"/>
        <c:tickLblPos val="nextTo"/>
        <c:txPr>
          <a:bodyPr/>
          <a:lstStyle/>
          <a:p>
            <a:pPr>
              <a:defRPr lang="en-ZA"/>
            </a:pPr>
            <a:endParaRPr lang="en-US"/>
          </a:p>
        </c:txPr>
        <c:crossAx val="59851904"/>
        <c:crosses val="autoZero"/>
        <c:auto val="1"/>
        <c:lblAlgn val="ctr"/>
        <c:lblOffset val="100"/>
      </c:catAx>
      <c:valAx>
        <c:axId val="59851904"/>
        <c:scaling>
          <c:orientation val="minMax"/>
        </c:scaling>
        <c:axPos val="l"/>
        <c:numFmt formatCode="0.00" sourceLinked="1"/>
        <c:tickLblPos val="nextTo"/>
        <c:txPr>
          <a:bodyPr/>
          <a:lstStyle/>
          <a:p>
            <a:pPr>
              <a:defRPr lang="en-ZA"/>
            </a:pPr>
            <a:endParaRPr lang="en-US"/>
          </a:p>
        </c:txPr>
        <c:crossAx val="93973888"/>
        <c:crosses val="autoZero"/>
        <c:crossBetween val="between"/>
      </c:valAx>
    </c:plotArea>
    <c:legend>
      <c:legendPos val="r"/>
      <c:layout>
        <c:manualLayout>
          <c:xMode val="edge"/>
          <c:yMode val="edge"/>
          <c:x val="0.636856061443279"/>
          <c:y val="4.2339510388657395E-2"/>
          <c:w val="0.34725516166309206"/>
          <c:h val="0.14983750051507141"/>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355" l="0.70000000000000062" r="0.70000000000000062" t="0.750000000000003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JSE!$A$208</c:f>
              <c:strCache>
                <c:ptCount val="1"/>
                <c:pt idx="0">
                  <c:v>2000</c:v>
                </c:pt>
              </c:strCache>
            </c:strRef>
          </c:tx>
          <c:spPr>
            <a:solidFill>
              <a:srgbClr val="FF0000"/>
            </a:solidFill>
          </c:spPr>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JSE!$B$208:$P$208</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JSE!$A$209</c:f>
              <c:strCache>
                <c:ptCount val="1"/>
                <c:pt idx="0">
                  <c:v>2001</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JSE!$B$209:$P$209</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JSE!$A$210</c:f>
              <c:strCache>
                <c:ptCount val="1"/>
                <c:pt idx="0">
                  <c:v>2002</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JSE!$B$210:$P$210</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JSE!$A$211</c:f>
              <c:strCache>
                <c:ptCount val="1"/>
                <c:pt idx="0">
                  <c:v>2003</c:v>
                </c:pt>
              </c:strCache>
            </c:strRef>
          </c:tx>
          <c:spPr>
            <a:solidFill>
              <a:schemeClr val="accent6">
                <a:lumMod val="75000"/>
              </a:schemeClr>
            </a:solidFill>
          </c:spPr>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JSE!$B$211:$P$211</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JSE!$A$212</c:f>
              <c:strCache>
                <c:ptCount val="1"/>
                <c:pt idx="0">
                  <c:v>2004</c:v>
                </c:pt>
              </c:strCache>
            </c:strRef>
          </c:tx>
          <c:spPr>
            <a:solidFill>
              <a:schemeClr val="tx2">
                <a:lumMod val="50000"/>
              </a:schemeClr>
            </a:solidFill>
          </c:spPr>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JSE!$B$212:$P$212</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JSE!$A$213</c:f>
              <c:strCache>
                <c:ptCount val="1"/>
                <c:pt idx="0">
                  <c:v>2005</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JSE!$B$213:$P$213</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JSE!$A$214</c:f>
              <c:strCache>
                <c:ptCount val="1"/>
                <c:pt idx="0">
                  <c:v>2006</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JSE!$B$214:$P$214</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JSE!$A$215</c:f>
              <c:strCache>
                <c:ptCount val="1"/>
                <c:pt idx="0">
                  <c:v>2007</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JSE!$B$215:$P$215</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JSE!$A$216</c:f>
              <c:strCache>
                <c:ptCount val="1"/>
                <c:pt idx="0">
                  <c:v>2008</c:v>
                </c:pt>
              </c:strCache>
            </c:strRef>
          </c:tx>
          <c:spPr>
            <a:solidFill>
              <a:srgbClr val="00B050"/>
            </a:solidFill>
          </c:spPr>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JSE!$B$216:$P$216</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JSE!$A$217</c:f>
              <c:strCache>
                <c:ptCount val="1"/>
                <c:pt idx="0">
                  <c:v>2009</c:v>
                </c:pt>
              </c:strCache>
            </c:strRef>
          </c:tx>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JSE!$B$217:$P$217</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JSE!$A$219</c:f>
              <c:strCache>
                <c:ptCount val="1"/>
                <c:pt idx="0">
                  <c:v>2011</c:v>
                </c:pt>
              </c:strCache>
            </c:strRef>
          </c:tx>
          <c:spPr>
            <a:solidFill>
              <a:srgbClr val="FFFF00"/>
            </a:solidFill>
          </c:spPr>
          <c:cat>
            <c:strRef>
              <c:f>JSE!$B$207:$P$207</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JSE!$B$219:$P$219</c:f>
              <c:numCache>
                <c:formatCode>0.00</c:formatCode>
                <c:ptCount val="15"/>
                <c:pt idx="0">
                  <c:v>1.9316330848936376</c:v>
                </c:pt>
                <c:pt idx="1">
                  <c:v>23.519453468130433</c:v>
                </c:pt>
                <c:pt idx="2">
                  <c:v>37.568009351261715</c:v>
                </c:pt>
                <c:pt idx="3">
                  <c:v>40.782773928813612</c:v>
                </c:pt>
                <c:pt idx="4">
                  <c:v>20.485020884141324</c:v>
                </c:pt>
                <c:pt idx="5">
                  <c:v>11.336640133783305</c:v>
                </c:pt>
                <c:pt idx="6">
                  <c:v>1.3455541058145986</c:v>
                </c:pt>
                <c:pt idx="7">
                  <c:v>35.632908343414947</c:v>
                </c:pt>
                <c:pt idx="8">
                  <c:v>79.817714689249485</c:v>
                </c:pt>
                <c:pt idx="9">
                  <c:v>15.491211831633537</c:v>
                </c:pt>
                <c:pt idx="10">
                  <c:v>182.0382116557214</c:v>
                </c:pt>
                <c:pt idx="11">
                  <c:v>47.60071045466799</c:v>
                </c:pt>
                <c:pt idx="12">
                  <c:v>0.80109020217312443</c:v>
                </c:pt>
                <c:pt idx="13">
                  <c:v>259.5497575811392</c:v>
                </c:pt>
                <c:pt idx="14">
                  <c:v>268.06697635402747</c:v>
                </c:pt>
              </c:numCache>
            </c:numRef>
          </c:val>
        </c:ser>
        <c:axId val="95380608"/>
        <c:axId val="95382144"/>
      </c:barChart>
      <c:catAx>
        <c:axId val="95380608"/>
        <c:scaling>
          <c:orientation val="minMax"/>
        </c:scaling>
        <c:axPos val="b"/>
        <c:numFmt formatCode="General" sourceLinked="1"/>
        <c:tickLblPos val="nextTo"/>
        <c:txPr>
          <a:bodyPr/>
          <a:lstStyle/>
          <a:p>
            <a:pPr>
              <a:defRPr lang="en-ZA"/>
            </a:pPr>
            <a:endParaRPr lang="en-US"/>
          </a:p>
        </c:txPr>
        <c:crossAx val="95382144"/>
        <c:crosses val="autoZero"/>
        <c:auto val="1"/>
        <c:lblAlgn val="ctr"/>
        <c:lblOffset val="100"/>
      </c:catAx>
      <c:valAx>
        <c:axId val="95382144"/>
        <c:scaling>
          <c:orientation val="minMax"/>
        </c:scaling>
        <c:axPos val="l"/>
        <c:numFmt formatCode="0.00" sourceLinked="1"/>
        <c:tickLblPos val="nextTo"/>
        <c:txPr>
          <a:bodyPr/>
          <a:lstStyle/>
          <a:p>
            <a:pPr>
              <a:defRPr lang="en-ZA"/>
            </a:pPr>
            <a:endParaRPr lang="en-US"/>
          </a:p>
        </c:txPr>
        <c:crossAx val="95380608"/>
        <c:crosses val="autoZero"/>
        <c:crossBetween val="between"/>
      </c:valAx>
    </c:plotArea>
    <c:legend>
      <c:legendPos val="r"/>
      <c:layout>
        <c:manualLayout>
          <c:xMode val="edge"/>
          <c:yMode val="edge"/>
          <c:x val="0.334513698856376"/>
          <c:y val="6.4264344290801828E-2"/>
          <c:w val="0.40434267594576118"/>
          <c:h val="0.13262121960380535"/>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355" l="0.70000000000000062" r="0.70000000000000062" t="0.750000000000003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5152002738788092E-2"/>
          <c:y val="1.650444810017408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JSE!$A$263:$A$392</c:f>
              <c:numCache>
                <c:formatCode>mmm\-yy</c:formatCode>
                <c:ptCount val="130"/>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numCache>
            </c:numRef>
          </c:cat>
          <c:val>
            <c:numRef>
              <c:f>JSE!$B$263:$B$392</c:f>
              <c:numCache>
                <c:formatCode>#,##0</c:formatCode>
                <c:ptCount val="130"/>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numCache>
            </c:numRef>
          </c:val>
        </c:ser>
        <c:marker val="1"/>
        <c:axId val="95416704"/>
        <c:axId val="95418240"/>
      </c:lineChart>
      <c:dateAx>
        <c:axId val="95416704"/>
        <c:scaling>
          <c:orientation val="minMax"/>
        </c:scaling>
        <c:axPos val="b"/>
        <c:numFmt formatCode="mmm\-yy" sourceLinked="1"/>
        <c:tickLblPos val="nextTo"/>
        <c:txPr>
          <a:bodyPr/>
          <a:lstStyle/>
          <a:p>
            <a:pPr>
              <a:defRPr lang="en-ZA"/>
            </a:pPr>
            <a:endParaRPr lang="en-US"/>
          </a:p>
        </c:txPr>
        <c:crossAx val="95418240"/>
        <c:crosses val="autoZero"/>
        <c:auto val="1"/>
        <c:lblOffset val="100"/>
      </c:dateAx>
      <c:valAx>
        <c:axId val="95418240"/>
        <c:scaling>
          <c:orientation val="minMax"/>
        </c:scaling>
        <c:axPos val="l"/>
        <c:numFmt formatCode="#,##0" sourceLinked="1"/>
        <c:tickLblPos val="nextTo"/>
        <c:txPr>
          <a:bodyPr/>
          <a:lstStyle/>
          <a:p>
            <a:pPr>
              <a:defRPr lang="en-ZA"/>
            </a:pPr>
            <a:endParaRPr lang="en-US"/>
          </a:p>
        </c:txPr>
        <c:crossAx val="95416704"/>
        <c:crosses val="autoZero"/>
        <c:crossBetween val="between"/>
      </c:valAx>
    </c:plotArea>
    <c:legend>
      <c:legendPos val="r"/>
      <c:layout>
        <c:manualLayout>
          <c:xMode val="edge"/>
          <c:yMode val="edge"/>
          <c:x val="0.72434782608695669"/>
          <c:y val="0.56479660123620445"/>
          <c:w val="0.26405797101449435"/>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278" l="0.70000000000000062" r="0.70000000000000062" t="0.750000000000002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25E-2"/>
          <c:w val="0.90458832295247349"/>
          <c:h val="0.89040236375167925"/>
        </c:manualLayout>
      </c:layout>
      <c:barChart>
        <c:barDir val="col"/>
        <c:grouping val="clustered"/>
        <c:ser>
          <c:idx val="0"/>
          <c:order val="0"/>
          <c:tx>
            <c:strRef>
              <c:f>AltX!$A$87</c:f>
              <c:strCache>
                <c:ptCount val="1"/>
                <c:pt idx="0">
                  <c:v>2006</c:v>
                </c:pt>
              </c:strCache>
            </c:strRef>
          </c:tx>
          <c:cat>
            <c:strRef>
              <c:f>AltX!$B$86:$I$86</c:f>
              <c:strCache>
                <c:ptCount val="8"/>
                <c:pt idx="0">
                  <c:v>BIO</c:v>
                </c:pt>
                <c:pt idx="1">
                  <c:v>CSP</c:v>
                </c:pt>
                <c:pt idx="2">
                  <c:v>ERB</c:v>
                </c:pt>
                <c:pt idx="3">
                  <c:v>IPS</c:v>
                </c:pt>
                <c:pt idx="4">
                  <c:v>IMU</c:v>
                </c:pt>
                <c:pt idx="5">
                  <c:v>GDN</c:v>
                </c:pt>
                <c:pt idx="6">
                  <c:v>SNV</c:v>
                </c:pt>
                <c:pt idx="7">
                  <c:v>BSS</c:v>
                </c:pt>
              </c:strCache>
            </c:strRef>
          </c:cat>
          <c:val>
            <c:numRef>
              <c:f>AltX!$B$87:$I$87</c:f>
              <c:numCache>
                <c:formatCode>0.00</c:formatCode>
                <c:ptCount val="8"/>
                <c:pt idx="0">
                  <c:v>-42.090395480225993</c:v>
                </c:pt>
                <c:pt idx="6">
                  <c:v>31.111111111111111</c:v>
                </c:pt>
              </c:numCache>
            </c:numRef>
          </c:val>
        </c:ser>
        <c:ser>
          <c:idx val="1"/>
          <c:order val="1"/>
          <c:tx>
            <c:strRef>
              <c:f>AltX!$A$88</c:f>
              <c:strCache>
                <c:ptCount val="1"/>
                <c:pt idx="0">
                  <c:v>2007</c:v>
                </c:pt>
              </c:strCache>
            </c:strRef>
          </c:tx>
          <c:cat>
            <c:strRef>
              <c:f>AltX!$B$86:$I$86</c:f>
              <c:strCache>
                <c:ptCount val="8"/>
                <c:pt idx="0">
                  <c:v>BIO</c:v>
                </c:pt>
                <c:pt idx="1">
                  <c:v>CSP</c:v>
                </c:pt>
                <c:pt idx="2">
                  <c:v>ERB</c:v>
                </c:pt>
                <c:pt idx="3">
                  <c:v>IPS</c:v>
                </c:pt>
                <c:pt idx="4">
                  <c:v>IMU</c:v>
                </c:pt>
                <c:pt idx="5">
                  <c:v>GDN</c:v>
                </c:pt>
                <c:pt idx="6">
                  <c:v>SNV</c:v>
                </c:pt>
                <c:pt idx="7">
                  <c:v>BSS</c:v>
                </c:pt>
              </c:strCache>
            </c:strRef>
          </c:cat>
          <c:val>
            <c:numRef>
              <c:f>AltX!$B$88:$I$88</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AltX!$A$89</c:f>
              <c:strCache>
                <c:ptCount val="1"/>
                <c:pt idx="0">
                  <c:v>2008</c:v>
                </c:pt>
              </c:strCache>
            </c:strRef>
          </c:tx>
          <c:cat>
            <c:strRef>
              <c:f>AltX!$B$86:$I$86</c:f>
              <c:strCache>
                <c:ptCount val="8"/>
                <c:pt idx="0">
                  <c:v>BIO</c:v>
                </c:pt>
                <c:pt idx="1">
                  <c:v>CSP</c:v>
                </c:pt>
                <c:pt idx="2">
                  <c:v>ERB</c:v>
                </c:pt>
                <c:pt idx="3">
                  <c:v>IPS</c:v>
                </c:pt>
                <c:pt idx="4">
                  <c:v>IMU</c:v>
                </c:pt>
                <c:pt idx="5">
                  <c:v>GDN</c:v>
                </c:pt>
                <c:pt idx="6">
                  <c:v>SNV</c:v>
                </c:pt>
                <c:pt idx="7">
                  <c:v>BSS</c:v>
                </c:pt>
              </c:strCache>
            </c:strRef>
          </c:cat>
          <c:val>
            <c:numRef>
              <c:f>AltX!$B$89:$I$89</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AltX!$A$90</c:f>
              <c:strCache>
                <c:ptCount val="1"/>
                <c:pt idx="0">
                  <c:v>2009</c:v>
                </c:pt>
              </c:strCache>
            </c:strRef>
          </c:tx>
          <c:cat>
            <c:strRef>
              <c:f>AltX!$B$86:$I$86</c:f>
              <c:strCache>
                <c:ptCount val="8"/>
                <c:pt idx="0">
                  <c:v>BIO</c:v>
                </c:pt>
                <c:pt idx="1">
                  <c:v>CSP</c:v>
                </c:pt>
                <c:pt idx="2">
                  <c:v>ERB</c:v>
                </c:pt>
                <c:pt idx="3">
                  <c:v>IPS</c:v>
                </c:pt>
                <c:pt idx="4">
                  <c:v>IMU</c:v>
                </c:pt>
                <c:pt idx="5">
                  <c:v>GDN</c:v>
                </c:pt>
                <c:pt idx="6">
                  <c:v>SNV</c:v>
                </c:pt>
                <c:pt idx="7">
                  <c:v>BSS</c:v>
                </c:pt>
              </c:strCache>
            </c:strRef>
          </c:cat>
          <c:val>
            <c:numRef>
              <c:f>AltX!$B$90:$I$90</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AltX!$A$92</c:f>
              <c:strCache>
                <c:ptCount val="1"/>
                <c:pt idx="0">
                  <c:v>2011</c:v>
                </c:pt>
              </c:strCache>
            </c:strRef>
          </c:tx>
          <c:cat>
            <c:strRef>
              <c:f>AltX!$B$86:$I$86</c:f>
              <c:strCache>
                <c:ptCount val="8"/>
                <c:pt idx="0">
                  <c:v>BIO</c:v>
                </c:pt>
                <c:pt idx="1">
                  <c:v>CSP</c:v>
                </c:pt>
                <c:pt idx="2">
                  <c:v>ERB</c:v>
                </c:pt>
                <c:pt idx="3">
                  <c:v>IPS</c:v>
                </c:pt>
                <c:pt idx="4">
                  <c:v>IMU</c:v>
                </c:pt>
                <c:pt idx="5">
                  <c:v>GDN</c:v>
                </c:pt>
                <c:pt idx="6">
                  <c:v>SNV</c:v>
                </c:pt>
                <c:pt idx="7">
                  <c:v>BSS</c:v>
                </c:pt>
              </c:strCache>
            </c:strRef>
          </c:cat>
          <c:val>
            <c:numRef>
              <c:f>AltX!$B$92:$I$92</c:f>
              <c:numCache>
                <c:formatCode>0.00</c:formatCode>
                <c:ptCount val="8"/>
                <c:pt idx="0">
                  <c:v>-20</c:v>
                </c:pt>
                <c:pt idx="1">
                  <c:v>-48.018292682926827</c:v>
                </c:pt>
                <c:pt idx="2">
                  <c:v>-35.752688172043015</c:v>
                </c:pt>
                <c:pt idx="3">
                  <c:v>-40.620827770360478</c:v>
                </c:pt>
                <c:pt idx="4">
                  <c:v>140</c:v>
                </c:pt>
                <c:pt idx="5">
                  <c:v>-18.595041322314049</c:v>
                </c:pt>
                <c:pt idx="6">
                  <c:v>34.210526315789473</c:v>
                </c:pt>
                <c:pt idx="7">
                  <c:v>12.3489932885906</c:v>
                </c:pt>
              </c:numCache>
            </c:numRef>
          </c:val>
        </c:ser>
        <c:axId val="98988800"/>
        <c:axId val="98990336"/>
      </c:barChart>
      <c:catAx>
        <c:axId val="98988800"/>
        <c:scaling>
          <c:orientation val="minMax"/>
        </c:scaling>
        <c:axPos val="b"/>
        <c:tickLblPos val="nextTo"/>
        <c:txPr>
          <a:bodyPr/>
          <a:lstStyle/>
          <a:p>
            <a:pPr>
              <a:defRPr lang="en-US"/>
            </a:pPr>
            <a:endParaRPr lang="en-US"/>
          </a:p>
        </c:txPr>
        <c:crossAx val="98990336"/>
        <c:crosses val="autoZero"/>
        <c:auto val="1"/>
        <c:lblAlgn val="ctr"/>
        <c:lblOffset val="100"/>
      </c:catAx>
      <c:valAx>
        <c:axId val="98990336"/>
        <c:scaling>
          <c:orientation val="minMax"/>
        </c:scaling>
        <c:axPos val="l"/>
        <c:numFmt formatCode="0.00" sourceLinked="1"/>
        <c:tickLblPos val="nextTo"/>
        <c:txPr>
          <a:bodyPr/>
          <a:lstStyle/>
          <a:p>
            <a:pPr>
              <a:defRPr lang="en-US"/>
            </a:pPr>
            <a:endParaRPr lang="en-US"/>
          </a:p>
        </c:txPr>
        <c:crossAx val="98988800"/>
        <c:crosses val="autoZero"/>
        <c:crossBetween val="between"/>
      </c:valAx>
    </c:plotArea>
    <c:legend>
      <c:legendPos val="t"/>
      <c:layout>
        <c:manualLayout>
          <c:xMode val="edge"/>
          <c:yMode val="edge"/>
          <c:x val="0.48027982101009781"/>
          <c:y val="2.2160664819944598E-2"/>
          <c:w val="0.30302420500043625"/>
          <c:h val="0.1480440014250305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311" l="0.70000000000000062" r="0.70000000000000062" t="0.7500000000000031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622E-2"/>
          <c:y val="4.9077001394976824E-2"/>
          <c:w val="0.91081197653229395"/>
          <c:h val="0.85862789821297814"/>
        </c:manualLayout>
      </c:layout>
      <c:barChart>
        <c:barDir val="col"/>
        <c:grouping val="clustered"/>
        <c:ser>
          <c:idx val="0"/>
          <c:order val="0"/>
          <c:tx>
            <c:strRef>
              <c:f>AltX!$A$134</c:f>
              <c:strCache>
                <c:ptCount val="1"/>
                <c:pt idx="0">
                  <c:v>2005</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AltX!$B$134:$I$134</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AltX!$A$135</c:f>
              <c:strCache>
                <c:ptCount val="1"/>
                <c:pt idx="0">
                  <c:v>2006</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AltX!$B$135:$I$135</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AltX!$A$136</c:f>
              <c:strCache>
                <c:ptCount val="1"/>
                <c:pt idx="0">
                  <c:v>2007</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AltX!$B$136:$I$136</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AltX!$A$137</c:f>
              <c:strCache>
                <c:ptCount val="1"/>
                <c:pt idx="0">
                  <c:v>2008</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AltX!$B$137:$I$137</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AltX!$A$138</c:f>
              <c:strCache>
                <c:ptCount val="1"/>
                <c:pt idx="0">
                  <c:v>2009</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AltX!$B$138:$I$138</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AltX!$A$140</c:f>
              <c:strCache>
                <c:ptCount val="1"/>
                <c:pt idx="0">
                  <c:v>2011</c:v>
                </c:pt>
              </c:strCache>
            </c:strRef>
          </c:tx>
          <c:cat>
            <c:strRef>
              <c:f>AltX!$B$133:$I$133</c:f>
              <c:strCache>
                <c:ptCount val="8"/>
                <c:pt idx="0">
                  <c:v>BIO</c:v>
                </c:pt>
                <c:pt idx="1">
                  <c:v>CSP</c:v>
                </c:pt>
                <c:pt idx="2">
                  <c:v>ERB</c:v>
                </c:pt>
                <c:pt idx="3">
                  <c:v>IPS</c:v>
                </c:pt>
                <c:pt idx="4">
                  <c:v>IMU</c:v>
                </c:pt>
                <c:pt idx="5">
                  <c:v>GDN</c:v>
                </c:pt>
                <c:pt idx="6">
                  <c:v>SNV</c:v>
                </c:pt>
                <c:pt idx="7">
                  <c:v>BSS</c:v>
                </c:pt>
              </c:strCache>
            </c:strRef>
          </c:cat>
          <c:val>
            <c:numRef>
              <c:f>AltX!$B$140:$I$140</c:f>
              <c:numCache>
                <c:formatCode>0.00</c:formatCode>
                <c:ptCount val="8"/>
                <c:pt idx="0">
                  <c:v>1.6331600355409075</c:v>
                </c:pt>
                <c:pt idx="1">
                  <c:v>69.613446514931184</c:v>
                </c:pt>
                <c:pt idx="2">
                  <c:v>146.37196818535384</c:v>
                </c:pt>
                <c:pt idx="3">
                  <c:v>121.05798763446975</c:v>
                </c:pt>
                <c:pt idx="4">
                  <c:v>7.3492201599340836</c:v>
                </c:pt>
                <c:pt idx="5">
                  <c:v>80.433131750389691</c:v>
                </c:pt>
                <c:pt idx="6">
                  <c:v>10.411395226573285</c:v>
                </c:pt>
                <c:pt idx="7">
                  <c:v>113.9129124789783</c:v>
                </c:pt>
              </c:numCache>
            </c:numRef>
          </c:val>
        </c:ser>
        <c:axId val="99125120"/>
        <c:axId val="99126656"/>
      </c:barChart>
      <c:catAx>
        <c:axId val="99125120"/>
        <c:scaling>
          <c:orientation val="minMax"/>
        </c:scaling>
        <c:axPos val="b"/>
        <c:tickLblPos val="nextTo"/>
        <c:txPr>
          <a:bodyPr/>
          <a:lstStyle/>
          <a:p>
            <a:pPr>
              <a:defRPr lang="en-ZA"/>
            </a:pPr>
            <a:endParaRPr lang="en-US"/>
          </a:p>
        </c:txPr>
        <c:crossAx val="99126656"/>
        <c:crosses val="autoZero"/>
        <c:auto val="1"/>
        <c:lblAlgn val="ctr"/>
        <c:lblOffset val="100"/>
      </c:catAx>
      <c:valAx>
        <c:axId val="99126656"/>
        <c:scaling>
          <c:orientation val="minMax"/>
        </c:scaling>
        <c:axPos val="l"/>
        <c:numFmt formatCode="0.00" sourceLinked="1"/>
        <c:tickLblPos val="nextTo"/>
        <c:txPr>
          <a:bodyPr/>
          <a:lstStyle/>
          <a:p>
            <a:pPr>
              <a:defRPr lang="en-ZA"/>
            </a:pPr>
            <a:endParaRPr lang="en-US"/>
          </a:p>
        </c:txPr>
        <c:crossAx val="99125120"/>
        <c:crosses val="autoZero"/>
        <c:crossBetween val="between"/>
      </c:valAx>
    </c:plotArea>
    <c:legend>
      <c:legendPos val="t"/>
      <c:layout>
        <c:manualLayout>
          <c:xMode val="edge"/>
          <c:yMode val="edge"/>
          <c:x val="0.48379090102666988"/>
          <c:y val="2.0151133501259452E-2"/>
          <c:w val="0.36421535270622929"/>
          <c:h val="0.15477048996079595"/>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311" l="0.70000000000000062" r="0.70000000000000062" t="0.750000000000003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6.7835925483130832E-2"/>
          <c:w val="0.92737915792654435"/>
          <c:h val="0.81818741802816164"/>
        </c:manualLayout>
      </c:layout>
      <c:lineChart>
        <c:grouping val="standard"/>
        <c:ser>
          <c:idx val="0"/>
          <c:order val="0"/>
          <c:tx>
            <c:strRef>
              <c:f>AltX!$J$1</c:f>
              <c:strCache>
                <c:ptCount val="1"/>
                <c:pt idx="0">
                  <c:v>INDEX</c:v>
                </c:pt>
              </c:strCache>
            </c:strRef>
          </c:tx>
          <c:marker>
            <c:symbol val="none"/>
          </c:marker>
          <c:trendline>
            <c:name>3 per. Mov. Avg. (INDEX)</c:name>
            <c:trendlineType val="movingAvg"/>
            <c:period val="3"/>
          </c:trendline>
          <c:trendline>
            <c:trendlineType val="movingAvg"/>
            <c:period val="9"/>
          </c:trendline>
          <c:trendline>
            <c:trendlineType val="poly"/>
            <c:order val="6"/>
          </c:trendline>
          <c:cat>
            <c:numRef>
              <c:f>AltX!$A$172:$A$241</c:f>
              <c:numCache>
                <c:formatCode>mmm\-yy</c:formatCode>
                <c:ptCount val="70"/>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numCache>
            </c:numRef>
          </c:cat>
          <c:val>
            <c:numRef>
              <c:f>AltX!$B$172:$B$241</c:f>
              <c:numCache>
                <c:formatCode>#,##0</c:formatCode>
                <c:ptCount val="70"/>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numCache>
            </c:numRef>
          </c:val>
        </c:ser>
        <c:marker val="1"/>
        <c:axId val="99026048"/>
        <c:axId val="99027584"/>
      </c:lineChart>
      <c:dateAx>
        <c:axId val="99026048"/>
        <c:scaling>
          <c:orientation val="minMax"/>
        </c:scaling>
        <c:axPos val="b"/>
        <c:numFmt formatCode="mmm\-yy" sourceLinked="1"/>
        <c:tickLblPos val="nextTo"/>
        <c:txPr>
          <a:bodyPr/>
          <a:lstStyle/>
          <a:p>
            <a:pPr>
              <a:defRPr lang="en-US"/>
            </a:pPr>
            <a:endParaRPr lang="en-US"/>
          </a:p>
        </c:txPr>
        <c:crossAx val="99027584"/>
        <c:crosses val="autoZero"/>
        <c:auto val="1"/>
        <c:lblOffset val="100"/>
      </c:dateAx>
      <c:valAx>
        <c:axId val="99027584"/>
        <c:scaling>
          <c:orientation val="minMax"/>
        </c:scaling>
        <c:axPos val="l"/>
        <c:numFmt formatCode="#,##0" sourceLinked="1"/>
        <c:tickLblPos val="nextTo"/>
        <c:txPr>
          <a:bodyPr/>
          <a:lstStyle/>
          <a:p>
            <a:pPr>
              <a:defRPr lang="en-US"/>
            </a:pPr>
            <a:endParaRPr lang="en-US"/>
          </a:p>
        </c:txPr>
        <c:crossAx val="99026048"/>
        <c:crosses val="autoZero"/>
        <c:crossBetween val="between"/>
      </c:valAx>
    </c:plotArea>
    <c:legend>
      <c:legendPos val="tr"/>
      <c:layout>
        <c:manualLayout>
          <c:xMode val="edge"/>
          <c:yMode val="edge"/>
          <c:x val="0.68706721183661557"/>
          <c:y val="2.0671840233260956E-2"/>
          <c:w val="0.30386249337880716"/>
          <c:h val="0.35600923884765201"/>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233" l="0.70000000000000062" r="0.70000000000000062" t="0.75000000000000233"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163</xdr:row>
      <xdr:rowOff>28574</xdr:rowOff>
    </xdr:from>
    <xdr:to>
      <xdr:col>15</xdr:col>
      <xdr:colOff>66675</xdr:colOff>
      <xdr:row>187</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220</xdr:row>
      <xdr:rowOff>76199</xdr:rowOff>
    </xdr:from>
    <xdr:to>
      <xdr:col>15</xdr:col>
      <xdr:colOff>352425</xdr:colOff>
      <xdr:row>244</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142875</xdr:colOff>
      <xdr:row>262</xdr:row>
      <xdr:rowOff>28574</xdr:rowOff>
    </xdr:from>
    <xdr:to>
      <xdr:col>13</xdr:col>
      <xdr:colOff>581025</xdr:colOff>
      <xdr:row>286</xdr:row>
      <xdr:rowOff>152399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92</xdr:row>
      <xdr:rowOff>95250</xdr:rowOff>
    </xdr:from>
    <xdr:to>
      <xdr:col>12</xdr:col>
      <xdr:colOff>542925</xdr:colOff>
      <xdr:row>117</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140</xdr:row>
      <xdr:rowOff>142874</xdr:rowOff>
    </xdr:from>
    <xdr:to>
      <xdr:col>13</xdr:col>
      <xdr:colOff>9525</xdr:colOff>
      <xdr:row>160</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171</xdr:row>
      <xdr:rowOff>19051</xdr:rowOff>
    </xdr:from>
    <xdr:to>
      <xdr:col>13</xdr:col>
      <xdr:colOff>142875</xdr:colOff>
      <xdr:row>194</xdr:row>
      <xdr:rowOff>85725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110"/>
  <sheetViews>
    <sheetView tabSelected="1" workbookViewId="0">
      <selection sqref="A1:I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16.85546875" style="1" customWidth="1"/>
    <col min="7" max="7" width="12.5703125" customWidth="1"/>
    <col min="8" max="8" width="12.85546875" customWidth="1"/>
    <col min="9" max="9" width="10.42578125" hidden="1" customWidth="1"/>
  </cols>
  <sheetData>
    <row r="1" spans="1:9" ht="35.25" customHeight="1" thickBot="1">
      <c r="A1" s="81" t="s">
        <v>47</v>
      </c>
      <c r="B1" s="82"/>
      <c r="C1" s="82"/>
      <c r="D1" s="82"/>
      <c r="E1" s="82"/>
      <c r="F1" s="82"/>
      <c r="G1" s="82"/>
      <c r="H1" s="82"/>
      <c r="I1" s="82"/>
    </row>
    <row r="2" spans="1:9" ht="45.75" customHeight="1" thickBot="1">
      <c r="A2" s="7" t="s">
        <v>0</v>
      </c>
      <c r="B2" s="8" t="s">
        <v>1</v>
      </c>
      <c r="C2" s="9" t="s">
        <v>2</v>
      </c>
      <c r="D2" s="9" t="s">
        <v>3</v>
      </c>
      <c r="E2" s="12" t="s">
        <v>52</v>
      </c>
      <c r="F2" s="12" t="s">
        <v>53</v>
      </c>
      <c r="G2" s="12" t="s">
        <v>89</v>
      </c>
      <c r="H2" s="11" t="s">
        <v>90</v>
      </c>
      <c r="I2" s="11" t="s">
        <v>102</v>
      </c>
    </row>
    <row r="3" spans="1:9" ht="21" customHeight="1" thickBot="1">
      <c r="A3" s="25" t="s">
        <v>48</v>
      </c>
      <c r="B3" s="4"/>
      <c r="C3" s="2"/>
      <c r="D3" s="2"/>
      <c r="I3" s="2"/>
    </row>
    <row r="4" spans="1:9" ht="30">
      <c r="A4" s="4" t="s">
        <v>4</v>
      </c>
      <c r="B4" s="4" t="s">
        <v>5</v>
      </c>
      <c r="C4" s="4" t="s">
        <v>6</v>
      </c>
      <c r="D4" s="24" t="s">
        <v>49</v>
      </c>
      <c r="E4" s="6">
        <v>208</v>
      </c>
      <c r="F4" s="6">
        <v>42</v>
      </c>
      <c r="G4" s="26">
        <f>E4*1000000/E$20*100</f>
        <v>0.29430908113308996</v>
      </c>
      <c r="H4" s="26">
        <f>F4*1000000/F$20*100</f>
        <v>0.15739179314221474</v>
      </c>
      <c r="I4" s="53">
        <f t="shared" ref="I4:I18" si="0">H4/100</f>
        <v>1.5739179314221475E-3</v>
      </c>
    </row>
    <row r="5" spans="1:9" ht="30" customHeight="1">
      <c r="A5" s="4" t="s">
        <v>7</v>
      </c>
      <c r="B5" s="4" t="s">
        <v>8</v>
      </c>
      <c r="C5" s="4" t="s">
        <v>6</v>
      </c>
      <c r="D5" s="24" t="s">
        <v>50</v>
      </c>
      <c r="E5" s="6">
        <v>869</v>
      </c>
      <c r="F5" s="6">
        <v>1276</v>
      </c>
      <c r="G5" s="26">
        <f t="shared" ref="G5:G18" si="1">E5*1000000/E$20*100</f>
        <v>1.2295893822339192</v>
      </c>
      <c r="H5" s="26">
        <f t="shared" ref="H5:H18" si="2">F5*1000000/F$20*100</f>
        <v>4.7817125726063328</v>
      </c>
      <c r="I5" s="53">
        <f t="shared" si="0"/>
        <v>4.781712572606333E-2</v>
      </c>
    </row>
    <row r="6" spans="1:9" ht="60">
      <c r="A6" s="4" t="s">
        <v>9</v>
      </c>
      <c r="B6" s="4" t="s">
        <v>44</v>
      </c>
      <c r="C6" s="4" t="s">
        <v>6</v>
      </c>
      <c r="D6" s="24" t="s">
        <v>51</v>
      </c>
      <c r="E6" s="6">
        <v>1502</v>
      </c>
      <c r="F6" s="6">
        <v>1404</v>
      </c>
      <c r="G6" s="26">
        <f t="shared" si="1"/>
        <v>2.1252511531822167</v>
      </c>
      <c r="H6" s="26">
        <f t="shared" si="2"/>
        <v>5.2613827993254638</v>
      </c>
      <c r="I6" s="53">
        <f t="shared" si="0"/>
        <v>5.261382799325464E-2</v>
      </c>
    </row>
    <row r="7" spans="1:9" ht="60">
      <c r="A7" s="4" t="s">
        <v>10</v>
      </c>
      <c r="B7" s="4" t="s">
        <v>45</v>
      </c>
      <c r="C7" s="4" t="s">
        <v>6</v>
      </c>
      <c r="D7" s="24" t="s">
        <v>54</v>
      </c>
      <c r="E7" s="6">
        <v>14884</v>
      </c>
      <c r="F7" s="6">
        <v>6220</v>
      </c>
      <c r="G7" s="26">
        <f t="shared" si="1"/>
        <v>21.060078671081303</v>
      </c>
      <c r="H7" s="26">
        <f t="shared" si="2"/>
        <v>23.308975079632752</v>
      </c>
      <c r="I7" s="53">
        <f t="shared" si="0"/>
        <v>0.23308975079632752</v>
      </c>
    </row>
    <row r="8" spans="1:9" ht="30">
      <c r="A8" s="4" t="s">
        <v>11</v>
      </c>
      <c r="B8" s="4" t="s">
        <v>12</v>
      </c>
      <c r="C8" s="4" t="s">
        <v>13</v>
      </c>
      <c r="D8" s="24" t="s">
        <v>55</v>
      </c>
      <c r="E8" s="6">
        <v>2704</v>
      </c>
      <c r="F8" s="6">
        <v>4506</v>
      </c>
      <c r="G8" s="26">
        <f t="shared" si="1"/>
        <v>3.8260180547301696</v>
      </c>
      <c r="H8" s="26">
        <f t="shared" si="2"/>
        <v>16.885890949971895</v>
      </c>
      <c r="I8" s="53">
        <f t="shared" si="0"/>
        <v>0.16885890949971893</v>
      </c>
    </row>
    <row r="9" spans="1:9" ht="30">
      <c r="A9" s="4" t="s">
        <v>14</v>
      </c>
      <c r="B9" s="4" t="s">
        <v>67</v>
      </c>
      <c r="C9" s="4" t="s">
        <v>46</v>
      </c>
      <c r="D9" s="24" t="s">
        <v>68</v>
      </c>
      <c r="E9" s="6">
        <v>315</v>
      </c>
      <c r="F9" s="6">
        <v>399</v>
      </c>
      <c r="G9" s="26">
        <f t="shared" si="1"/>
        <v>0.4457084642159776</v>
      </c>
      <c r="H9" s="26">
        <f t="shared" si="2"/>
        <v>1.4952220348510399</v>
      </c>
      <c r="I9" s="53">
        <f t="shared" si="0"/>
        <v>1.4952220348510398E-2</v>
      </c>
    </row>
    <row r="10" spans="1:9" ht="45">
      <c r="A10" s="4" t="s">
        <v>15</v>
      </c>
      <c r="B10" s="4" t="s">
        <v>16</v>
      </c>
      <c r="C10" s="4" t="s">
        <v>17</v>
      </c>
      <c r="D10" s="24" t="s">
        <v>56</v>
      </c>
      <c r="E10" s="6">
        <v>78</v>
      </c>
      <c r="F10" s="6">
        <v>79</v>
      </c>
      <c r="G10" s="26">
        <f t="shared" si="1"/>
        <v>0.11036590542490873</v>
      </c>
      <c r="H10" s="26">
        <f t="shared" si="2"/>
        <v>0.29604646805321339</v>
      </c>
      <c r="I10" s="53">
        <f t="shared" si="0"/>
        <v>2.960464680532134E-3</v>
      </c>
    </row>
    <row r="11" spans="1:9" ht="75">
      <c r="A11" s="4" t="s">
        <v>18</v>
      </c>
      <c r="B11" s="4" t="s">
        <v>19</v>
      </c>
      <c r="C11" s="4" t="s">
        <v>6</v>
      </c>
      <c r="D11" s="24" t="s">
        <v>57</v>
      </c>
      <c r="E11" s="6">
        <v>1141</v>
      </c>
      <c r="F11" s="6">
        <v>406</v>
      </c>
      <c r="G11" s="26">
        <f t="shared" si="1"/>
        <v>1.614455103715652</v>
      </c>
      <c r="H11" s="26">
        <f t="shared" si="2"/>
        <v>1.5214540003747423</v>
      </c>
      <c r="I11" s="53">
        <f t="shared" si="0"/>
        <v>1.5214540003747423E-2</v>
      </c>
    </row>
    <row r="12" spans="1:9" ht="60">
      <c r="A12" s="4" t="s">
        <v>38</v>
      </c>
      <c r="B12" s="4" t="s">
        <v>39</v>
      </c>
      <c r="C12" s="4" t="s">
        <v>6</v>
      </c>
      <c r="D12" s="24" t="s">
        <v>58</v>
      </c>
      <c r="E12" s="6">
        <v>257</v>
      </c>
      <c r="F12" s="6">
        <v>369</v>
      </c>
      <c r="G12" s="26">
        <f t="shared" si="1"/>
        <v>0.36364150890001978</v>
      </c>
      <c r="H12" s="26">
        <f t="shared" si="2"/>
        <v>1.3827993254637436</v>
      </c>
      <c r="I12" s="53">
        <f t="shared" si="0"/>
        <v>1.3827993254637436E-2</v>
      </c>
    </row>
    <row r="13" spans="1:9" ht="90">
      <c r="A13" s="4" t="s">
        <v>40</v>
      </c>
      <c r="B13" s="4" t="s">
        <v>41</v>
      </c>
      <c r="C13" s="4" t="s">
        <v>6</v>
      </c>
      <c r="D13" s="24" t="s">
        <v>59</v>
      </c>
      <c r="E13" s="6">
        <v>22</v>
      </c>
      <c r="F13" s="6">
        <v>122</v>
      </c>
      <c r="G13" s="26">
        <f t="shared" si="1"/>
        <v>3.1128845119846055E-2</v>
      </c>
      <c r="H13" s="26">
        <f t="shared" si="2"/>
        <v>0.45718568484167138</v>
      </c>
      <c r="I13" s="53">
        <f t="shared" si="0"/>
        <v>4.5718568484167136E-3</v>
      </c>
    </row>
    <row r="14" spans="1:9" ht="45">
      <c r="A14" s="4" t="s">
        <v>42</v>
      </c>
      <c r="B14" s="4" t="s">
        <v>43</v>
      </c>
      <c r="C14" s="4" t="s">
        <v>22</v>
      </c>
      <c r="D14" s="24" t="s">
        <v>60</v>
      </c>
      <c r="E14" s="6">
        <v>4887</v>
      </c>
      <c r="F14" s="6">
        <v>1937</v>
      </c>
      <c r="G14" s="26">
        <f t="shared" si="1"/>
        <v>6.9148484591221662</v>
      </c>
      <c r="H14" s="26">
        <f t="shared" si="2"/>
        <v>7.2587596027730932</v>
      </c>
      <c r="I14" s="53">
        <f t="shared" si="0"/>
        <v>7.2587596027730933E-2</v>
      </c>
    </row>
    <row r="15" spans="1:9" ht="75">
      <c r="A15" s="4" t="s">
        <v>20</v>
      </c>
      <c r="B15" s="4" t="s">
        <v>21</v>
      </c>
      <c r="C15" s="4" t="s">
        <v>22</v>
      </c>
      <c r="D15" s="24" t="s">
        <v>61</v>
      </c>
      <c r="E15" s="6">
        <v>3384</v>
      </c>
      <c r="F15" s="6">
        <v>2695</v>
      </c>
      <c r="G15" s="26">
        <f t="shared" si="1"/>
        <v>4.7881823584345025</v>
      </c>
      <c r="H15" s="26">
        <f t="shared" si="2"/>
        <v>10.099306726625446</v>
      </c>
      <c r="I15" s="53">
        <f t="shared" si="0"/>
        <v>0.10099306726625447</v>
      </c>
    </row>
    <row r="16" spans="1:9" ht="60">
      <c r="A16" s="4" t="s">
        <v>23</v>
      </c>
      <c r="B16" s="4" t="s">
        <v>24</v>
      </c>
      <c r="C16" s="4" t="s">
        <v>22</v>
      </c>
      <c r="D16" s="24" t="s">
        <v>62</v>
      </c>
      <c r="E16" s="6">
        <v>855</v>
      </c>
      <c r="F16" s="6">
        <v>790</v>
      </c>
      <c r="G16" s="26">
        <f t="shared" si="1"/>
        <v>1.2097801171576534</v>
      </c>
      <c r="H16" s="26">
        <f t="shared" si="2"/>
        <v>2.9604646805321342</v>
      </c>
      <c r="I16" s="53">
        <f t="shared" si="0"/>
        <v>2.9604646805321343E-2</v>
      </c>
    </row>
    <row r="17" spans="1:9" ht="60">
      <c r="A17" s="4" t="s">
        <v>25</v>
      </c>
      <c r="B17" s="4" t="s">
        <v>26</v>
      </c>
      <c r="C17" s="4" t="s">
        <v>22</v>
      </c>
      <c r="D17" s="24" t="s">
        <v>63</v>
      </c>
      <c r="E17" s="6">
        <v>34844</v>
      </c>
      <c r="F17" s="6">
        <v>2187</v>
      </c>
      <c r="G17" s="26">
        <f t="shared" si="1"/>
        <v>49.302430879814359</v>
      </c>
      <c r="H17" s="26">
        <f t="shared" si="2"/>
        <v>8.1956155143338947</v>
      </c>
      <c r="I17" s="53">
        <f t="shared" si="0"/>
        <v>8.1956155143338941E-2</v>
      </c>
    </row>
    <row r="18" spans="1:9" ht="60">
      <c r="A18" s="4" t="s">
        <v>27</v>
      </c>
      <c r="B18" s="4" t="s">
        <v>64</v>
      </c>
      <c r="C18" s="4" t="s">
        <v>28</v>
      </c>
      <c r="D18" s="24" t="s">
        <v>65</v>
      </c>
      <c r="E18" s="6">
        <v>4724</v>
      </c>
      <c r="F18" s="6">
        <v>4253</v>
      </c>
      <c r="G18" s="26">
        <f t="shared" si="1"/>
        <v>6.6842120157342162</v>
      </c>
      <c r="H18" s="26">
        <f t="shared" si="2"/>
        <v>15.937792767472365</v>
      </c>
      <c r="I18" s="53">
        <f t="shared" si="0"/>
        <v>0.15937792767472364</v>
      </c>
    </row>
    <row r="19" spans="1:9" ht="15.75" thickBot="1">
      <c r="A19" s="4"/>
      <c r="B19" s="4"/>
      <c r="C19" s="4"/>
      <c r="D19" s="22"/>
      <c r="E19" s="6"/>
      <c r="F19" s="6"/>
      <c r="I19" s="53"/>
    </row>
    <row r="20" spans="1:9" ht="19.5" thickBot="1">
      <c r="A20" s="21" t="s">
        <v>69</v>
      </c>
      <c r="B20" s="18"/>
      <c r="C20" s="18"/>
      <c r="D20" s="23"/>
      <c r="E20" s="19">
        <f>SUM(E4:E19)*1000000</f>
        <v>70674000000</v>
      </c>
      <c r="F20" s="20">
        <f>SUM(F4:F19)*1000000</f>
        <v>26685000000</v>
      </c>
      <c r="G20" s="27"/>
      <c r="H20" s="27"/>
      <c r="I20" s="53"/>
    </row>
    <row r="21" spans="1:9">
      <c r="A21" s="2"/>
      <c r="B21" s="4"/>
      <c r="C21" s="2"/>
      <c r="D21" s="24"/>
      <c r="I21" s="53"/>
    </row>
    <row r="22" spans="1:9">
      <c r="A22" s="3" t="s">
        <v>73</v>
      </c>
      <c r="B22" s="4"/>
      <c r="C22" s="2"/>
      <c r="D22" s="24"/>
      <c r="I22" s="53"/>
    </row>
    <row r="23" spans="1:9" ht="30">
      <c r="A23" s="4" t="s">
        <v>29</v>
      </c>
      <c r="B23" s="4" t="s">
        <v>75</v>
      </c>
      <c r="C23" s="4" t="s">
        <v>22</v>
      </c>
      <c r="D23" s="22" t="s">
        <v>76</v>
      </c>
      <c r="E23" s="6">
        <v>51</v>
      </c>
      <c r="F23" s="6">
        <v>44</v>
      </c>
      <c r="G23" s="26">
        <f>E23*1000000/E$32*100</f>
        <v>2.8083700440528636</v>
      </c>
      <c r="H23" s="26">
        <f>F23*1000000/F$32*100</f>
        <v>3.3132530120481931</v>
      </c>
      <c r="I23" s="53">
        <f t="shared" ref="I23:I30" si="3">H23/100</f>
        <v>3.313253012048193E-2</v>
      </c>
    </row>
    <row r="24" spans="1:9" ht="60">
      <c r="A24" s="4" t="s">
        <v>30</v>
      </c>
      <c r="B24" s="4" t="s">
        <v>77</v>
      </c>
      <c r="C24" s="4" t="s">
        <v>31</v>
      </c>
      <c r="D24" s="22" t="s">
        <v>78</v>
      </c>
      <c r="E24" s="6">
        <v>151</v>
      </c>
      <c r="F24" s="6">
        <v>195</v>
      </c>
      <c r="G24" s="26">
        <f t="shared" ref="G24:G30" si="4">E24*1000000/E$32*100</f>
        <v>8.3149779735682809</v>
      </c>
      <c r="H24" s="26">
        <f t="shared" ref="H24:H30" si="5">F24*1000000/F$32*100</f>
        <v>14.683734939759036</v>
      </c>
      <c r="I24" s="53">
        <f t="shared" si="3"/>
        <v>0.14683734939759036</v>
      </c>
    </row>
    <row r="25" spans="1:9" ht="45">
      <c r="A25" s="4" t="s">
        <v>32</v>
      </c>
      <c r="B25" s="4" t="s">
        <v>80</v>
      </c>
      <c r="C25" s="4" t="s">
        <v>6</v>
      </c>
      <c r="D25" s="22" t="s">
        <v>79</v>
      </c>
      <c r="E25" s="6">
        <v>511</v>
      </c>
      <c r="F25" s="6">
        <v>322</v>
      </c>
      <c r="G25" s="26">
        <f t="shared" si="4"/>
        <v>28.13876651982379</v>
      </c>
      <c r="H25" s="26">
        <f t="shared" si="5"/>
        <v>24.246987951807228</v>
      </c>
      <c r="I25" s="53">
        <f t="shared" si="3"/>
        <v>0.24246987951807228</v>
      </c>
    </row>
    <row r="26" spans="1:9" ht="75">
      <c r="A26" s="4" t="s">
        <v>33</v>
      </c>
      <c r="B26" s="4" t="s">
        <v>81</v>
      </c>
      <c r="C26" s="4" t="s">
        <v>34</v>
      </c>
      <c r="D26" s="22" t="s">
        <v>82</v>
      </c>
      <c r="E26" s="6">
        <v>11</v>
      </c>
      <c r="F26" s="6">
        <v>114</v>
      </c>
      <c r="G26" s="26">
        <f t="shared" si="4"/>
        <v>0.60572687224669608</v>
      </c>
      <c r="H26" s="26">
        <f t="shared" si="5"/>
        <v>8.5843373493975896</v>
      </c>
      <c r="I26" s="53">
        <f t="shared" si="3"/>
        <v>8.5843373493975902E-2</v>
      </c>
    </row>
    <row r="27" spans="1:9" ht="60">
      <c r="A27" s="4" t="s">
        <v>35</v>
      </c>
      <c r="B27" s="4" t="s">
        <v>83</v>
      </c>
      <c r="C27" s="4" t="s">
        <v>6</v>
      </c>
      <c r="D27" s="22" t="s">
        <v>84</v>
      </c>
      <c r="E27" s="6">
        <v>26</v>
      </c>
      <c r="F27" s="6">
        <v>18</v>
      </c>
      <c r="G27" s="26">
        <f t="shared" si="4"/>
        <v>1.4317180616740088</v>
      </c>
      <c r="H27" s="26">
        <f t="shared" si="5"/>
        <v>1.3554216867469879</v>
      </c>
      <c r="I27" s="53">
        <f t="shared" si="3"/>
        <v>1.355421686746988E-2</v>
      </c>
    </row>
    <row r="28" spans="1:9" ht="75">
      <c r="A28" s="4" t="s">
        <v>36</v>
      </c>
      <c r="B28" s="4" t="s">
        <v>86</v>
      </c>
      <c r="C28" s="4" t="s">
        <v>22</v>
      </c>
      <c r="D28" s="22" t="s">
        <v>85</v>
      </c>
      <c r="E28" s="6">
        <v>44</v>
      </c>
      <c r="F28" s="6">
        <v>138</v>
      </c>
      <c r="G28" s="26">
        <f t="shared" si="4"/>
        <v>2.4229074889867843</v>
      </c>
      <c r="H28" s="26">
        <f t="shared" si="5"/>
        <v>10.391566265060241</v>
      </c>
      <c r="I28" s="53">
        <f t="shared" si="3"/>
        <v>0.10391566265060241</v>
      </c>
    </row>
    <row r="29" spans="1:9" ht="60">
      <c r="A29" s="4" t="s">
        <v>37</v>
      </c>
      <c r="B29" s="4" t="s">
        <v>87</v>
      </c>
      <c r="C29" s="4" t="s">
        <v>22</v>
      </c>
      <c r="D29" s="22" t="s">
        <v>88</v>
      </c>
      <c r="E29" s="6">
        <v>70</v>
      </c>
      <c r="F29" s="6">
        <v>93</v>
      </c>
      <c r="G29" s="26">
        <f t="shared" si="4"/>
        <v>3.8546255506607929</v>
      </c>
      <c r="H29" s="26">
        <f t="shared" si="5"/>
        <v>7.0030120481927707</v>
      </c>
      <c r="I29" s="53">
        <f t="shared" si="3"/>
        <v>7.0030120481927707E-2</v>
      </c>
    </row>
    <row r="30" spans="1:9" ht="75">
      <c r="A30" s="4" t="s">
        <v>70</v>
      </c>
      <c r="B30" s="4" t="s">
        <v>71</v>
      </c>
      <c r="C30" s="4" t="s">
        <v>72</v>
      </c>
      <c r="D30" s="22" t="s">
        <v>74</v>
      </c>
      <c r="E30" s="6">
        <v>952</v>
      </c>
      <c r="F30" s="6">
        <v>404</v>
      </c>
      <c r="G30" s="26">
        <f t="shared" si="4"/>
        <v>52.42290748898678</v>
      </c>
      <c r="H30" s="26">
        <f t="shared" si="5"/>
        <v>30.421686746987952</v>
      </c>
      <c r="I30" s="53">
        <f t="shared" si="3"/>
        <v>0.30421686746987953</v>
      </c>
    </row>
    <row r="31" spans="1:9" ht="15.75" thickBot="1">
      <c r="A31" s="2"/>
      <c r="B31" s="4"/>
      <c r="C31" s="2"/>
      <c r="D31" s="2"/>
      <c r="I31" s="53"/>
    </row>
    <row r="32" spans="1:9" ht="19.5" thickBot="1">
      <c r="A32" s="21" t="s">
        <v>69</v>
      </c>
      <c r="B32" s="4"/>
      <c r="C32" s="2"/>
      <c r="D32" s="2"/>
      <c r="E32" s="19">
        <f>SUM(E23:E31)*1000000</f>
        <v>1816000000</v>
      </c>
      <c r="F32" s="20">
        <f>SUM(F23:F31)*1000000</f>
        <v>1328000000</v>
      </c>
      <c r="G32" s="27"/>
      <c r="H32" s="27"/>
      <c r="I32" s="53"/>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I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Q393"/>
  <sheetViews>
    <sheetView workbookViewId="0">
      <selection activeCell="P269" sqref="P269"/>
    </sheetView>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66</v>
      </c>
      <c r="B1" s="15" t="s">
        <v>5</v>
      </c>
      <c r="C1" s="16" t="s">
        <v>8</v>
      </c>
      <c r="D1" s="16" t="s">
        <v>44</v>
      </c>
      <c r="E1" s="16" t="s">
        <v>45</v>
      </c>
      <c r="F1" s="16" t="s">
        <v>12</v>
      </c>
      <c r="G1" s="16" t="s">
        <v>67</v>
      </c>
      <c r="H1" s="16" t="s">
        <v>16</v>
      </c>
      <c r="I1" s="16" t="s">
        <v>19</v>
      </c>
      <c r="J1" s="16" t="s">
        <v>39</v>
      </c>
      <c r="K1" s="16" t="s">
        <v>41</v>
      </c>
      <c r="L1" s="16" t="s">
        <v>43</v>
      </c>
      <c r="M1" s="16" t="s">
        <v>21</v>
      </c>
      <c r="N1" s="16" t="s">
        <v>24</v>
      </c>
      <c r="O1" s="16" t="s">
        <v>26</v>
      </c>
      <c r="P1" s="17" t="s">
        <v>64</v>
      </c>
      <c r="Q1" s="50" t="s">
        <v>103</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ht="15.75" thickBot="1"/>
    <row r="135" spans="1:17" ht="24" thickBot="1">
      <c r="A135" s="83" t="s">
        <v>92</v>
      </c>
      <c r="B135" s="90"/>
      <c r="C135" s="90"/>
      <c r="D135" s="90"/>
      <c r="E135" s="90"/>
      <c r="F135" s="90"/>
      <c r="G135" s="90"/>
      <c r="H135" s="90"/>
      <c r="I135" s="90"/>
      <c r="J135" s="90"/>
      <c r="K135" s="90"/>
      <c r="L135" s="90"/>
      <c r="M135" s="90"/>
      <c r="N135" s="90"/>
      <c r="O135" s="90"/>
      <c r="P135" s="90"/>
      <c r="Q135" s="91"/>
    </row>
    <row r="136" spans="1:17" ht="16.5" thickBot="1">
      <c r="A136" s="14" t="s">
        <v>66</v>
      </c>
      <c r="B136" s="15" t="str">
        <f>B1</f>
        <v>ADI</v>
      </c>
      <c r="C136" s="16" t="str">
        <f t="shared" ref="C136:Q136" si="0">C1</f>
        <v>ART</v>
      </c>
      <c r="D136" s="16" t="str">
        <f t="shared" si="0"/>
        <v>BEL</v>
      </c>
      <c r="E136" s="16" t="str">
        <f t="shared" si="0"/>
        <v>GND</v>
      </c>
      <c r="F136" s="16" t="str">
        <f t="shared" si="0"/>
        <v>HLM</v>
      </c>
      <c r="G136" s="16" t="str">
        <f t="shared" si="0"/>
        <v>HWA </v>
      </c>
      <c r="H136" s="16" t="str">
        <f>H1</f>
        <v>IFH</v>
      </c>
      <c r="I136" s="16" t="str">
        <f t="shared" si="0"/>
        <v>MTE</v>
      </c>
      <c r="J136" s="16" t="str">
        <f t="shared" si="0"/>
        <v>MAS</v>
      </c>
      <c r="K136" s="16" t="str">
        <f t="shared" si="0"/>
        <v>MIP</v>
      </c>
      <c r="L136" s="16" t="str">
        <f t="shared" si="0"/>
        <v>MPC</v>
      </c>
      <c r="M136" s="16" t="str">
        <f t="shared" si="0"/>
        <v>RBW</v>
      </c>
      <c r="N136" s="16" t="str">
        <f t="shared" si="0"/>
        <v>SAN</v>
      </c>
      <c r="O136" s="16" t="str">
        <f t="shared" si="0"/>
        <v>SPP</v>
      </c>
      <c r="P136" s="16" t="str">
        <f t="shared" si="0"/>
        <v>TON</v>
      </c>
      <c r="Q136" s="17" t="str">
        <f t="shared" si="0"/>
        <v>INDEX</v>
      </c>
    </row>
    <row r="137" spans="1:17">
      <c r="A137" s="6">
        <v>2000</v>
      </c>
      <c r="B137" s="13">
        <f>AVERAGE(B2:B5)</f>
        <v>12</v>
      </c>
      <c r="C137" s="13">
        <f t="shared" ref="C137:P137" si="1">AVERAGE(C2:C5)</f>
        <v>100.5</v>
      </c>
      <c r="D137" s="13">
        <f t="shared" si="1"/>
        <v>805</v>
      </c>
      <c r="E137" s="13">
        <f t="shared" si="1"/>
        <v>52.5</v>
      </c>
      <c r="F137" s="13"/>
      <c r="G137" s="13">
        <f t="shared" si="1"/>
        <v>60</v>
      </c>
      <c r="H137" s="13"/>
      <c r="I137" s="13">
        <f t="shared" si="1"/>
        <v>1106.25</v>
      </c>
      <c r="J137" s="13">
        <f t="shared" si="1"/>
        <v>397.5</v>
      </c>
      <c r="K137" s="13">
        <f t="shared" si="1"/>
        <v>175</v>
      </c>
      <c r="L137" s="13">
        <f t="shared" si="1"/>
        <v>480.75</v>
      </c>
      <c r="M137" s="13">
        <f t="shared" si="1"/>
        <v>158.25</v>
      </c>
      <c r="N137" s="13"/>
      <c r="O137" s="13"/>
      <c r="P137" s="13">
        <f t="shared" si="1"/>
        <v>3485</v>
      </c>
      <c r="Q137" s="13">
        <f t="shared" ref="Q137" si="2">AVERAGE(Q2:Q5)</f>
        <v>689.75148960089939</v>
      </c>
    </row>
    <row r="138" spans="1:17">
      <c r="A138" s="6">
        <v>2001</v>
      </c>
      <c r="B138" s="13">
        <f>AVERAGE(B6:B17)</f>
        <v>15.416666666666666</v>
      </c>
      <c r="C138" s="13">
        <f t="shared" ref="C138:P138" si="3">AVERAGE(C6:C17)</f>
        <v>146.5</v>
      </c>
      <c r="D138" s="13">
        <f t="shared" si="3"/>
        <v>766.33333333333337</v>
      </c>
      <c r="E138" s="13">
        <f t="shared" si="3"/>
        <v>74.416666666666671</v>
      </c>
      <c r="F138" s="13"/>
      <c r="G138" s="13">
        <f t="shared" si="3"/>
        <v>23.333333333333332</v>
      </c>
      <c r="H138" s="13"/>
      <c r="I138" s="13">
        <f t="shared" si="3"/>
        <v>1206.25</v>
      </c>
      <c r="J138" s="13">
        <f t="shared" si="3"/>
        <v>504.75</v>
      </c>
      <c r="K138" s="13">
        <f t="shared" si="3"/>
        <v>205</v>
      </c>
      <c r="L138" s="13">
        <f t="shared" si="3"/>
        <v>408.75</v>
      </c>
      <c r="M138" s="13">
        <f t="shared" si="3"/>
        <v>242.08333333333334</v>
      </c>
      <c r="N138" s="13"/>
      <c r="O138" s="13"/>
      <c r="P138" s="13">
        <f t="shared" si="3"/>
        <v>4462.083333333333</v>
      </c>
      <c r="Q138" s="13">
        <f t="shared" ref="Q138" si="4">AVERAGE(Q6:Q17)</f>
        <v>856.58981325338834</v>
      </c>
    </row>
    <row r="139" spans="1:17">
      <c r="A139" s="6">
        <v>2002</v>
      </c>
      <c r="B139" s="13">
        <f>AVERAGE(B18:B29)</f>
        <v>25.75</v>
      </c>
      <c r="C139" s="13">
        <f t="shared" ref="C139:P139" si="5">AVERAGE(C18:C29)</f>
        <v>217</v>
      </c>
      <c r="D139" s="13">
        <f t="shared" si="5"/>
        <v>854.41666666666663</v>
      </c>
      <c r="E139" s="13">
        <f t="shared" si="5"/>
        <v>121.83333333333333</v>
      </c>
      <c r="F139" s="13"/>
      <c r="G139" s="13">
        <f t="shared" si="5"/>
        <v>13.25</v>
      </c>
      <c r="H139" s="13"/>
      <c r="I139" s="13">
        <f t="shared" si="5"/>
        <v>1505</v>
      </c>
      <c r="J139" s="13">
        <f t="shared" si="5"/>
        <v>888.41666666666663</v>
      </c>
      <c r="K139" s="13">
        <f t="shared" si="5"/>
        <v>195.16666666666666</v>
      </c>
      <c r="L139" s="13">
        <f t="shared" si="5"/>
        <v>507.41666666666669</v>
      </c>
      <c r="M139" s="13">
        <f t="shared" si="5"/>
        <v>274.33333333333331</v>
      </c>
      <c r="N139" s="13"/>
      <c r="O139" s="13"/>
      <c r="P139" s="13">
        <f t="shared" si="5"/>
        <v>5151.416666666667</v>
      </c>
      <c r="Q139" s="13">
        <f t="shared" ref="Q139" si="6">AVERAGE(Q18:Q29)</f>
        <v>1005.6024045968396</v>
      </c>
    </row>
    <row r="140" spans="1:17">
      <c r="A140" s="6">
        <v>2003</v>
      </c>
      <c r="B140" s="13">
        <f>AVERAGE(B30:B41)</f>
        <v>25.666666666666668</v>
      </c>
      <c r="C140" s="13">
        <f t="shared" ref="C140:P140" si="7">AVERAGE(C30:C41)</f>
        <v>310.58333333333331</v>
      </c>
      <c r="D140" s="13">
        <f t="shared" si="7"/>
        <v>721.33333333333337</v>
      </c>
      <c r="E140" s="13">
        <f t="shared" si="7"/>
        <v>160</v>
      </c>
      <c r="F140" s="13"/>
      <c r="G140" s="13">
        <f t="shared" si="7"/>
        <v>24.333333333333332</v>
      </c>
      <c r="H140" s="13"/>
      <c r="I140" s="13">
        <f t="shared" si="7"/>
        <v>1453.4166666666667</v>
      </c>
      <c r="J140" s="13">
        <f t="shared" si="7"/>
        <v>1200.4166666666667</v>
      </c>
      <c r="K140" s="13">
        <f t="shared" si="7"/>
        <v>144.08333333333334</v>
      </c>
      <c r="L140" s="13">
        <f t="shared" si="7"/>
        <v>603.5</v>
      </c>
      <c r="M140" s="13">
        <f t="shared" si="7"/>
        <v>406.25</v>
      </c>
      <c r="N140" s="13"/>
      <c r="O140" s="13"/>
      <c r="P140" s="13">
        <f t="shared" si="7"/>
        <v>3454.8333333333335</v>
      </c>
      <c r="Q140" s="13">
        <f t="shared" ref="Q140" si="8">AVERAGE(Q30:Q41)</f>
        <v>765.33227780900631</v>
      </c>
    </row>
    <row r="141" spans="1:17">
      <c r="A141" s="6">
        <v>2004</v>
      </c>
      <c r="B141" s="13">
        <f>AVERAGE(B42:B53)</f>
        <v>33</v>
      </c>
      <c r="C141" s="13">
        <f t="shared" ref="C141:P141" si="9">AVERAGE(C42:C53)</f>
        <v>564.08333333333337</v>
      </c>
      <c r="D141" s="13">
        <f t="shared" si="9"/>
        <v>722.08333333333337</v>
      </c>
      <c r="E141" s="13">
        <f t="shared" si="9"/>
        <v>496.41666666666669</v>
      </c>
      <c r="F141" s="13"/>
      <c r="G141" s="13">
        <f t="shared" si="9"/>
        <v>38.916666666666664</v>
      </c>
      <c r="H141" s="13"/>
      <c r="I141" s="13">
        <f t="shared" si="9"/>
        <v>1478.3333333333333</v>
      </c>
      <c r="J141" s="13">
        <f t="shared" si="9"/>
        <v>1312.1666666666667</v>
      </c>
      <c r="K141" s="13">
        <f t="shared" si="9"/>
        <v>170.41666666666666</v>
      </c>
      <c r="L141" s="13">
        <f t="shared" si="9"/>
        <v>869.5</v>
      </c>
      <c r="M141" s="13">
        <f t="shared" si="9"/>
        <v>589.16666666666663</v>
      </c>
      <c r="N141" s="13"/>
      <c r="O141" s="13">
        <f t="shared" si="9"/>
        <v>2111.6666666666665</v>
      </c>
      <c r="P141" s="13">
        <f t="shared" si="9"/>
        <v>4573.25</v>
      </c>
      <c r="Q141" s="13">
        <f t="shared" ref="Q141" si="10">AVERAGE(Q42:Q53)</f>
        <v>1117.4815845356318</v>
      </c>
    </row>
    <row r="142" spans="1:17">
      <c r="A142" s="6">
        <v>2005</v>
      </c>
      <c r="B142" s="13">
        <f>AVERAGE(B54:B65)</f>
        <v>45.75</v>
      </c>
      <c r="C142" s="13">
        <f t="shared" ref="C142:P142" si="11">AVERAGE(C54:C65)</f>
        <v>1106.0833333333333</v>
      </c>
      <c r="D142" s="13">
        <f t="shared" si="11"/>
        <v>835.5</v>
      </c>
      <c r="E142" s="13">
        <f t="shared" si="11"/>
        <v>1007.9166666666666</v>
      </c>
      <c r="F142" s="13"/>
      <c r="G142" s="13">
        <f t="shared" si="11"/>
        <v>57.333333333333336</v>
      </c>
      <c r="H142" s="13"/>
      <c r="I142" s="13">
        <f t="shared" si="11"/>
        <v>1455.8333333333333</v>
      </c>
      <c r="J142" s="13">
        <f t="shared" si="11"/>
        <v>1711.6666666666667</v>
      </c>
      <c r="K142" s="13">
        <f t="shared" si="11"/>
        <v>242.83333333333334</v>
      </c>
      <c r="L142" s="13">
        <f t="shared" si="11"/>
        <v>1359.8333333333333</v>
      </c>
      <c r="M142" s="13">
        <f t="shared" si="11"/>
        <v>772.41666666666663</v>
      </c>
      <c r="N142" s="13"/>
      <c r="O142" s="13">
        <f t="shared" si="11"/>
        <v>2667.1666666666665</v>
      </c>
      <c r="P142" s="13">
        <f t="shared" si="11"/>
        <v>6557.583333333333</v>
      </c>
      <c r="Q142" s="13">
        <f t="shared" ref="Q142" si="12">AVERAGE(Q54:Q65)</f>
        <v>1820.0823683717447</v>
      </c>
    </row>
    <row r="143" spans="1:17">
      <c r="A143" s="6">
        <v>2006</v>
      </c>
      <c r="B143" s="13">
        <f>AVERAGE(B66:B77)</f>
        <v>60.583333333333336</v>
      </c>
      <c r="C143" s="13">
        <f t="shared" ref="C143:P143" si="13">AVERAGE(C66:C77)</f>
        <v>1438.4166666666667</v>
      </c>
      <c r="D143" s="13">
        <f t="shared" si="13"/>
        <v>1561.25</v>
      </c>
      <c r="E143" s="13">
        <f t="shared" si="13"/>
        <v>1350.8333333333333</v>
      </c>
      <c r="F143" s="13"/>
      <c r="G143" s="13">
        <f t="shared" si="13"/>
        <v>97.25</v>
      </c>
      <c r="H143" s="13">
        <f t="shared" si="13"/>
        <v>407.18181818181819</v>
      </c>
      <c r="I143" s="13">
        <f t="shared" si="13"/>
        <v>1900</v>
      </c>
      <c r="J143" s="13">
        <f t="shared" si="13"/>
        <v>2120.4166666666665</v>
      </c>
      <c r="K143" s="13">
        <f t="shared" si="13"/>
        <v>356.25</v>
      </c>
      <c r="L143" s="13">
        <f t="shared" si="13"/>
        <v>2070.75</v>
      </c>
      <c r="M143" s="13">
        <f t="shared" si="13"/>
        <v>1068.75</v>
      </c>
      <c r="N143" s="13">
        <f t="shared" si="13"/>
        <v>161.28571428571428</v>
      </c>
      <c r="O143" s="13">
        <f t="shared" si="13"/>
        <v>3746.3333333333335</v>
      </c>
      <c r="P143" s="13">
        <f t="shared" si="13"/>
        <v>9653.75</v>
      </c>
      <c r="Q143" s="13">
        <f t="shared" ref="Q143" si="14">AVERAGE(Q66:Q77)</f>
        <v>2634.963756167635</v>
      </c>
    </row>
    <row r="144" spans="1:17">
      <c r="A144" s="6">
        <v>2007</v>
      </c>
      <c r="B144" s="13">
        <f>AVERAGE(B78:B89)</f>
        <v>72.416666666666671</v>
      </c>
      <c r="C144" s="13">
        <f t="shared" ref="C144:P144" si="15">AVERAGE(C78:C89)</f>
        <v>1929.6666666666667</v>
      </c>
      <c r="D144" s="13">
        <f t="shared" si="15"/>
        <v>4191</v>
      </c>
      <c r="E144" s="13">
        <f t="shared" si="15"/>
        <v>2197.3333333333335</v>
      </c>
      <c r="F144" s="13">
        <f t="shared" si="15"/>
        <v>2425.4285714285716</v>
      </c>
      <c r="G144" s="13">
        <f t="shared" si="15"/>
        <v>272.58333333333331</v>
      </c>
      <c r="H144" s="13">
        <f t="shared" si="15"/>
        <v>360.75</v>
      </c>
      <c r="I144" s="13">
        <f t="shared" si="15"/>
        <v>1965.75</v>
      </c>
      <c r="J144" s="13">
        <f t="shared" si="15"/>
        <v>3839.3333333333335</v>
      </c>
      <c r="K144" s="13">
        <f t="shared" si="15"/>
        <v>564.58333333333337</v>
      </c>
      <c r="L144" s="13">
        <f t="shared" si="15"/>
        <v>2753.6666666666665</v>
      </c>
      <c r="M144" s="13">
        <f t="shared" si="15"/>
        <v>1631.1666666666667</v>
      </c>
      <c r="N144" s="13">
        <f t="shared" si="15"/>
        <v>297</v>
      </c>
      <c r="O144" s="13">
        <f t="shared" si="15"/>
        <v>5307.583333333333</v>
      </c>
      <c r="P144" s="13">
        <f t="shared" si="15"/>
        <v>10997.833333333334</v>
      </c>
      <c r="Q144" s="13">
        <f t="shared" ref="Q144" si="16">AVERAGE(Q78:Q89)</f>
        <v>3715.9080600836919</v>
      </c>
    </row>
    <row r="145" spans="1:17">
      <c r="A145" s="6">
        <v>2008</v>
      </c>
      <c r="B145" s="13">
        <f>AVERAGE(B90:B101)</f>
        <v>52.25</v>
      </c>
      <c r="C145" s="13">
        <f t="shared" ref="C145:P145" si="17">AVERAGE(C90:C101)</f>
        <v>1318.9166666666667</v>
      </c>
      <c r="D145" s="13">
        <f t="shared" si="17"/>
        <v>3282</v>
      </c>
      <c r="E145" s="13">
        <f t="shared" si="17"/>
        <v>2113.4166666666665</v>
      </c>
      <c r="F145" s="13">
        <f t="shared" si="17"/>
        <v>1913.5833333333333</v>
      </c>
      <c r="G145" s="13">
        <f t="shared" si="17"/>
        <v>586.91666666666663</v>
      </c>
      <c r="H145" s="13">
        <f t="shared" si="17"/>
        <v>270.16666666666669</v>
      </c>
      <c r="I145" s="13">
        <f t="shared" si="17"/>
        <v>1521.4166666666667</v>
      </c>
      <c r="J145" s="13">
        <f t="shared" si="17"/>
        <v>3224.1666666666665</v>
      </c>
      <c r="K145" s="13">
        <f t="shared" si="17"/>
        <v>501.33333333333331</v>
      </c>
      <c r="L145" s="13">
        <f t="shared" si="17"/>
        <v>2010.25</v>
      </c>
      <c r="M145" s="13">
        <f t="shared" si="17"/>
        <v>1533.1666666666667</v>
      </c>
      <c r="N145" s="13">
        <f t="shared" si="17"/>
        <v>173.33333333333334</v>
      </c>
      <c r="O145" s="13">
        <f t="shared" si="17"/>
        <v>5251.5</v>
      </c>
      <c r="P145" s="13">
        <f t="shared" si="17"/>
        <v>7579.583333333333</v>
      </c>
      <c r="Q145" s="13">
        <f t="shared" ref="Q145" si="18">AVERAGE(Q90:Q101)</f>
        <v>3075.4688682780593</v>
      </c>
    </row>
    <row r="146" spans="1:17">
      <c r="A146" s="6">
        <v>2009</v>
      </c>
      <c r="B146" s="13">
        <f>AVERAGE(B102:B113)</f>
        <v>44.166666666666664</v>
      </c>
      <c r="C146" s="13">
        <f t="shared" ref="C146:P146" si="19">AVERAGE(C102:C113)</f>
        <v>848.33333333333337</v>
      </c>
      <c r="D146" s="13">
        <f t="shared" si="19"/>
        <v>913.66666666666663</v>
      </c>
      <c r="E146" s="13">
        <f t="shared" si="19"/>
        <v>1537.0833333333333</v>
      </c>
      <c r="F146" s="13">
        <f t="shared" si="19"/>
        <v>1218.4166666666667</v>
      </c>
      <c r="G146" s="13">
        <f t="shared" si="19"/>
        <v>364.5</v>
      </c>
      <c r="H146" s="13">
        <f t="shared" si="19"/>
        <v>126.91666666666667</v>
      </c>
      <c r="I146" s="13">
        <f t="shared" si="19"/>
        <v>1161.5833333333333</v>
      </c>
      <c r="J146" s="13">
        <f t="shared" si="19"/>
        <v>3140.0833333333335</v>
      </c>
      <c r="K146" s="13">
        <f t="shared" si="19"/>
        <v>373.33333333333331</v>
      </c>
      <c r="L146" s="13">
        <f t="shared" si="19"/>
        <v>2949.3333333333335</v>
      </c>
      <c r="M146" s="13">
        <f t="shared" si="19"/>
        <v>1577.8333333333333</v>
      </c>
      <c r="N146" s="13">
        <f t="shared" si="19"/>
        <v>59.583333333333336</v>
      </c>
      <c r="O146" s="13">
        <f t="shared" si="19"/>
        <v>6003.333333333333</v>
      </c>
      <c r="P146" s="13">
        <f t="shared" si="19"/>
        <v>8577.4166666666661</v>
      </c>
      <c r="Q146" s="13">
        <f t="shared" ref="Q146" si="20">AVERAGE(Q102:Q113)</f>
        <v>2955.6116076447438</v>
      </c>
    </row>
    <row r="147" spans="1:17">
      <c r="A147" s="6">
        <v>2010</v>
      </c>
      <c r="B147" s="13">
        <f>AVERAGE(B114:B125)</f>
        <v>48.916666666666664</v>
      </c>
      <c r="C147" s="13">
        <f t="shared" ref="C147:P147" si="21">AVERAGE(C114:C125)</f>
        <v>903.83333333333337</v>
      </c>
      <c r="D147" s="13">
        <f t="shared" si="21"/>
        <v>1010.6666666666666</v>
      </c>
      <c r="E147" s="13">
        <f t="shared" si="21"/>
        <v>1604.0833333333333</v>
      </c>
      <c r="F147" s="13">
        <f t="shared" si="21"/>
        <v>1019.75</v>
      </c>
      <c r="G147" s="13">
        <f t="shared" si="21"/>
        <v>292</v>
      </c>
      <c r="H147" s="13">
        <f t="shared" si="21"/>
        <v>91.25</v>
      </c>
      <c r="I147" s="13">
        <f t="shared" si="21"/>
        <v>1067.25</v>
      </c>
      <c r="J147" s="13">
        <f t="shared" si="21"/>
        <v>3987.25</v>
      </c>
      <c r="K147" s="13">
        <f t="shared" si="21"/>
        <v>316.08333333333331</v>
      </c>
      <c r="L147" s="13">
        <f t="shared" si="21"/>
        <v>4952</v>
      </c>
      <c r="M147" s="13">
        <f t="shared" si="21"/>
        <v>1600.4166666666667</v>
      </c>
      <c r="N147" s="13">
        <f t="shared" si="21"/>
        <v>42.666666666666664</v>
      </c>
      <c r="O147" s="13">
        <f t="shared" si="21"/>
        <v>8413.4166666666661</v>
      </c>
      <c r="P147" s="13">
        <f t="shared" si="21"/>
        <v>10271.166666666666</v>
      </c>
      <c r="Q147" s="13">
        <f t="shared" ref="Q147" si="22">AVERAGE(Q114:Q125)</f>
        <v>3568.8910998688402</v>
      </c>
    </row>
    <row r="148" spans="1:17">
      <c r="A148" s="6">
        <v>2011</v>
      </c>
      <c r="B148" s="13">
        <f>AVERAGE(B126:B133)</f>
        <v>69.625</v>
      </c>
      <c r="C148" s="13">
        <f t="shared" ref="C148:Q148" si="23">AVERAGE(C126:C133)</f>
        <v>847.75</v>
      </c>
      <c r="D148" s="13">
        <f t="shared" si="23"/>
        <v>1354.125</v>
      </c>
      <c r="E148" s="13">
        <f t="shared" si="23"/>
        <v>1470</v>
      </c>
      <c r="F148" s="13">
        <f t="shared" si="23"/>
        <v>738.375</v>
      </c>
      <c r="G148" s="13">
        <f t="shared" si="23"/>
        <v>408.625</v>
      </c>
      <c r="H148" s="13">
        <f t="shared" si="23"/>
        <v>48.5</v>
      </c>
      <c r="I148" s="13">
        <f t="shared" si="23"/>
        <v>1284.375</v>
      </c>
      <c r="J148" s="13">
        <f t="shared" si="23"/>
        <v>2877</v>
      </c>
      <c r="K148" s="13">
        <f t="shared" si="23"/>
        <v>558.375</v>
      </c>
      <c r="L148" s="13">
        <f t="shared" si="23"/>
        <v>6561.5</v>
      </c>
      <c r="M148" s="13">
        <f t="shared" si="23"/>
        <v>1715.75</v>
      </c>
      <c r="N148" s="13">
        <f t="shared" si="23"/>
        <v>28.875</v>
      </c>
      <c r="O148" s="13">
        <f t="shared" si="23"/>
        <v>9355.375</v>
      </c>
      <c r="P148" s="13">
        <f t="shared" si="23"/>
        <v>9662.375</v>
      </c>
      <c r="Q148" s="13">
        <f t="shared" si="23"/>
        <v>3604.4630082443318</v>
      </c>
    </row>
    <row r="150" spans="1:17" ht="24" thickBot="1">
      <c r="A150" s="92" t="s">
        <v>91</v>
      </c>
      <c r="B150" s="93"/>
      <c r="C150" s="93"/>
      <c r="D150" s="93"/>
      <c r="E150" s="93"/>
      <c r="F150" s="93"/>
      <c r="G150" s="93"/>
      <c r="H150" s="93"/>
      <c r="I150" s="93"/>
      <c r="J150" s="93"/>
      <c r="K150" s="93"/>
      <c r="L150" s="93"/>
      <c r="M150" s="93"/>
      <c r="N150" s="93"/>
      <c r="O150" s="93"/>
      <c r="P150" s="93"/>
      <c r="Q150" s="93"/>
    </row>
    <row r="151" spans="1:17" ht="16.5" thickBot="1">
      <c r="A151" s="14" t="s">
        <v>96</v>
      </c>
      <c r="B151" s="15" t="str">
        <f>B136</f>
        <v>ADI</v>
      </c>
      <c r="C151" s="16" t="str">
        <f t="shared" ref="C151:Q151" si="24">C136</f>
        <v>ART</v>
      </c>
      <c r="D151" s="16" t="str">
        <f t="shared" si="24"/>
        <v>BEL</v>
      </c>
      <c r="E151" s="16" t="str">
        <f t="shared" si="24"/>
        <v>GND</v>
      </c>
      <c r="F151" s="16" t="str">
        <f t="shared" si="24"/>
        <v>HLM</v>
      </c>
      <c r="G151" s="16" t="str">
        <f t="shared" si="24"/>
        <v>HWA </v>
      </c>
      <c r="H151" s="16" t="str">
        <f t="shared" si="24"/>
        <v>IFH</v>
      </c>
      <c r="I151" s="16" t="str">
        <f t="shared" si="24"/>
        <v>MTE</v>
      </c>
      <c r="J151" s="16" t="str">
        <f t="shared" si="24"/>
        <v>MAS</v>
      </c>
      <c r="K151" s="16" t="str">
        <f t="shared" si="24"/>
        <v>MIP</v>
      </c>
      <c r="L151" s="16" t="str">
        <f t="shared" si="24"/>
        <v>MPC</v>
      </c>
      <c r="M151" s="16" t="str">
        <f t="shared" si="24"/>
        <v>RBW</v>
      </c>
      <c r="N151" s="16" t="str">
        <f t="shared" si="24"/>
        <v>SAN</v>
      </c>
      <c r="O151" s="16" t="str">
        <f t="shared" si="24"/>
        <v>SPP</v>
      </c>
      <c r="P151" s="16" t="str">
        <f t="shared" si="24"/>
        <v>TON</v>
      </c>
      <c r="Q151" s="17" t="str">
        <f t="shared" si="24"/>
        <v>INDEX</v>
      </c>
    </row>
    <row r="152" spans="1:17">
      <c r="A152" s="6">
        <v>2001</v>
      </c>
      <c r="B152" s="28">
        <f>(B138-B137)/B137*100</f>
        <v>28.472222222222214</v>
      </c>
      <c r="C152" s="28">
        <f t="shared" ref="C152:P160" si="25">(C138-C137)/C137*100</f>
        <v>45.771144278606968</v>
      </c>
      <c r="D152" s="28">
        <f t="shared" si="25"/>
        <v>-4.8033126293995814</v>
      </c>
      <c r="E152" s="28">
        <f t="shared" si="25"/>
        <v>41.746031746031754</v>
      </c>
      <c r="F152" s="28"/>
      <c r="G152" s="28">
        <f t="shared" si="25"/>
        <v>-61.111111111111114</v>
      </c>
      <c r="H152" s="28"/>
      <c r="I152" s="28">
        <f t="shared" si="25"/>
        <v>9.0395480225988702</v>
      </c>
      <c r="J152" s="28">
        <f t="shared" si="25"/>
        <v>26.981132075471699</v>
      </c>
      <c r="K152" s="28">
        <f t="shared" si="25"/>
        <v>17.142857142857142</v>
      </c>
      <c r="L152" s="28">
        <f t="shared" si="25"/>
        <v>-14.97659906396256</v>
      </c>
      <c r="M152" s="28">
        <f t="shared" si="25"/>
        <v>52.975250131648245</v>
      </c>
      <c r="N152" s="28"/>
      <c r="O152" s="28"/>
      <c r="P152" s="28">
        <f t="shared" si="25"/>
        <v>28.036824485891909</v>
      </c>
      <c r="Q152" s="28">
        <f t="shared" ref="Q152" si="26">(Q138-Q137)/Q137*100</f>
        <v>24.188178810461739</v>
      </c>
    </row>
    <row r="153" spans="1:17">
      <c r="A153" s="6">
        <v>2002</v>
      </c>
      <c r="B153" s="28">
        <f t="shared" ref="B153:P162" si="27">(B139-B138)/B138*100</f>
        <v>67.027027027027032</v>
      </c>
      <c r="C153" s="28">
        <f t="shared" si="25"/>
        <v>48.122866894197955</v>
      </c>
      <c r="D153" s="28">
        <f t="shared" si="25"/>
        <v>11.49412788168768</v>
      </c>
      <c r="E153" s="28">
        <f t="shared" si="25"/>
        <v>63.717805151175796</v>
      </c>
      <c r="F153" s="28"/>
      <c r="G153" s="28">
        <f t="shared" si="25"/>
        <v>-43.214285714285708</v>
      </c>
      <c r="H153" s="28"/>
      <c r="I153" s="28">
        <f t="shared" si="25"/>
        <v>24.766839378238341</v>
      </c>
      <c r="J153" s="28">
        <f t="shared" si="25"/>
        <v>76.011226679874525</v>
      </c>
      <c r="K153" s="28">
        <f t="shared" si="25"/>
        <v>-4.7967479674796794</v>
      </c>
      <c r="L153" s="28">
        <f t="shared" si="25"/>
        <v>24.138634046890932</v>
      </c>
      <c r="M153" s="28">
        <f t="shared" si="25"/>
        <v>13.321858864027528</v>
      </c>
      <c r="N153" s="28"/>
      <c r="O153" s="28"/>
      <c r="P153" s="28">
        <f t="shared" si="25"/>
        <v>15.44868801942293</v>
      </c>
      <c r="Q153" s="28">
        <f t="shared" ref="Q153" si="28">(Q139-Q138)/Q138*100</f>
        <v>17.396026550618316</v>
      </c>
    </row>
    <row r="154" spans="1:17">
      <c r="A154" s="6">
        <v>2003</v>
      </c>
      <c r="B154" s="28">
        <f t="shared" si="27"/>
        <v>-0.3236245954692511</v>
      </c>
      <c r="C154" s="28">
        <f t="shared" si="25"/>
        <v>43.125960061443926</v>
      </c>
      <c r="D154" s="28">
        <f t="shared" si="25"/>
        <v>-15.575928996391292</v>
      </c>
      <c r="E154" s="28">
        <f t="shared" si="25"/>
        <v>31.32694938440493</v>
      </c>
      <c r="F154" s="28"/>
      <c r="G154" s="28">
        <f t="shared" si="25"/>
        <v>83.647798742138363</v>
      </c>
      <c r="H154" s="28"/>
      <c r="I154" s="28">
        <f t="shared" si="25"/>
        <v>-3.4274640088593524</v>
      </c>
      <c r="J154" s="28">
        <f t="shared" si="25"/>
        <v>35.118656786417802</v>
      </c>
      <c r="K154" s="28">
        <f t="shared" si="25"/>
        <v>-26.174210076857378</v>
      </c>
      <c r="L154" s="28">
        <f t="shared" si="25"/>
        <v>18.93578584332402</v>
      </c>
      <c r="M154" s="28">
        <f t="shared" si="25"/>
        <v>48.086269744835974</v>
      </c>
      <c r="N154" s="28"/>
      <c r="O154" s="28"/>
      <c r="P154" s="28">
        <f t="shared" si="25"/>
        <v>-32.934306097028326</v>
      </c>
      <c r="Q154" s="28">
        <f t="shared" ref="Q154" si="29">(Q140-Q139)/Q139*100</f>
        <v>-23.893153565415449</v>
      </c>
    </row>
    <row r="155" spans="1:17">
      <c r="A155" s="6">
        <v>2004</v>
      </c>
      <c r="B155" s="28">
        <f t="shared" si="27"/>
        <v>28.571428571428566</v>
      </c>
      <c r="C155" s="28">
        <f t="shared" si="25"/>
        <v>81.620606385833128</v>
      </c>
      <c r="D155" s="28">
        <f t="shared" si="25"/>
        <v>0.10397412199630314</v>
      </c>
      <c r="E155" s="28">
        <f t="shared" si="25"/>
        <v>210.26041666666666</v>
      </c>
      <c r="F155" s="28"/>
      <c r="G155" s="28">
        <f t="shared" si="25"/>
        <v>59.931506849315063</v>
      </c>
      <c r="H155" s="28"/>
      <c r="I155" s="28">
        <f t="shared" si="25"/>
        <v>1.714351241327895</v>
      </c>
      <c r="J155" s="28">
        <f t="shared" si="25"/>
        <v>9.309267615411315</v>
      </c>
      <c r="K155" s="28">
        <f t="shared" si="25"/>
        <v>18.276460381723524</v>
      </c>
      <c r="L155" s="28">
        <f t="shared" si="25"/>
        <v>44.07622203811102</v>
      </c>
      <c r="M155" s="28">
        <f t="shared" si="25"/>
        <v>45.025641025641015</v>
      </c>
      <c r="N155" s="28"/>
      <c r="O155" s="28"/>
      <c r="P155" s="28">
        <f t="shared" si="25"/>
        <v>32.372521588113266</v>
      </c>
      <c r="Q155" s="28">
        <f t="shared" ref="Q155" si="30">(Q141-Q140)/Q140*100</f>
        <v>46.012603536696332</v>
      </c>
    </row>
    <row r="156" spans="1:17">
      <c r="A156" s="6">
        <v>2005</v>
      </c>
      <c r="B156" s="28">
        <f>(B142-B141)/B141*100</f>
        <v>38.636363636363633</v>
      </c>
      <c r="C156" s="28">
        <f t="shared" si="25"/>
        <v>96.085093810016218</v>
      </c>
      <c r="D156" s="28">
        <f t="shared" si="25"/>
        <v>15.706866705135598</v>
      </c>
      <c r="E156" s="28">
        <f t="shared" si="25"/>
        <v>103.03844216887694</v>
      </c>
      <c r="F156" s="28"/>
      <c r="G156" s="28">
        <f t="shared" si="25"/>
        <v>47.323340471092088</v>
      </c>
      <c r="H156" s="28"/>
      <c r="I156" s="28">
        <f t="shared" si="25"/>
        <v>-1.5219842164599775</v>
      </c>
      <c r="J156" s="28">
        <f t="shared" si="25"/>
        <v>30.445827511749012</v>
      </c>
      <c r="K156" s="28">
        <f t="shared" si="25"/>
        <v>42.493887530562361</v>
      </c>
      <c r="L156" s="28">
        <f t="shared" si="25"/>
        <v>56.392562775541485</v>
      </c>
      <c r="M156" s="28">
        <f t="shared" si="25"/>
        <v>31.103253182461106</v>
      </c>
      <c r="N156" s="28"/>
      <c r="O156" s="28">
        <f t="shared" si="25"/>
        <v>26.30623520126283</v>
      </c>
      <c r="P156" s="28">
        <f t="shared" si="25"/>
        <v>43.390003462162205</v>
      </c>
      <c r="Q156" s="28">
        <f t="shared" ref="Q156" si="31">(Q142-Q141)/Q141*100</f>
        <v>62.873589467523786</v>
      </c>
    </row>
    <row r="157" spans="1:17">
      <c r="A157" s="6">
        <v>2006</v>
      </c>
      <c r="B157" s="28">
        <f t="shared" si="27"/>
        <v>32.422586520947185</v>
      </c>
      <c r="C157" s="28">
        <f t="shared" si="25"/>
        <v>30.045957959767968</v>
      </c>
      <c r="D157" s="28">
        <f t="shared" si="25"/>
        <v>86.864153201675649</v>
      </c>
      <c r="E157" s="28">
        <f t="shared" si="25"/>
        <v>34.022323274080193</v>
      </c>
      <c r="F157" s="28"/>
      <c r="G157" s="28">
        <f t="shared" si="25"/>
        <v>69.6220930232558</v>
      </c>
      <c r="H157" s="28"/>
      <c r="I157" s="28">
        <f t="shared" si="25"/>
        <v>30.509444762449924</v>
      </c>
      <c r="J157" s="28">
        <f t="shared" si="25"/>
        <v>23.88023369036026</v>
      </c>
      <c r="K157" s="28">
        <f t="shared" si="25"/>
        <v>46.705559368565538</v>
      </c>
      <c r="L157" s="28">
        <f t="shared" si="25"/>
        <v>52.279691138619931</v>
      </c>
      <c r="M157" s="28">
        <f t="shared" si="25"/>
        <v>38.364440608479889</v>
      </c>
      <c r="N157" s="28"/>
      <c r="O157" s="28">
        <f t="shared" si="25"/>
        <v>40.461163531837798</v>
      </c>
      <c r="P157" s="28">
        <f t="shared" si="25"/>
        <v>47.215056359685356</v>
      </c>
      <c r="Q157" s="28">
        <f t="shared" ref="Q157" si="32">(Q143-Q142)/Q142*100</f>
        <v>44.771676378849136</v>
      </c>
    </row>
    <row r="158" spans="1:17">
      <c r="A158" s="6">
        <v>2007</v>
      </c>
      <c r="B158" s="28">
        <f t="shared" si="27"/>
        <v>19.532324621733153</v>
      </c>
      <c r="C158" s="28">
        <f t="shared" si="25"/>
        <v>34.152134870517351</v>
      </c>
      <c r="D158" s="28">
        <f t="shared" si="25"/>
        <v>168.43875100080064</v>
      </c>
      <c r="E158" s="28">
        <f t="shared" si="25"/>
        <v>62.665021591610135</v>
      </c>
      <c r="F158" s="28"/>
      <c r="G158" s="28">
        <f t="shared" si="25"/>
        <v>180.29134532990571</v>
      </c>
      <c r="H158" s="28">
        <f t="shared" si="25"/>
        <v>-11.403215003348963</v>
      </c>
      <c r="I158" s="28">
        <f t="shared" si="25"/>
        <v>3.4605263157894735</v>
      </c>
      <c r="J158" s="28">
        <f t="shared" si="25"/>
        <v>81.065042247985872</v>
      </c>
      <c r="K158" s="28">
        <f t="shared" si="25"/>
        <v>58.479532163742697</v>
      </c>
      <c r="L158" s="28">
        <f t="shared" si="25"/>
        <v>32.979194333776</v>
      </c>
      <c r="M158" s="28">
        <f t="shared" si="25"/>
        <v>52.623781676413259</v>
      </c>
      <c r="N158" s="28">
        <f t="shared" si="25"/>
        <v>84.145261293179814</v>
      </c>
      <c r="O158" s="28">
        <f t="shared" si="25"/>
        <v>41.67408132396119</v>
      </c>
      <c r="P158" s="28">
        <f t="shared" si="25"/>
        <v>13.922914238853648</v>
      </c>
      <c r="Q158" s="28">
        <f t="shared" ref="Q158" si="33">(Q144-Q143)/Q143*100</f>
        <v>41.02311849208175</v>
      </c>
    </row>
    <row r="159" spans="1:17">
      <c r="A159" s="6">
        <v>2008</v>
      </c>
      <c r="B159" s="28">
        <f t="shared" si="27"/>
        <v>-27.848101265822788</v>
      </c>
      <c r="C159" s="28">
        <f t="shared" si="25"/>
        <v>-31.650544135429261</v>
      </c>
      <c r="D159" s="28">
        <f t="shared" si="25"/>
        <v>-21.689334287759486</v>
      </c>
      <c r="E159" s="28">
        <f t="shared" si="25"/>
        <v>-3.8190230582524407</v>
      </c>
      <c r="F159" s="28">
        <f t="shared" si="25"/>
        <v>-21.103290532846437</v>
      </c>
      <c r="G159" s="28">
        <f t="shared" si="25"/>
        <v>115.31641699785997</v>
      </c>
      <c r="H159" s="28">
        <f t="shared" si="25"/>
        <v>-25.109725109725105</v>
      </c>
      <c r="I159" s="28">
        <f t="shared" si="25"/>
        <v>-22.603755987960486</v>
      </c>
      <c r="J159" s="28">
        <f t="shared" si="25"/>
        <v>-16.02274700468832</v>
      </c>
      <c r="K159" s="28">
        <f t="shared" si="25"/>
        <v>-11.202952029520304</v>
      </c>
      <c r="L159" s="28">
        <f t="shared" si="25"/>
        <v>-26.997336884154453</v>
      </c>
      <c r="M159" s="28">
        <f t="shared" si="25"/>
        <v>-6.0079697557985074</v>
      </c>
      <c r="N159" s="28">
        <f t="shared" si="25"/>
        <v>-41.638608305274971</v>
      </c>
      <c r="O159" s="28">
        <f t="shared" si="25"/>
        <v>-1.056664206873807</v>
      </c>
      <c r="P159" s="28">
        <f t="shared" si="25"/>
        <v>-31.081122039189545</v>
      </c>
      <c r="Q159" s="28">
        <f t="shared" ref="Q159" si="34">(Q145-Q144)/Q144*100</f>
        <v>-17.235065600390776</v>
      </c>
    </row>
    <row r="160" spans="1:17">
      <c r="A160" s="6">
        <v>2009</v>
      </c>
      <c r="B160" s="28">
        <f t="shared" si="27"/>
        <v>-15.470494417862843</v>
      </c>
      <c r="C160" s="28">
        <f t="shared" si="25"/>
        <v>-35.679534971883491</v>
      </c>
      <c r="D160" s="28">
        <f t="shared" si="25"/>
        <v>-72.161283770058915</v>
      </c>
      <c r="E160" s="28">
        <f t="shared" si="25"/>
        <v>-27.270218051338666</v>
      </c>
      <c r="F160" s="28">
        <f t="shared" si="25"/>
        <v>-36.328005922571087</v>
      </c>
      <c r="G160" s="28">
        <f t="shared" si="25"/>
        <v>-37.895783046997018</v>
      </c>
      <c r="H160" s="28">
        <f t="shared" si="25"/>
        <v>-53.022825416409624</v>
      </c>
      <c r="I160" s="28">
        <f t="shared" si="25"/>
        <v>-23.651202278578086</v>
      </c>
      <c r="J160" s="28">
        <f t="shared" si="25"/>
        <v>-2.6079090204187034</v>
      </c>
      <c r="K160" s="28">
        <f t="shared" si="25"/>
        <v>-25.531914893617024</v>
      </c>
      <c r="L160" s="28">
        <f t="shared" si="25"/>
        <v>46.714753554698838</v>
      </c>
      <c r="M160" s="28">
        <f t="shared" si="25"/>
        <v>2.9133601478421469</v>
      </c>
      <c r="N160" s="28">
        <f t="shared" si="25"/>
        <v>-65.625</v>
      </c>
      <c r="O160" s="28">
        <f t="shared" si="25"/>
        <v>14.316544479355098</v>
      </c>
      <c r="P160" s="28">
        <f t="shared" si="25"/>
        <v>13.164751800340824</v>
      </c>
      <c r="Q160" s="28">
        <f t="shared" ref="Q160:Q162" si="35">(Q146-Q145)/Q145*100</f>
        <v>-3.8972028580612168</v>
      </c>
    </row>
    <row r="161" spans="1:17">
      <c r="A161" s="6">
        <v>2010</v>
      </c>
      <c r="B161" s="28">
        <f t="shared" si="27"/>
        <v>10.754716981132075</v>
      </c>
      <c r="C161" s="28">
        <f t="shared" si="27"/>
        <v>6.5422396856581537</v>
      </c>
      <c r="D161" s="28">
        <f t="shared" si="27"/>
        <v>10.616563298066399</v>
      </c>
      <c r="E161" s="28">
        <f t="shared" si="27"/>
        <v>4.3589048522634863</v>
      </c>
      <c r="F161" s="28">
        <f t="shared" si="27"/>
        <v>-16.30531427398947</v>
      </c>
      <c r="G161" s="28">
        <f t="shared" si="27"/>
        <v>-19.890260631001372</v>
      </c>
      <c r="H161" s="28">
        <f t="shared" si="27"/>
        <v>-28.102429415627057</v>
      </c>
      <c r="I161" s="28">
        <f t="shared" si="27"/>
        <v>-8.1210990745390568</v>
      </c>
      <c r="J161" s="28">
        <f t="shared" si="27"/>
        <v>26.979114142405979</v>
      </c>
      <c r="K161" s="28">
        <f t="shared" si="27"/>
        <v>-15.334821428571429</v>
      </c>
      <c r="L161" s="28">
        <f t="shared" si="27"/>
        <v>67.902350813743212</v>
      </c>
      <c r="M161" s="28">
        <f t="shared" si="27"/>
        <v>1.431287630717238</v>
      </c>
      <c r="N161" s="28">
        <f t="shared" si="27"/>
        <v>-28.391608391608397</v>
      </c>
      <c r="O161" s="28">
        <f t="shared" si="27"/>
        <v>40.145752359800106</v>
      </c>
      <c r="P161" s="28">
        <f t="shared" si="27"/>
        <v>19.746621457509548</v>
      </c>
      <c r="Q161" s="28">
        <f t="shared" si="35"/>
        <v>20.749664490349062</v>
      </c>
    </row>
    <row r="162" spans="1:17">
      <c r="A162" s="6">
        <v>2011</v>
      </c>
      <c r="B162" s="28">
        <f>(B148-B147)/B147*100</f>
        <v>42.333901192504264</v>
      </c>
      <c r="C162" s="28">
        <f t="shared" si="27"/>
        <v>-6.2050525539369392</v>
      </c>
      <c r="D162" s="28">
        <f t="shared" si="27"/>
        <v>33.983344327176788</v>
      </c>
      <c r="E162" s="28">
        <f t="shared" si="27"/>
        <v>-8.3588757857550995</v>
      </c>
      <c r="F162" s="28">
        <f t="shared" si="27"/>
        <v>-27.592547192939449</v>
      </c>
      <c r="G162" s="28">
        <f t="shared" si="27"/>
        <v>39.940068493150683</v>
      </c>
      <c r="H162" s="28">
        <f t="shared" si="27"/>
        <v>-46.849315068493155</v>
      </c>
      <c r="I162" s="28">
        <f t="shared" si="27"/>
        <v>20.344342937456076</v>
      </c>
      <c r="J162" s="28">
        <f t="shared" si="27"/>
        <v>-27.8450059564863</v>
      </c>
      <c r="K162" s="28">
        <f t="shared" si="27"/>
        <v>76.654363300817309</v>
      </c>
      <c r="L162" s="28">
        <f t="shared" si="27"/>
        <v>32.502019386106625</v>
      </c>
      <c r="M162" s="28">
        <f t="shared" si="27"/>
        <v>7.2064566519135589</v>
      </c>
      <c r="N162" s="28">
        <f t="shared" si="27"/>
        <v>-32.324218749999993</v>
      </c>
      <c r="O162" s="28">
        <f t="shared" si="27"/>
        <v>11.195907330553389</v>
      </c>
      <c r="P162" s="28">
        <f t="shared" si="27"/>
        <v>-5.9271910039430713</v>
      </c>
      <c r="Q162" s="28">
        <f t="shared" si="35"/>
        <v>0.99672159727145793</v>
      </c>
    </row>
    <row r="188" spans="1:17" ht="15.75" thickBot="1"/>
    <row r="189" spans="1:17" ht="24" thickBot="1">
      <c r="A189" s="83" t="s">
        <v>93</v>
      </c>
      <c r="B189" s="84"/>
      <c r="C189" s="84"/>
      <c r="D189" s="84"/>
      <c r="E189" s="84"/>
      <c r="F189" s="84"/>
      <c r="G189" s="84"/>
      <c r="H189" s="84"/>
      <c r="I189" s="84"/>
      <c r="J189" s="84"/>
      <c r="K189" s="84"/>
      <c r="L189" s="85"/>
      <c r="M189" s="85"/>
      <c r="N189" s="85"/>
      <c r="O189" s="85"/>
      <c r="P189" s="85"/>
      <c r="Q189" s="86" t="s">
        <v>94</v>
      </c>
    </row>
    <row r="190" spans="1:17" ht="16.5" thickBot="1">
      <c r="A190" s="14" t="s">
        <v>66</v>
      </c>
      <c r="B190" s="15" t="s">
        <v>5</v>
      </c>
      <c r="C190" s="16" t="s">
        <v>8</v>
      </c>
      <c r="D190" s="16" t="s">
        <v>44</v>
      </c>
      <c r="E190" s="16" t="s">
        <v>45</v>
      </c>
      <c r="F190" s="16" t="s">
        <v>12</v>
      </c>
      <c r="G190" s="16" t="s">
        <v>67</v>
      </c>
      <c r="H190" s="16" t="s">
        <v>16</v>
      </c>
      <c r="I190" s="16" t="s">
        <v>19</v>
      </c>
      <c r="J190" s="16" t="s">
        <v>39</v>
      </c>
      <c r="K190" s="16" t="s">
        <v>41</v>
      </c>
      <c r="L190" s="16" t="s">
        <v>43</v>
      </c>
      <c r="M190" s="16" t="s">
        <v>21</v>
      </c>
      <c r="N190" s="16" t="s">
        <v>24</v>
      </c>
      <c r="O190" s="16" t="s">
        <v>26</v>
      </c>
      <c r="P190" s="16" t="s">
        <v>64</v>
      </c>
      <c r="Q190" s="87"/>
    </row>
    <row r="191" spans="1:17">
      <c r="A191" s="6">
        <v>2000</v>
      </c>
      <c r="B191" s="13">
        <f>SUM(B2:B5)/4*12</f>
        <v>144</v>
      </c>
      <c r="C191" s="13">
        <f t="shared" ref="C191:P191" si="36">SUM(C2:C5)/4*12</f>
        <v>1206</v>
      </c>
      <c r="D191" s="13">
        <f t="shared" si="36"/>
        <v>9660</v>
      </c>
      <c r="E191" s="13">
        <f t="shared" si="36"/>
        <v>630</v>
      </c>
      <c r="F191" s="13">
        <f t="shared" si="36"/>
        <v>0</v>
      </c>
      <c r="G191" s="13">
        <f t="shared" si="36"/>
        <v>720</v>
      </c>
      <c r="H191" s="13">
        <f t="shared" si="36"/>
        <v>0</v>
      </c>
      <c r="I191" s="13">
        <f t="shared" si="36"/>
        <v>13275</v>
      </c>
      <c r="J191" s="13">
        <f t="shared" si="36"/>
        <v>4770</v>
      </c>
      <c r="K191" s="13">
        <f t="shared" si="36"/>
        <v>2100</v>
      </c>
      <c r="L191" s="13">
        <f t="shared" si="36"/>
        <v>5769</v>
      </c>
      <c r="M191" s="13">
        <f t="shared" si="36"/>
        <v>1899</v>
      </c>
      <c r="N191" s="13">
        <f t="shared" si="36"/>
        <v>0</v>
      </c>
      <c r="O191" s="13">
        <f t="shared" si="36"/>
        <v>0</v>
      </c>
      <c r="P191" s="13">
        <f t="shared" si="36"/>
        <v>41820</v>
      </c>
      <c r="Q191" s="13">
        <f>SUM(B191:P191)</f>
        <v>81993</v>
      </c>
    </row>
    <row r="192" spans="1:17">
      <c r="A192" s="6">
        <v>2001</v>
      </c>
      <c r="B192" s="13">
        <f>SUM(B6:B17)</f>
        <v>185</v>
      </c>
      <c r="C192" s="13">
        <f t="shared" ref="C192:P192" si="37">SUM(C6:C17)</f>
        <v>1758</v>
      </c>
      <c r="D192" s="13">
        <f t="shared" si="37"/>
        <v>9196</v>
      </c>
      <c r="E192" s="13">
        <f t="shared" si="37"/>
        <v>893</v>
      </c>
      <c r="F192" s="13">
        <f t="shared" si="37"/>
        <v>0</v>
      </c>
      <c r="G192" s="13">
        <f t="shared" si="37"/>
        <v>280</v>
      </c>
      <c r="H192" s="13">
        <f t="shared" si="37"/>
        <v>0</v>
      </c>
      <c r="I192" s="13">
        <f t="shared" si="37"/>
        <v>14475</v>
      </c>
      <c r="J192" s="13">
        <f t="shared" si="37"/>
        <v>6057</v>
      </c>
      <c r="K192" s="13">
        <f t="shared" si="37"/>
        <v>2460</v>
      </c>
      <c r="L192" s="13">
        <f t="shared" si="37"/>
        <v>4905</v>
      </c>
      <c r="M192" s="13">
        <f t="shared" si="37"/>
        <v>2905</v>
      </c>
      <c r="N192" s="13">
        <f t="shared" si="37"/>
        <v>0</v>
      </c>
      <c r="O192" s="13">
        <f t="shared" si="37"/>
        <v>0</v>
      </c>
      <c r="P192" s="13">
        <f t="shared" si="37"/>
        <v>53545</v>
      </c>
      <c r="Q192" s="13">
        <f t="shared" ref="Q192:Q201" si="38">SUM(B192:P192)</f>
        <v>96659</v>
      </c>
    </row>
    <row r="193" spans="1:17">
      <c r="A193" s="6">
        <v>2002</v>
      </c>
      <c r="B193" s="13">
        <f>SUM(B18:B29)</f>
        <v>309</v>
      </c>
      <c r="C193" s="13">
        <f t="shared" ref="C193:P193" si="39">SUM(C18:C29)</f>
        <v>2604</v>
      </c>
      <c r="D193" s="13">
        <f t="shared" si="39"/>
        <v>10253</v>
      </c>
      <c r="E193" s="13">
        <f t="shared" si="39"/>
        <v>1462</v>
      </c>
      <c r="F193" s="13">
        <f t="shared" si="39"/>
        <v>0</v>
      </c>
      <c r="G193" s="13">
        <f t="shared" si="39"/>
        <v>159</v>
      </c>
      <c r="H193" s="13">
        <f t="shared" si="39"/>
        <v>0</v>
      </c>
      <c r="I193" s="13">
        <f t="shared" si="39"/>
        <v>18060</v>
      </c>
      <c r="J193" s="13">
        <f t="shared" si="39"/>
        <v>10661</v>
      </c>
      <c r="K193" s="13">
        <f t="shared" si="39"/>
        <v>2342</v>
      </c>
      <c r="L193" s="13">
        <f t="shared" si="39"/>
        <v>6089</v>
      </c>
      <c r="M193" s="13">
        <f t="shared" si="39"/>
        <v>3292</v>
      </c>
      <c r="N193" s="13">
        <f t="shared" si="39"/>
        <v>0</v>
      </c>
      <c r="O193" s="13">
        <f t="shared" si="39"/>
        <v>0</v>
      </c>
      <c r="P193" s="13">
        <f t="shared" si="39"/>
        <v>61817</v>
      </c>
      <c r="Q193" s="13">
        <f t="shared" si="38"/>
        <v>117048</v>
      </c>
    </row>
    <row r="194" spans="1:17">
      <c r="A194" s="6">
        <v>2003</v>
      </c>
      <c r="B194" s="13">
        <f>SUM(B30:B41)</f>
        <v>308</v>
      </c>
      <c r="C194" s="13">
        <f t="shared" ref="C194:P194" si="40">SUM(C30:C41)</f>
        <v>3727</v>
      </c>
      <c r="D194" s="13">
        <f t="shared" si="40"/>
        <v>8656</v>
      </c>
      <c r="E194" s="13">
        <f t="shared" si="40"/>
        <v>1920</v>
      </c>
      <c r="F194" s="13">
        <f t="shared" si="40"/>
        <v>0</v>
      </c>
      <c r="G194" s="13">
        <f t="shared" si="40"/>
        <v>292</v>
      </c>
      <c r="H194" s="13">
        <f t="shared" si="40"/>
        <v>0</v>
      </c>
      <c r="I194" s="13">
        <f t="shared" si="40"/>
        <v>17441</v>
      </c>
      <c r="J194" s="13">
        <f t="shared" si="40"/>
        <v>14405</v>
      </c>
      <c r="K194" s="13">
        <f t="shared" si="40"/>
        <v>1729</v>
      </c>
      <c r="L194" s="13">
        <f t="shared" si="40"/>
        <v>7242</v>
      </c>
      <c r="M194" s="13">
        <f t="shared" si="40"/>
        <v>4875</v>
      </c>
      <c r="N194" s="13">
        <f t="shared" si="40"/>
        <v>0</v>
      </c>
      <c r="O194" s="13">
        <f t="shared" si="40"/>
        <v>0</v>
      </c>
      <c r="P194" s="13">
        <f t="shared" si="40"/>
        <v>41458</v>
      </c>
      <c r="Q194" s="13">
        <f t="shared" si="38"/>
        <v>102053</v>
      </c>
    </row>
    <row r="195" spans="1:17">
      <c r="A195" s="6">
        <v>2004</v>
      </c>
      <c r="B195" s="13">
        <f>SUM(B42:B53)</f>
        <v>396</v>
      </c>
      <c r="C195" s="13">
        <f t="shared" ref="C195:P195" si="41">SUM(C42:C53)</f>
        <v>6769</v>
      </c>
      <c r="D195" s="13">
        <f t="shared" si="41"/>
        <v>8665</v>
      </c>
      <c r="E195" s="13">
        <f t="shared" si="41"/>
        <v>5957</v>
      </c>
      <c r="F195" s="13">
        <f t="shared" si="41"/>
        <v>0</v>
      </c>
      <c r="G195" s="13">
        <f t="shared" si="41"/>
        <v>467</v>
      </c>
      <c r="H195" s="13">
        <f t="shared" si="41"/>
        <v>0</v>
      </c>
      <c r="I195" s="13">
        <f t="shared" si="41"/>
        <v>17740</v>
      </c>
      <c r="J195" s="13">
        <f t="shared" si="41"/>
        <v>15746</v>
      </c>
      <c r="K195" s="13">
        <f t="shared" si="41"/>
        <v>2045</v>
      </c>
      <c r="L195" s="13">
        <f t="shared" si="41"/>
        <v>10434</v>
      </c>
      <c r="M195" s="13">
        <f t="shared" si="41"/>
        <v>7070</v>
      </c>
      <c r="N195" s="13">
        <f t="shared" si="41"/>
        <v>0</v>
      </c>
      <c r="O195" s="13">
        <f t="shared" si="41"/>
        <v>6335</v>
      </c>
      <c r="P195" s="13">
        <f t="shared" si="41"/>
        <v>54879</v>
      </c>
      <c r="Q195" s="13">
        <f t="shared" si="38"/>
        <v>136503</v>
      </c>
    </row>
    <row r="196" spans="1:17">
      <c r="A196" s="6">
        <v>2005</v>
      </c>
      <c r="B196" s="13">
        <f>SUM(B54:B65)</f>
        <v>549</v>
      </c>
      <c r="C196" s="13">
        <f t="shared" ref="C196:P196" si="42">SUM(C54:C65)</f>
        <v>13273</v>
      </c>
      <c r="D196" s="13">
        <f t="shared" si="42"/>
        <v>10026</v>
      </c>
      <c r="E196" s="13">
        <f t="shared" si="42"/>
        <v>12095</v>
      </c>
      <c r="F196" s="13">
        <f t="shared" si="42"/>
        <v>0</v>
      </c>
      <c r="G196" s="13">
        <f t="shared" si="42"/>
        <v>688</v>
      </c>
      <c r="H196" s="13">
        <f t="shared" si="42"/>
        <v>0</v>
      </c>
      <c r="I196" s="13">
        <f t="shared" si="42"/>
        <v>17470</v>
      </c>
      <c r="J196" s="13">
        <f t="shared" si="42"/>
        <v>20540</v>
      </c>
      <c r="K196" s="13">
        <f t="shared" si="42"/>
        <v>2914</v>
      </c>
      <c r="L196" s="13">
        <f t="shared" si="42"/>
        <v>16318</v>
      </c>
      <c r="M196" s="13">
        <f t="shared" si="42"/>
        <v>9269</v>
      </c>
      <c r="N196" s="13">
        <f t="shared" si="42"/>
        <v>0</v>
      </c>
      <c r="O196" s="13">
        <f t="shared" si="42"/>
        <v>32006</v>
      </c>
      <c r="P196" s="13">
        <f t="shared" si="42"/>
        <v>78691</v>
      </c>
      <c r="Q196" s="13">
        <f t="shared" si="38"/>
        <v>213839</v>
      </c>
    </row>
    <row r="197" spans="1:17">
      <c r="A197" s="6">
        <v>2006</v>
      </c>
      <c r="B197" s="13">
        <f>SUM(B66:B77)</f>
        <v>727</v>
      </c>
      <c r="C197" s="13">
        <f t="shared" ref="C197:P197" si="43">SUM(C66:C77)</f>
        <v>17261</v>
      </c>
      <c r="D197" s="13">
        <f t="shared" si="43"/>
        <v>18735</v>
      </c>
      <c r="E197" s="13">
        <f t="shared" si="43"/>
        <v>16210</v>
      </c>
      <c r="F197" s="13">
        <f t="shared" si="43"/>
        <v>0</v>
      </c>
      <c r="G197" s="13">
        <f t="shared" si="43"/>
        <v>1167</v>
      </c>
      <c r="H197" s="13">
        <f t="shared" si="43"/>
        <v>4479</v>
      </c>
      <c r="I197" s="13">
        <f t="shared" si="43"/>
        <v>22800</v>
      </c>
      <c r="J197" s="13">
        <f t="shared" si="43"/>
        <v>25445</v>
      </c>
      <c r="K197" s="13">
        <f t="shared" si="43"/>
        <v>4275</v>
      </c>
      <c r="L197" s="13">
        <f t="shared" si="43"/>
        <v>24849</v>
      </c>
      <c r="M197" s="13">
        <f t="shared" si="43"/>
        <v>12825</v>
      </c>
      <c r="N197" s="13">
        <f>SUM(N66:N77)</f>
        <v>1129</v>
      </c>
      <c r="O197" s="13">
        <f t="shared" si="43"/>
        <v>44956</v>
      </c>
      <c r="P197" s="13">
        <f t="shared" si="43"/>
        <v>115845</v>
      </c>
      <c r="Q197" s="13">
        <f t="shared" si="38"/>
        <v>310703</v>
      </c>
    </row>
    <row r="198" spans="1:17">
      <c r="A198" s="6">
        <v>2007</v>
      </c>
      <c r="B198" s="13">
        <f>SUM(B78:B89)</f>
        <v>869</v>
      </c>
      <c r="C198" s="13">
        <f t="shared" ref="C198:P198" si="44">SUM(C78:C89)</f>
        <v>23156</v>
      </c>
      <c r="D198" s="13">
        <f t="shared" si="44"/>
        <v>50292</v>
      </c>
      <c r="E198" s="13">
        <f t="shared" si="44"/>
        <v>26368</v>
      </c>
      <c r="F198" s="13">
        <f t="shared" si="44"/>
        <v>16978</v>
      </c>
      <c r="G198" s="13">
        <f t="shared" si="44"/>
        <v>3271</v>
      </c>
      <c r="H198" s="13">
        <f t="shared" si="44"/>
        <v>4329</v>
      </c>
      <c r="I198" s="13">
        <f t="shared" si="44"/>
        <v>23589</v>
      </c>
      <c r="J198" s="13">
        <f t="shared" si="44"/>
        <v>46072</v>
      </c>
      <c r="K198" s="13">
        <f t="shared" si="44"/>
        <v>6775</v>
      </c>
      <c r="L198" s="13">
        <f t="shared" si="44"/>
        <v>33044</v>
      </c>
      <c r="M198" s="13">
        <f t="shared" si="44"/>
        <v>19574</v>
      </c>
      <c r="N198" s="13">
        <f t="shared" si="44"/>
        <v>3564</v>
      </c>
      <c r="O198" s="13">
        <f t="shared" si="44"/>
        <v>63691</v>
      </c>
      <c r="P198" s="13">
        <f t="shared" si="44"/>
        <v>131974</v>
      </c>
      <c r="Q198" s="13">
        <f t="shared" si="38"/>
        <v>453546</v>
      </c>
    </row>
    <row r="199" spans="1:17">
      <c r="A199" s="6">
        <v>2008</v>
      </c>
      <c r="B199" s="13">
        <f>SUM(B90:B101)</f>
        <v>627</v>
      </c>
      <c r="C199" s="13">
        <f t="shared" ref="C199:P199" si="45">SUM(C90:C101)</f>
        <v>15827</v>
      </c>
      <c r="D199" s="13">
        <f t="shared" si="45"/>
        <v>39384</v>
      </c>
      <c r="E199" s="13">
        <f t="shared" si="45"/>
        <v>25361</v>
      </c>
      <c r="F199" s="13">
        <f t="shared" si="45"/>
        <v>22963</v>
      </c>
      <c r="G199" s="13">
        <f t="shared" si="45"/>
        <v>7043</v>
      </c>
      <c r="H199" s="13">
        <f t="shared" si="45"/>
        <v>3242</v>
      </c>
      <c r="I199" s="13">
        <f t="shared" si="45"/>
        <v>18257</v>
      </c>
      <c r="J199" s="13">
        <f t="shared" si="45"/>
        <v>38690</v>
      </c>
      <c r="K199" s="13">
        <f t="shared" si="45"/>
        <v>6016</v>
      </c>
      <c r="L199" s="13">
        <f t="shared" si="45"/>
        <v>24123</v>
      </c>
      <c r="M199" s="13">
        <f t="shared" si="45"/>
        <v>18398</v>
      </c>
      <c r="N199" s="13">
        <f t="shared" si="45"/>
        <v>2080</v>
      </c>
      <c r="O199" s="13">
        <f t="shared" si="45"/>
        <v>63018</v>
      </c>
      <c r="P199" s="13">
        <f t="shared" si="45"/>
        <v>90955</v>
      </c>
      <c r="Q199" s="13">
        <f t="shared" si="38"/>
        <v>375984</v>
      </c>
    </row>
    <row r="200" spans="1:17">
      <c r="A200" s="6">
        <v>2009</v>
      </c>
      <c r="B200" s="13">
        <f>SUM(B102:B113)</f>
        <v>530</v>
      </c>
      <c r="C200" s="13">
        <f t="shared" ref="C200:P200" si="46">SUM(C102:C113)</f>
        <v>10180</v>
      </c>
      <c r="D200" s="13">
        <f t="shared" si="46"/>
        <v>10964</v>
      </c>
      <c r="E200" s="13">
        <f t="shared" si="46"/>
        <v>18445</v>
      </c>
      <c r="F200" s="13">
        <f t="shared" si="46"/>
        <v>14621</v>
      </c>
      <c r="G200" s="13">
        <f t="shared" si="46"/>
        <v>4374</v>
      </c>
      <c r="H200" s="13">
        <f t="shared" si="46"/>
        <v>1523</v>
      </c>
      <c r="I200" s="13">
        <f t="shared" si="46"/>
        <v>13939</v>
      </c>
      <c r="J200" s="13">
        <f t="shared" si="46"/>
        <v>37681</v>
      </c>
      <c r="K200" s="13">
        <f t="shared" si="46"/>
        <v>4480</v>
      </c>
      <c r="L200" s="13">
        <f t="shared" si="46"/>
        <v>35392</v>
      </c>
      <c r="M200" s="13">
        <f t="shared" si="46"/>
        <v>18934</v>
      </c>
      <c r="N200" s="13">
        <f t="shared" si="46"/>
        <v>715</v>
      </c>
      <c r="O200" s="13">
        <f t="shared" si="46"/>
        <v>72040</v>
      </c>
      <c r="P200" s="13">
        <f t="shared" si="46"/>
        <v>102929</v>
      </c>
      <c r="Q200" s="13">
        <f t="shared" si="38"/>
        <v>346747</v>
      </c>
    </row>
    <row r="201" spans="1:17">
      <c r="A201" s="6">
        <v>2010</v>
      </c>
      <c r="B201" s="13">
        <f>SUM(B114:B125)</f>
        <v>587</v>
      </c>
      <c r="C201" s="13">
        <f t="shared" ref="C201:P201" si="47">SUM(C114:C125)</f>
        <v>10846</v>
      </c>
      <c r="D201" s="13">
        <f t="shared" si="47"/>
        <v>12128</v>
      </c>
      <c r="E201" s="13">
        <f t="shared" si="47"/>
        <v>19249</v>
      </c>
      <c r="F201" s="13">
        <f t="shared" si="47"/>
        <v>12237</v>
      </c>
      <c r="G201" s="13">
        <f t="shared" si="47"/>
        <v>3504</v>
      </c>
      <c r="H201" s="13">
        <f t="shared" si="47"/>
        <v>1095</v>
      </c>
      <c r="I201" s="13">
        <f t="shared" si="47"/>
        <v>12807</v>
      </c>
      <c r="J201" s="13">
        <f t="shared" si="47"/>
        <v>47847</v>
      </c>
      <c r="K201" s="13">
        <f t="shared" si="47"/>
        <v>3793</v>
      </c>
      <c r="L201" s="13">
        <f t="shared" si="47"/>
        <v>59424</v>
      </c>
      <c r="M201" s="13">
        <f t="shared" si="47"/>
        <v>19205</v>
      </c>
      <c r="N201" s="13">
        <f t="shared" si="47"/>
        <v>512</v>
      </c>
      <c r="O201" s="13">
        <f t="shared" si="47"/>
        <v>100961</v>
      </c>
      <c r="P201" s="13">
        <f t="shared" si="47"/>
        <v>123254</v>
      </c>
      <c r="Q201" s="13">
        <f t="shared" si="38"/>
        <v>427449</v>
      </c>
    </row>
    <row r="202" spans="1:17">
      <c r="A202" s="6">
        <f>A162</f>
        <v>2011</v>
      </c>
      <c r="B202" s="13">
        <f>SUM(B126:B133)</f>
        <v>557</v>
      </c>
      <c r="C202" s="13">
        <f t="shared" ref="C202:Q202" si="48">SUM(C126:C133)</f>
        <v>6782</v>
      </c>
      <c r="D202" s="13">
        <f t="shared" si="48"/>
        <v>10833</v>
      </c>
      <c r="E202" s="13">
        <f t="shared" si="48"/>
        <v>11760</v>
      </c>
      <c r="F202" s="13">
        <f t="shared" si="48"/>
        <v>5907</v>
      </c>
      <c r="G202" s="13">
        <f t="shared" si="48"/>
        <v>3269</v>
      </c>
      <c r="H202" s="13">
        <f t="shared" si="48"/>
        <v>388</v>
      </c>
      <c r="I202" s="13">
        <f t="shared" si="48"/>
        <v>10275</v>
      </c>
      <c r="J202" s="13">
        <f t="shared" si="48"/>
        <v>23016</v>
      </c>
      <c r="K202" s="13">
        <f t="shared" si="48"/>
        <v>4467</v>
      </c>
      <c r="L202" s="13">
        <f t="shared" si="48"/>
        <v>52492</v>
      </c>
      <c r="M202" s="13">
        <f t="shared" si="48"/>
        <v>13726</v>
      </c>
      <c r="N202" s="13">
        <f t="shared" si="48"/>
        <v>231</v>
      </c>
      <c r="O202" s="13">
        <f t="shared" si="48"/>
        <v>74843</v>
      </c>
      <c r="P202" s="13">
        <f t="shared" si="48"/>
        <v>77299</v>
      </c>
      <c r="Q202" s="13">
        <f t="shared" si="48"/>
        <v>28835.704065954655</v>
      </c>
    </row>
    <row r="203" spans="1:17" ht="15.75" thickBot="1">
      <c r="A203" s="29" t="s">
        <v>93</v>
      </c>
      <c r="B203" s="30">
        <f>SUM(B191:B202)</f>
        <v>5788</v>
      </c>
      <c r="C203" s="30">
        <f t="shared" ref="C203:Q203" si="49">SUM(C191:C202)</f>
        <v>113389</v>
      </c>
      <c r="D203" s="30">
        <f t="shared" si="49"/>
        <v>198792</v>
      </c>
      <c r="E203" s="30">
        <f t="shared" si="49"/>
        <v>140350</v>
      </c>
      <c r="F203" s="30">
        <f t="shared" si="49"/>
        <v>72706</v>
      </c>
      <c r="G203" s="30">
        <f t="shared" si="49"/>
        <v>25234</v>
      </c>
      <c r="H203" s="30">
        <f t="shared" si="49"/>
        <v>15056</v>
      </c>
      <c r="I203" s="30">
        <f t="shared" si="49"/>
        <v>200128</v>
      </c>
      <c r="J203" s="30">
        <f t="shared" si="49"/>
        <v>290930</v>
      </c>
      <c r="K203" s="30">
        <f t="shared" si="49"/>
        <v>43396</v>
      </c>
      <c r="L203" s="30">
        <f t="shared" si="49"/>
        <v>280081</v>
      </c>
      <c r="M203" s="30">
        <f t="shared" si="49"/>
        <v>131972</v>
      </c>
      <c r="N203" s="30">
        <f t="shared" si="49"/>
        <v>8231</v>
      </c>
      <c r="O203" s="30">
        <f t="shared" si="49"/>
        <v>457850</v>
      </c>
      <c r="P203" s="30">
        <f t="shared" si="49"/>
        <v>974466</v>
      </c>
      <c r="Q203" s="31">
        <f t="shared" si="49"/>
        <v>2691359.7040659548</v>
      </c>
    </row>
    <row r="204" spans="1:17" ht="15.75" thickTop="1"/>
    <row r="205" spans="1:17" ht="15.75" thickBot="1">
      <c r="Q205" s="13"/>
    </row>
    <row r="206" spans="1:17" ht="24" thickBot="1">
      <c r="A206" s="88" t="s">
        <v>95</v>
      </c>
      <c r="B206" s="85"/>
      <c r="C206" s="85"/>
      <c r="D206" s="85"/>
      <c r="E206" s="85"/>
      <c r="F206" s="85"/>
      <c r="G206" s="85"/>
      <c r="H206" s="85"/>
      <c r="I206" s="85"/>
      <c r="J206" s="85"/>
      <c r="K206" s="85"/>
      <c r="L206" s="85"/>
      <c r="M206" s="85"/>
      <c r="N206" s="85"/>
      <c r="O206" s="85"/>
      <c r="P206" s="89"/>
      <c r="Q206" s="32"/>
    </row>
    <row r="207" spans="1:17" ht="16.5" thickBot="1">
      <c r="A207" s="14" t="s">
        <v>96</v>
      </c>
      <c r="B207" s="15" t="s">
        <v>5</v>
      </c>
      <c r="C207" s="16" t="s">
        <v>8</v>
      </c>
      <c r="D207" s="16" t="s">
        <v>44</v>
      </c>
      <c r="E207" s="16" t="s">
        <v>45</v>
      </c>
      <c r="F207" s="16" t="s">
        <v>12</v>
      </c>
      <c r="G207" s="16" t="s">
        <v>67</v>
      </c>
      <c r="H207" s="16" t="s">
        <v>16</v>
      </c>
      <c r="I207" s="16" t="s">
        <v>19</v>
      </c>
      <c r="J207" s="16" t="s">
        <v>39</v>
      </c>
      <c r="K207" s="16" t="s">
        <v>41</v>
      </c>
      <c r="L207" s="16" t="s">
        <v>43</v>
      </c>
      <c r="M207" s="16" t="s">
        <v>21</v>
      </c>
      <c r="N207" s="16" t="s">
        <v>24</v>
      </c>
      <c r="O207" s="16" t="s">
        <v>26</v>
      </c>
      <c r="P207" s="17" t="s">
        <v>64</v>
      </c>
    </row>
    <row r="208" spans="1:17">
      <c r="A208" s="6">
        <v>2000</v>
      </c>
      <c r="B208" s="28">
        <f>B191/$Q191*100</f>
        <v>0.17562474845413634</v>
      </c>
      <c r="C208" s="28">
        <f t="shared" ref="C208:P208" si="50">C191/$Q191*100</f>
        <v>1.4708572683033918</v>
      </c>
      <c r="D208" s="28">
        <f t="shared" si="50"/>
        <v>11.781493542131646</v>
      </c>
      <c r="E208" s="28">
        <f t="shared" si="50"/>
        <v>0.76835827448684646</v>
      </c>
      <c r="F208" s="28">
        <f t="shared" si="50"/>
        <v>0</v>
      </c>
      <c r="G208" s="28">
        <f t="shared" si="50"/>
        <v>0.87812374227068168</v>
      </c>
      <c r="H208" s="28">
        <f t="shared" si="50"/>
        <v>0</v>
      </c>
      <c r="I208" s="28">
        <f t="shared" si="50"/>
        <v>16.190406498115692</v>
      </c>
      <c r="J208" s="28">
        <f t="shared" si="50"/>
        <v>5.8175697925432663</v>
      </c>
      <c r="K208" s="28">
        <f t="shared" si="50"/>
        <v>2.5611942482894881</v>
      </c>
      <c r="L208" s="28">
        <f t="shared" si="50"/>
        <v>7.0359664849438373</v>
      </c>
      <c r="M208" s="28">
        <f t="shared" si="50"/>
        <v>2.3160513702389229</v>
      </c>
      <c r="N208" s="28">
        <f t="shared" si="50"/>
        <v>0</v>
      </c>
      <c r="O208" s="28">
        <f t="shared" si="50"/>
        <v>0</v>
      </c>
      <c r="P208" s="28">
        <f t="shared" si="50"/>
        <v>51.004354030222089</v>
      </c>
    </row>
    <row r="209" spans="1:16">
      <c r="A209" s="6">
        <v>2001</v>
      </c>
      <c r="B209" s="28">
        <f>B192/$Q192*100</f>
        <v>0.19139448990782029</v>
      </c>
      <c r="C209" s="28">
        <f t="shared" ref="B209:P216" si="51">C192/$Q192*100</f>
        <v>1.8187649365294489</v>
      </c>
      <c r="D209" s="28">
        <f t="shared" si="51"/>
        <v>9.5138579956341367</v>
      </c>
      <c r="E209" s="28">
        <f t="shared" si="51"/>
        <v>0.92386637560910001</v>
      </c>
      <c r="F209" s="28">
        <f t="shared" si="51"/>
        <v>0</v>
      </c>
      <c r="G209" s="28">
        <f t="shared" si="51"/>
        <v>0.28967814688751176</v>
      </c>
      <c r="H209" s="28">
        <f t="shared" si="51"/>
        <v>0</v>
      </c>
      <c r="I209" s="28">
        <f t="shared" si="51"/>
        <v>14.975325629274048</v>
      </c>
      <c r="J209" s="28">
        <f t="shared" si="51"/>
        <v>6.2663590560630675</v>
      </c>
      <c r="K209" s="28">
        <f t="shared" si="51"/>
        <v>2.5450294333688532</v>
      </c>
      <c r="L209" s="28">
        <f t="shared" si="51"/>
        <v>5.0745403945830185</v>
      </c>
      <c r="M209" s="28">
        <f t="shared" si="51"/>
        <v>3.0054107739579345</v>
      </c>
      <c r="N209" s="28">
        <f t="shared" si="51"/>
        <v>0</v>
      </c>
      <c r="O209" s="28">
        <f t="shared" si="51"/>
        <v>0</v>
      </c>
      <c r="P209" s="28">
        <f t="shared" si="51"/>
        <v>55.395772768185061</v>
      </c>
    </row>
    <row r="210" spans="1:16">
      <c r="A210" s="6">
        <v>2002</v>
      </c>
      <c r="B210" s="28">
        <f t="shared" si="51"/>
        <v>0.26399425876563459</v>
      </c>
      <c r="C210" s="28">
        <f t="shared" si="51"/>
        <v>2.2247283165880662</v>
      </c>
      <c r="D210" s="28">
        <f t="shared" si="51"/>
        <v>8.7596541589775132</v>
      </c>
      <c r="E210" s="28">
        <f t="shared" si="51"/>
        <v>1.2490602146128083</v>
      </c>
      <c r="F210" s="28">
        <f t="shared" si="51"/>
        <v>0</v>
      </c>
      <c r="G210" s="28">
        <f t="shared" si="51"/>
        <v>0.13584170596678286</v>
      </c>
      <c r="H210" s="28">
        <f t="shared" si="51"/>
        <v>0</v>
      </c>
      <c r="I210" s="28">
        <f t="shared" si="51"/>
        <v>15.429567356981751</v>
      </c>
      <c r="J210" s="28">
        <f t="shared" si="51"/>
        <v>9.1082291025903892</v>
      </c>
      <c r="K210" s="28">
        <f t="shared" si="51"/>
        <v>2.0008885243660721</v>
      </c>
      <c r="L210" s="28">
        <f t="shared" si="51"/>
        <v>5.2021392932813892</v>
      </c>
      <c r="M210" s="28">
        <f t="shared" si="51"/>
        <v>2.8125213587587998</v>
      </c>
      <c r="N210" s="28">
        <f t="shared" si="51"/>
        <v>0</v>
      </c>
      <c r="O210" s="28">
        <f t="shared" si="51"/>
        <v>0</v>
      </c>
      <c r="P210" s="28">
        <f t="shared" si="51"/>
        <v>52.813375709110787</v>
      </c>
    </row>
    <row r="211" spans="1:16">
      <c r="A211" s="6">
        <v>2003</v>
      </c>
      <c r="B211" s="28">
        <f t="shared" si="51"/>
        <v>0.30180396460662595</v>
      </c>
      <c r="C211" s="28">
        <f t="shared" si="51"/>
        <v>3.6520239483405681</v>
      </c>
      <c r="D211" s="28">
        <f t="shared" si="51"/>
        <v>8.4818672650485532</v>
      </c>
      <c r="E211" s="28">
        <f t="shared" si="51"/>
        <v>1.8813753637815642</v>
      </c>
      <c r="F211" s="28">
        <f t="shared" si="51"/>
        <v>0</v>
      </c>
      <c r="G211" s="28">
        <f t="shared" si="51"/>
        <v>0.28612583657511292</v>
      </c>
      <c r="H211" s="28">
        <f t="shared" si="51"/>
        <v>0</v>
      </c>
      <c r="I211" s="28">
        <f t="shared" si="51"/>
        <v>17.09013943735118</v>
      </c>
      <c r="J211" s="28">
        <f t="shared" si="51"/>
        <v>14.115214643371582</v>
      </c>
      <c r="K211" s="28">
        <f t="shared" si="51"/>
        <v>1.6942177104053775</v>
      </c>
      <c r="L211" s="28">
        <f t="shared" si="51"/>
        <v>7.0963127002635877</v>
      </c>
      <c r="M211" s="28">
        <f t="shared" si="51"/>
        <v>4.776929634601629</v>
      </c>
      <c r="N211" s="28">
        <f t="shared" si="51"/>
        <v>0</v>
      </c>
      <c r="O211" s="28">
        <f t="shared" si="51"/>
        <v>0</v>
      </c>
      <c r="P211" s="28">
        <f t="shared" si="51"/>
        <v>40.623989495654214</v>
      </c>
    </row>
    <row r="212" spans="1:16">
      <c r="A212" s="6">
        <v>2004</v>
      </c>
      <c r="B212" s="28">
        <f t="shared" si="51"/>
        <v>0.29010351420847896</v>
      </c>
      <c r="C212" s="28">
        <f t="shared" si="51"/>
        <v>4.9588653729222072</v>
      </c>
      <c r="D212" s="28">
        <f t="shared" si="51"/>
        <v>6.3478458348900757</v>
      </c>
      <c r="E212" s="28">
        <f t="shared" si="51"/>
        <v>4.3640066518684577</v>
      </c>
      <c r="F212" s="28">
        <f t="shared" si="51"/>
        <v>0</v>
      </c>
      <c r="G212" s="28">
        <f t="shared" si="51"/>
        <v>0.34211702306909009</v>
      </c>
      <c r="H212" s="28">
        <f t="shared" si="51"/>
        <v>0</v>
      </c>
      <c r="I212" s="28">
        <f t="shared" si="51"/>
        <v>12.996051368834385</v>
      </c>
      <c r="J212" s="28">
        <f t="shared" si="51"/>
        <v>11.535277612946237</v>
      </c>
      <c r="K212" s="28">
        <f t="shared" si="51"/>
        <v>1.4981355721119682</v>
      </c>
      <c r="L212" s="28">
        <f t="shared" si="51"/>
        <v>7.6437880486143168</v>
      </c>
      <c r="M212" s="28">
        <f t="shared" si="51"/>
        <v>5.1793733471059245</v>
      </c>
      <c r="N212" s="28">
        <f t="shared" si="51"/>
        <v>0</v>
      </c>
      <c r="O212" s="28">
        <f t="shared" si="51"/>
        <v>4.6409236427038234</v>
      </c>
      <c r="P212" s="28">
        <f t="shared" si="51"/>
        <v>40.203512010725042</v>
      </c>
    </row>
    <row r="213" spans="1:16">
      <c r="A213" s="6">
        <v>2005</v>
      </c>
      <c r="B213" s="28">
        <f t="shared" si="51"/>
        <v>0.25673520732887828</v>
      </c>
      <c r="C213" s="28">
        <f t="shared" si="51"/>
        <v>6.2070062056032809</v>
      </c>
      <c r="D213" s="28">
        <f t="shared" si="51"/>
        <v>4.6885741141700059</v>
      </c>
      <c r="E213" s="28">
        <f t="shared" si="51"/>
        <v>5.6561244674731928</v>
      </c>
      <c r="F213" s="28">
        <f t="shared" si="51"/>
        <v>0</v>
      </c>
      <c r="G213" s="28">
        <f t="shared" si="51"/>
        <v>0.32173738186205508</v>
      </c>
      <c r="H213" s="28">
        <f t="shared" si="51"/>
        <v>0</v>
      </c>
      <c r="I213" s="28">
        <f t="shared" si="51"/>
        <v>8.1696977632704968</v>
      </c>
      <c r="J213" s="28">
        <f t="shared" si="51"/>
        <v>9.6053573015212379</v>
      </c>
      <c r="K213" s="28">
        <f t="shared" si="51"/>
        <v>1.3627074574796927</v>
      </c>
      <c r="L213" s="28">
        <f t="shared" si="51"/>
        <v>7.6309747052689172</v>
      </c>
      <c r="M213" s="28">
        <f t="shared" si="51"/>
        <v>4.3345694658130647</v>
      </c>
      <c r="N213" s="28">
        <f t="shared" si="51"/>
        <v>0</v>
      </c>
      <c r="O213" s="28">
        <f t="shared" si="51"/>
        <v>14.967335238193218</v>
      </c>
      <c r="P213" s="28">
        <f t="shared" si="51"/>
        <v>36.799180692015952</v>
      </c>
    </row>
    <row r="214" spans="1:16">
      <c r="A214" s="6">
        <v>2006</v>
      </c>
      <c r="B214" s="28">
        <f t="shared" si="51"/>
        <v>0.23398551027830433</v>
      </c>
      <c r="C214" s="28">
        <f t="shared" si="51"/>
        <v>5.5554661525637021</v>
      </c>
      <c r="D214" s="28">
        <f t="shared" si="51"/>
        <v>6.0298741885337446</v>
      </c>
      <c r="E214" s="28">
        <f t="shared" si="51"/>
        <v>5.2172009925877765</v>
      </c>
      <c r="F214" s="28">
        <f t="shared" si="51"/>
        <v>0</v>
      </c>
      <c r="G214" s="28">
        <f t="shared" si="51"/>
        <v>0.37559984937383933</v>
      </c>
      <c r="H214" s="28">
        <f t="shared" si="51"/>
        <v>1.4415696018384117</v>
      </c>
      <c r="I214" s="28">
        <f t="shared" si="51"/>
        <v>7.3381975713140841</v>
      </c>
      <c r="J214" s="28">
        <f t="shared" si="51"/>
        <v>8.1894928597406533</v>
      </c>
      <c r="K214" s="28">
        <f t="shared" si="51"/>
        <v>1.3759120446213908</v>
      </c>
      <c r="L214" s="28">
        <f t="shared" si="51"/>
        <v>7.9976698004203373</v>
      </c>
      <c r="M214" s="28">
        <f t="shared" si="51"/>
        <v>4.1277361338641727</v>
      </c>
      <c r="N214" s="28">
        <f t="shared" si="51"/>
        <v>0.36336952008831586</v>
      </c>
      <c r="O214" s="28">
        <f t="shared" si="51"/>
        <v>14.469123246315613</v>
      </c>
      <c r="P214" s="28">
        <f t="shared" si="51"/>
        <v>37.284802528459657</v>
      </c>
    </row>
    <row r="215" spans="1:16">
      <c r="A215" s="6">
        <v>2007</v>
      </c>
      <c r="B215" s="28">
        <f t="shared" si="51"/>
        <v>0.19160129292287884</v>
      </c>
      <c r="C215" s="28">
        <f t="shared" si="51"/>
        <v>5.1055460747090704</v>
      </c>
      <c r="D215" s="28">
        <f t="shared" si="51"/>
        <v>11.088621661308885</v>
      </c>
      <c r="E215" s="28">
        <f t="shared" si="51"/>
        <v>5.8137432586771798</v>
      </c>
      <c r="F215" s="28">
        <f t="shared" si="51"/>
        <v>3.7433909680605719</v>
      </c>
      <c r="G215" s="28">
        <f t="shared" si="51"/>
        <v>0.72120578728508244</v>
      </c>
      <c r="H215" s="28">
        <f t="shared" si="51"/>
        <v>0.95447870778267252</v>
      </c>
      <c r="I215" s="28">
        <f t="shared" si="51"/>
        <v>5.2010159939675358</v>
      </c>
      <c r="J215" s="28">
        <f t="shared" si="51"/>
        <v>10.158175796942317</v>
      </c>
      <c r="K215" s="28">
        <f t="shared" si="51"/>
        <v>1.4937845334321105</v>
      </c>
      <c r="L215" s="28">
        <f t="shared" si="51"/>
        <v>7.285699796713013</v>
      </c>
      <c r="M215" s="28">
        <f t="shared" si="51"/>
        <v>4.3157695140073997</v>
      </c>
      <c r="N215" s="28">
        <f t="shared" si="51"/>
        <v>0.78580783426598411</v>
      </c>
      <c r="O215" s="28">
        <f t="shared" si="51"/>
        <v>14.042897523073735</v>
      </c>
      <c r="P215" s="28">
        <f t="shared" si="51"/>
        <v>29.098261256851565</v>
      </c>
    </row>
    <row r="216" spans="1:16">
      <c r="A216" s="6">
        <v>2008</v>
      </c>
      <c r="B216" s="28">
        <f t="shared" si="51"/>
        <v>0.16676241542193285</v>
      </c>
      <c r="C216" s="28">
        <f t="shared" si="51"/>
        <v>4.2094876377718204</v>
      </c>
      <c r="D216" s="28">
        <f t="shared" si="51"/>
        <v>10.474913826120261</v>
      </c>
      <c r="E216" s="28">
        <f t="shared" si="51"/>
        <v>6.7452338397378613</v>
      </c>
      <c r="F216" s="28">
        <f t="shared" si="51"/>
        <v>6.1074407421592412</v>
      </c>
      <c r="G216" s="28">
        <f t="shared" si="51"/>
        <v>1.8732180092769903</v>
      </c>
      <c r="H216" s="28">
        <f t="shared" si="51"/>
        <v>0.86227073492489048</v>
      </c>
      <c r="I216" s="28">
        <f t="shared" si="51"/>
        <v>4.8557917358185456</v>
      </c>
      <c r="J216" s="28">
        <f t="shared" si="51"/>
        <v>10.290331503468233</v>
      </c>
      <c r="K216" s="28">
        <f t="shared" si="51"/>
        <v>1.600068088003745</v>
      </c>
      <c r="L216" s="28">
        <f t="shared" si="51"/>
        <v>6.4159645091280488</v>
      </c>
      <c r="M216" s="28">
        <f t="shared" si="51"/>
        <v>4.8932933316311331</v>
      </c>
      <c r="N216" s="28">
        <f t="shared" si="51"/>
        <v>0.55321503042682663</v>
      </c>
      <c r="O216" s="28">
        <f t="shared" si="51"/>
        <v>16.760819609345077</v>
      </c>
      <c r="P216" s="28">
        <f t="shared" si="51"/>
        <v>24.191188986765393</v>
      </c>
    </row>
    <row r="217" spans="1:16">
      <c r="A217" s="6">
        <v>2009</v>
      </c>
      <c r="B217" s="28">
        <f t="shared" ref="B217:P217" si="52">B200/$Q200*100</f>
        <v>0.15284919552296053</v>
      </c>
      <c r="C217" s="28">
        <f t="shared" si="52"/>
        <v>2.9358581328749778</v>
      </c>
      <c r="D217" s="28">
        <f t="shared" si="52"/>
        <v>3.1619595843655457</v>
      </c>
      <c r="E217" s="28">
        <f t="shared" si="52"/>
        <v>5.3194403989075605</v>
      </c>
      <c r="F217" s="28">
        <f t="shared" si="52"/>
        <v>4.2166190334739735</v>
      </c>
      <c r="G217" s="28">
        <f t="shared" si="52"/>
        <v>1.2614384551272253</v>
      </c>
      <c r="H217" s="28">
        <f t="shared" si="52"/>
        <v>0.43922514109711108</v>
      </c>
      <c r="I217" s="28">
        <f t="shared" si="52"/>
        <v>4.0199338422538622</v>
      </c>
      <c r="J217" s="28">
        <f t="shared" si="52"/>
        <v>10.867001012265428</v>
      </c>
      <c r="K217" s="28">
        <f t="shared" si="52"/>
        <v>1.2920082942318174</v>
      </c>
      <c r="L217" s="28">
        <f t="shared" si="52"/>
        <v>10.206865524431358</v>
      </c>
      <c r="M217" s="28">
        <f t="shared" si="52"/>
        <v>5.4604654113806319</v>
      </c>
      <c r="N217" s="28">
        <f t="shared" si="52"/>
        <v>0.20620221660172977</v>
      </c>
      <c r="O217" s="28">
        <f t="shared" si="52"/>
        <v>20.775954802781278</v>
      </c>
      <c r="P217" s="28">
        <f t="shared" si="52"/>
        <v>29.684178954684537</v>
      </c>
    </row>
    <row r="218" spans="1:16">
      <c r="A218" s="6">
        <v>2010</v>
      </c>
      <c r="B218" s="28">
        <f t="shared" ref="B218:P218" si="53">B201/$Q201*100</f>
        <v>0.13732632431003464</v>
      </c>
      <c r="C218" s="28">
        <f t="shared" si="53"/>
        <v>2.537378728222548</v>
      </c>
      <c r="D218" s="28">
        <f t="shared" si="53"/>
        <v>2.83729754894736</v>
      </c>
      <c r="E218" s="28">
        <f t="shared" si="53"/>
        <v>4.5032272855943054</v>
      </c>
      <c r="F218" s="28">
        <f t="shared" si="53"/>
        <v>2.862797667090109</v>
      </c>
      <c r="G218" s="28">
        <f t="shared" si="53"/>
        <v>0.81974691717608428</v>
      </c>
      <c r="H218" s="28">
        <f t="shared" si="53"/>
        <v>0.25617091161752631</v>
      </c>
      <c r="I218" s="28">
        <f t="shared" si="53"/>
        <v>2.9961469087540267</v>
      </c>
      <c r="J218" s="28">
        <f t="shared" si="53"/>
        <v>11.19361608051487</v>
      </c>
      <c r="K218" s="28">
        <f t="shared" si="53"/>
        <v>0.88735732216007057</v>
      </c>
      <c r="L218" s="28">
        <f t="shared" si="53"/>
        <v>13.90200936252044</v>
      </c>
      <c r="M218" s="28">
        <f t="shared" si="53"/>
        <v>4.4929336599220022</v>
      </c>
      <c r="N218" s="28">
        <f t="shared" si="53"/>
        <v>0.11978037145951916</v>
      </c>
      <c r="O218" s="28">
        <f t="shared" si="53"/>
        <v>23.61942594321194</v>
      </c>
      <c r="P218" s="28">
        <f t="shared" si="53"/>
        <v>28.834784968499168</v>
      </c>
    </row>
    <row r="219" spans="1:16">
      <c r="A219" s="6">
        <v>2011</v>
      </c>
      <c r="B219" s="28">
        <f>B202/$Q202*100</f>
        <v>1.9316330848936376</v>
      </c>
      <c r="C219" s="28">
        <f t="shared" ref="C219:O219" si="54">C202/$Q202*100</f>
        <v>23.519453468130433</v>
      </c>
      <c r="D219" s="28">
        <f t="shared" si="54"/>
        <v>37.568009351261715</v>
      </c>
      <c r="E219" s="28">
        <f t="shared" si="54"/>
        <v>40.782773928813612</v>
      </c>
      <c r="F219" s="28">
        <f t="shared" si="54"/>
        <v>20.485020884141324</v>
      </c>
      <c r="G219" s="28">
        <f t="shared" si="54"/>
        <v>11.336640133783305</v>
      </c>
      <c r="H219" s="28">
        <f t="shared" si="54"/>
        <v>1.3455541058145986</v>
      </c>
      <c r="I219" s="28">
        <f t="shared" si="54"/>
        <v>35.632908343414947</v>
      </c>
      <c r="J219" s="28">
        <f t="shared" si="54"/>
        <v>79.817714689249485</v>
      </c>
      <c r="K219" s="28">
        <f t="shared" si="54"/>
        <v>15.491211831633537</v>
      </c>
      <c r="L219" s="28">
        <f t="shared" si="54"/>
        <v>182.0382116557214</v>
      </c>
      <c r="M219" s="28">
        <f t="shared" si="54"/>
        <v>47.60071045466799</v>
      </c>
      <c r="N219" s="28">
        <f t="shared" si="54"/>
        <v>0.80109020217312443</v>
      </c>
      <c r="O219" s="28">
        <f t="shared" si="54"/>
        <v>259.5497575811392</v>
      </c>
      <c r="P219" s="28">
        <f>P202/$Q202*100</f>
        <v>268.06697635402747</v>
      </c>
    </row>
    <row r="245" spans="1:5" ht="19.5" customHeight="1" thickBot="1"/>
    <row r="246" spans="1:5" ht="27.75" customHeight="1" thickBot="1">
      <c r="A246" s="33"/>
      <c r="B246" s="67" t="s">
        <v>97</v>
      </c>
      <c r="C246" s="68" t="s">
        <v>98</v>
      </c>
      <c r="D246" s="68" t="s">
        <v>99</v>
      </c>
      <c r="E246" s="69" t="s">
        <v>100</v>
      </c>
    </row>
    <row r="247" spans="1:5">
      <c r="A247" s="54" t="s">
        <v>5</v>
      </c>
      <c r="B247" s="55">
        <f>STDEV(B152:B162)</f>
        <v>27.206677685908513</v>
      </c>
      <c r="C247" s="70">
        <f>AVERAGE(B152:B162)</f>
        <v>20.373486408563931</v>
      </c>
      <c r="D247" s="70">
        <f>MEDIAN(B152:B162)</f>
        <v>28.472222222222214</v>
      </c>
      <c r="E247" s="56">
        <f>SKEW(B152:B162)</f>
        <v>-0.28453139888335438</v>
      </c>
    </row>
    <row r="248" spans="1:5">
      <c r="A248" s="57" t="s">
        <v>8</v>
      </c>
      <c r="B248" s="58">
        <f>STDEV(C152:C162)</f>
        <v>42.124350591045754</v>
      </c>
      <c r="C248" s="71">
        <f>AVERAGE(C152:C162)</f>
        <v>28.357352025890183</v>
      </c>
      <c r="D248" s="71">
        <f>MEDIAN(C152:C162)</f>
        <v>34.152134870517351</v>
      </c>
      <c r="E248" s="59">
        <f>SKEW(C152:C162)</f>
        <v>-8.527426662567783E-2</v>
      </c>
    </row>
    <row r="249" spans="1:5">
      <c r="A249" s="57" t="s">
        <v>44</v>
      </c>
      <c r="B249" s="58">
        <f>STDEV(D152:D162)</f>
        <v>62.756007246343138</v>
      </c>
      <c r="C249" s="71">
        <f>AVERAGE(D152:D162)</f>
        <v>19.361629168448165</v>
      </c>
      <c r="D249" s="71">
        <f>MEDIAN(D152:D162)</f>
        <v>10.616563298066399</v>
      </c>
      <c r="E249" s="59">
        <f>SKEW(D152:D162)</f>
        <v>1.3465185933559982</v>
      </c>
    </row>
    <row r="250" spans="1:5">
      <c r="A250" s="57" t="s">
        <v>45</v>
      </c>
      <c r="B250" s="58">
        <f>STDEV(E152:E162)</f>
        <v>66.136040433885995</v>
      </c>
      <c r="C250" s="71">
        <f>AVERAGE(E152:E162)</f>
        <v>46.517070721796692</v>
      </c>
      <c r="D250" s="71">
        <f>MEDIAN(E152:E162)</f>
        <v>34.022323274080193</v>
      </c>
      <c r="E250" s="59">
        <f>SKEW(E152:E162)</f>
        <v>1.607693027077771</v>
      </c>
    </row>
    <row r="251" spans="1:5">
      <c r="A251" s="57" t="s">
        <v>12</v>
      </c>
      <c r="B251" s="58">
        <f>STDEV(F152:F162)</f>
        <v>8.6676651696460389</v>
      </c>
      <c r="C251" s="71">
        <f>AVERAGE(F152:F162)</f>
        <v>-25.33228948058661</v>
      </c>
      <c r="D251" s="71">
        <f>MEDIAN(F152:F162)</f>
        <v>-24.347918862892943</v>
      </c>
      <c r="E251" s="59">
        <f>SKEW(F152:F1164)</f>
        <v>4.0968051123989371</v>
      </c>
    </row>
    <row r="252" spans="1:5">
      <c r="A252" s="57" t="s">
        <v>67</v>
      </c>
      <c r="B252" s="58">
        <f>STDEV(G152:G162)</f>
        <v>74.422495288594035</v>
      </c>
      <c r="C252" s="71">
        <f>AVERAGE(G152:G162)</f>
        <v>39.451011763938411</v>
      </c>
      <c r="D252" s="71">
        <f>MEDIAN(G152:G162)</f>
        <v>47.323340471092088</v>
      </c>
      <c r="E252" s="59">
        <f>SKEW(G152:G162)</f>
        <v>0.32606555408733273</v>
      </c>
    </row>
    <row r="253" spans="1:5">
      <c r="A253" s="57" t="s">
        <v>16</v>
      </c>
      <c r="B253" s="58">
        <f>STDEV(H152:H162)</f>
        <v>16.921349635813392</v>
      </c>
      <c r="C253" s="71">
        <f>AVERAGE(H152:H162)</f>
        <v>-32.897502002720778</v>
      </c>
      <c r="D253" s="71">
        <f>MEDIAN(H152:H162)</f>
        <v>-28.102429415627057</v>
      </c>
      <c r="E253" s="59">
        <f>SKEW(H152:H162)</f>
        <v>-3.0448561358305051E-2</v>
      </c>
    </row>
    <row r="254" spans="1:5">
      <c r="A254" s="57" t="s">
        <v>19</v>
      </c>
      <c r="B254" s="58">
        <f>STDEV(I152:I162)</f>
        <v>17.664786241718744</v>
      </c>
      <c r="C254" s="71">
        <f>AVERAGE(I152:I162)</f>
        <v>2.7735951901330576</v>
      </c>
      <c r="D254" s="71">
        <f>MEDIAN(I152:I162)</f>
        <v>1.714351241327895</v>
      </c>
      <c r="E254" s="59">
        <f>SKEW(I152:I162)</f>
        <v>2.7467585375363802E-2</v>
      </c>
    </row>
    <row r="255" spans="1:5">
      <c r="A255" s="57" t="s">
        <v>39</v>
      </c>
      <c r="B255" s="58">
        <f>STDEV(J152:J162)</f>
        <v>33.701657623938196</v>
      </c>
      <c r="C255" s="71">
        <f>AVERAGE(J152:J162)</f>
        <v>23.937712615280283</v>
      </c>
      <c r="D255" s="71">
        <f>MEDIAN(J152:J162)</f>
        <v>26.979114142405979</v>
      </c>
      <c r="E255" s="59">
        <f>SKEW(J152:J162)</f>
        <v>0.33485551273376996</v>
      </c>
    </row>
    <row r="256" spans="1:5">
      <c r="A256" s="57" t="s">
        <v>41</v>
      </c>
      <c r="B256" s="58">
        <f>STDEV(K152:K162)</f>
        <v>35.766747838029033</v>
      </c>
      <c r="C256" s="71">
        <f>AVERAGE(K152:K162)</f>
        <v>16.064728499292979</v>
      </c>
      <c r="D256" s="71">
        <f>MEDIAN(K152:K162)</f>
        <v>17.142857142857142</v>
      </c>
      <c r="E256" s="59">
        <f>SKEW(K152:K162)</f>
        <v>0.36951575421763144</v>
      </c>
    </row>
    <row r="257" spans="1:5">
      <c r="A257" s="57" t="s">
        <v>43</v>
      </c>
      <c r="B257" s="58">
        <f>STDEV(L152:L162)</f>
        <v>29.238922318674419</v>
      </c>
      <c r="C257" s="71">
        <f>AVERAGE(L152:L162)</f>
        <v>30.358843452972277</v>
      </c>
      <c r="D257" s="71">
        <f>MEDIAN(L152:L162)</f>
        <v>32.979194333776</v>
      </c>
      <c r="E257" s="59">
        <f>SKEW(L152:L162)</f>
        <v>-0.9559749238138785</v>
      </c>
    </row>
    <row r="258" spans="1:5">
      <c r="A258" s="57" t="s">
        <v>21</v>
      </c>
      <c r="B258" s="58">
        <f>STDEV(M152:M162)</f>
        <v>22.671896694198708</v>
      </c>
      <c r="C258" s="71">
        <f>AVERAGE(M152:M162)</f>
        <v>26.094875446198316</v>
      </c>
      <c r="D258" s="71">
        <f>MEDIAN(M152:M162)</f>
        <v>31.103253182461106</v>
      </c>
      <c r="E258" s="59">
        <f>SKEW(M152:M162)</f>
        <v>-0.12461789291399844</v>
      </c>
    </row>
    <row r="259" spans="1:5">
      <c r="A259" s="57" t="s">
        <v>24</v>
      </c>
      <c r="B259" s="58">
        <f>STDEV(N152:N162)</f>
        <v>58.236895775683351</v>
      </c>
      <c r="C259" s="71">
        <f>AVERAGE(N152:N162)</f>
        <v>-16.766834830740709</v>
      </c>
      <c r="D259" s="71">
        <f>MEDIAN(N152:N162)</f>
        <v>-32.324218749999993</v>
      </c>
      <c r="E259" s="59">
        <f>SKEW(N152:N162)</f>
        <v>1.878068163894641</v>
      </c>
    </row>
    <row r="260" spans="1:5">
      <c r="A260" s="57" t="s">
        <v>26</v>
      </c>
      <c r="B260" s="58">
        <f>STDEV(O152:O162)</f>
        <v>16.986585229174064</v>
      </c>
      <c r="C260" s="71">
        <f>AVERAGE(O152:O162)</f>
        <v>24.7204314314138</v>
      </c>
      <c r="D260" s="71">
        <f>MEDIAN(O152:O162)</f>
        <v>26.30623520126283</v>
      </c>
      <c r="E260" s="59">
        <f>SKEW(O152:O162)</f>
        <v>-0.39419556537011052</v>
      </c>
    </row>
    <row r="261" spans="1:5" ht="15.75" thickBot="1">
      <c r="A261" s="60" t="s">
        <v>64</v>
      </c>
      <c r="B261" s="61">
        <f>STDEV(P152:P162)</f>
        <v>26.756957745703474</v>
      </c>
      <c r="C261" s="72">
        <f>AVERAGE(P152:P162)</f>
        <v>13.032251115619884</v>
      </c>
      <c r="D261" s="72">
        <f>MEDIAN(P152:P162)</f>
        <v>15.44868801942293</v>
      </c>
      <c r="E261" s="62">
        <f>SKEW(P152:P162)</f>
        <v>-0.70779393083998432</v>
      </c>
    </row>
    <row r="263" spans="1:5">
      <c r="A263" s="73">
        <f>A2</f>
        <v>36770</v>
      </c>
      <c r="B263" s="74">
        <f>Q2</f>
        <v>710.88184373243405</v>
      </c>
    </row>
    <row r="264" spans="1:5">
      <c r="A264" s="73">
        <f t="shared" ref="A264:A327" si="55">A3</f>
        <v>36800</v>
      </c>
      <c r="B264" s="74">
        <f t="shared" ref="B264:B288" si="56">Q3</f>
        <v>646.90204234588725</v>
      </c>
    </row>
    <row r="265" spans="1:5">
      <c r="A265" s="73">
        <f t="shared" si="55"/>
        <v>36831</v>
      </c>
      <c r="B265" s="74">
        <f t="shared" si="56"/>
        <v>665.19658984448188</v>
      </c>
    </row>
    <row r="266" spans="1:5">
      <c r="A266" s="73">
        <f t="shared" si="55"/>
        <v>36861</v>
      </c>
      <c r="B266" s="74">
        <f t="shared" si="56"/>
        <v>736.02548248079449</v>
      </c>
    </row>
    <row r="267" spans="1:5">
      <c r="A267" s="73">
        <f t="shared" si="55"/>
        <v>36892</v>
      </c>
      <c r="B267" s="74">
        <f t="shared" si="56"/>
        <v>797.77766535506851</v>
      </c>
    </row>
    <row r="268" spans="1:5">
      <c r="A268" s="73">
        <f t="shared" si="55"/>
        <v>36923</v>
      </c>
      <c r="B268" s="74">
        <f t="shared" si="56"/>
        <v>801.03174067828377</v>
      </c>
    </row>
    <row r="269" spans="1:5">
      <c r="A269" s="73">
        <f t="shared" si="55"/>
        <v>36951</v>
      </c>
      <c r="B269" s="74">
        <f t="shared" si="56"/>
        <v>826.21038036350012</v>
      </c>
    </row>
    <row r="270" spans="1:5">
      <c r="A270" s="73">
        <f t="shared" si="55"/>
        <v>36982</v>
      </c>
      <c r="B270" s="74">
        <f t="shared" si="56"/>
        <v>778.6191493348324</v>
      </c>
    </row>
    <row r="271" spans="1:5">
      <c r="A271" s="73">
        <f t="shared" si="55"/>
        <v>37012</v>
      </c>
      <c r="B271" s="74">
        <f t="shared" si="56"/>
        <v>815.6746861532697</v>
      </c>
    </row>
    <row r="272" spans="1:5">
      <c r="A272" s="73">
        <f t="shared" si="55"/>
        <v>37043</v>
      </c>
      <c r="B272" s="74">
        <f t="shared" si="56"/>
        <v>820.31410905002826</v>
      </c>
    </row>
    <row r="273" spans="1:2">
      <c r="A273" s="73">
        <f t="shared" si="55"/>
        <v>37073</v>
      </c>
      <c r="B273" s="74">
        <f t="shared" si="56"/>
        <v>871.77043282743125</v>
      </c>
    </row>
    <row r="274" spans="1:2">
      <c r="A274" s="73">
        <f t="shared" si="55"/>
        <v>37104</v>
      </c>
      <c r="B274" s="74">
        <f t="shared" si="56"/>
        <v>919.68724002248473</v>
      </c>
    </row>
    <row r="275" spans="1:2">
      <c r="A275" s="73">
        <f t="shared" si="55"/>
        <v>37135</v>
      </c>
      <c r="B275" s="74">
        <f t="shared" si="56"/>
        <v>824.87195053400796</v>
      </c>
    </row>
    <row r="276" spans="1:2">
      <c r="A276" s="73">
        <f t="shared" si="55"/>
        <v>37165</v>
      </c>
      <c r="B276" s="74">
        <f t="shared" si="56"/>
        <v>848.66722878021358</v>
      </c>
    </row>
    <row r="277" spans="1:2">
      <c r="A277" s="73">
        <f t="shared" si="55"/>
        <v>37196</v>
      </c>
      <c r="B277" s="74">
        <f t="shared" si="56"/>
        <v>933.98324901630144</v>
      </c>
    </row>
    <row r="278" spans="1:2">
      <c r="A278" s="73">
        <f t="shared" si="55"/>
        <v>37226</v>
      </c>
      <c r="B278" s="74">
        <f t="shared" si="56"/>
        <v>1040.469926925239</v>
      </c>
    </row>
    <row r="279" spans="1:2">
      <c r="A279" s="73">
        <f t="shared" si="55"/>
        <v>37257</v>
      </c>
      <c r="B279" s="74">
        <f t="shared" si="56"/>
        <v>1064.2721004309537</v>
      </c>
    </row>
    <row r="280" spans="1:2">
      <c r="A280" s="73">
        <f t="shared" si="55"/>
        <v>37288</v>
      </c>
      <c r="B280" s="74">
        <f t="shared" si="56"/>
        <v>1157.7524826681658</v>
      </c>
    </row>
    <row r="281" spans="1:2">
      <c r="A281" s="73">
        <f t="shared" si="55"/>
        <v>37316</v>
      </c>
      <c r="B281" s="74">
        <f t="shared" si="56"/>
        <v>1045.736293798014</v>
      </c>
    </row>
    <row r="282" spans="1:2">
      <c r="A282" s="73">
        <f t="shared" si="55"/>
        <v>37347</v>
      </c>
      <c r="B282" s="74">
        <f t="shared" si="56"/>
        <v>1048.0576353756792</v>
      </c>
    </row>
    <row r="283" spans="1:2">
      <c r="A283" s="73">
        <f t="shared" si="55"/>
        <v>37377</v>
      </c>
      <c r="B283" s="74">
        <f t="shared" si="56"/>
        <v>947.58759602773091</v>
      </c>
    </row>
    <row r="284" spans="1:2">
      <c r="A284" s="73">
        <f t="shared" si="55"/>
        <v>37408</v>
      </c>
      <c r="B284" s="74">
        <f t="shared" si="56"/>
        <v>947.20251077384307</v>
      </c>
    </row>
    <row r="285" spans="1:2">
      <c r="A285" s="73">
        <f t="shared" si="55"/>
        <v>37438</v>
      </c>
      <c r="B285" s="74">
        <f t="shared" si="56"/>
        <v>952.23293985385055</v>
      </c>
    </row>
    <row r="286" spans="1:2">
      <c r="A286" s="73">
        <f t="shared" si="55"/>
        <v>37469</v>
      </c>
      <c r="B286" s="74">
        <f t="shared" si="56"/>
        <v>962.77477983886092</v>
      </c>
    </row>
    <row r="287" spans="1:2">
      <c r="A287" s="73">
        <f t="shared" si="55"/>
        <v>37500</v>
      </c>
      <c r="B287" s="74">
        <f t="shared" si="56"/>
        <v>975.25984635563054</v>
      </c>
    </row>
    <row r="288" spans="1:2">
      <c r="A288" s="73">
        <f t="shared" si="55"/>
        <v>37530</v>
      </c>
      <c r="B288" s="74">
        <f t="shared" si="56"/>
        <v>1015.6891886827807</v>
      </c>
    </row>
    <row r="289" spans="1:2">
      <c r="A289" s="73">
        <f>A28</f>
        <v>37561</v>
      </c>
      <c r="B289" s="74">
        <f>Q28</f>
        <v>986.94401349072518</v>
      </c>
    </row>
    <row r="290" spans="1:2">
      <c r="A290" s="73">
        <f t="shared" si="55"/>
        <v>37591</v>
      </c>
      <c r="B290" s="74">
        <f t="shared" ref="B290:B310" si="57">Q29</f>
        <v>963.71946786584226</v>
      </c>
    </row>
    <row r="291" spans="1:2">
      <c r="A291" s="73">
        <f t="shared" si="55"/>
        <v>37622</v>
      </c>
      <c r="B291" s="74">
        <f t="shared" si="57"/>
        <v>907.17545437511717</v>
      </c>
    </row>
    <row r="292" spans="1:2">
      <c r="A292" s="73">
        <f t="shared" si="55"/>
        <v>37653</v>
      </c>
      <c r="B292" s="74">
        <f t="shared" si="57"/>
        <v>795.23410155518081</v>
      </c>
    </row>
    <row r="293" spans="1:2">
      <c r="A293" s="73">
        <f t="shared" si="55"/>
        <v>37681</v>
      </c>
      <c r="B293" s="74">
        <f t="shared" si="57"/>
        <v>756.10466554243965</v>
      </c>
    </row>
    <row r="294" spans="1:2">
      <c r="A294" s="73">
        <f t="shared" si="55"/>
        <v>37712</v>
      </c>
      <c r="B294" s="74">
        <f t="shared" si="57"/>
        <v>675.90290425332591</v>
      </c>
    </row>
    <row r="295" spans="1:2">
      <c r="A295" s="73">
        <f t="shared" si="55"/>
        <v>37742</v>
      </c>
      <c r="B295" s="74">
        <f t="shared" si="57"/>
        <v>731.16990818812064</v>
      </c>
    </row>
    <row r="296" spans="1:2">
      <c r="A296" s="73">
        <f t="shared" si="55"/>
        <v>37773</v>
      </c>
      <c r="B296" s="74">
        <f t="shared" si="57"/>
        <v>721.26734120292303</v>
      </c>
    </row>
    <row r="297" spans="1:2">
      <c r="A297" s="73">
        <f t="shared" si="55"/>
        <v>37803</v>
      </c>
      <c r="B297" s="74">
        <f t="shared" si="57"/>
        <v>710.13835488101938</v>
      </c>
    </row>
    <row r="298" spans="1:2">
      <c r="A298" s="73">
        <f t="shared" si="55"/>
        <v>37834</v>
      </c>
      <c r="B298" s="74">
        <f t="shared" si="57"/>
        <v>788.22450815064644</v>
      </c>
    </row>
    <row r="299" spans="1:2">
      <c r="A299" s="73">
        <f t="shared" si="55"/>
        <v>37865</v>
      </c>
      <c r="B299" s="74">
        <f t="shared" si="57"/>
        <v>782.77410530260443</v>
      </c>
    </row>
    <row r="300" spans="1:2">
      <c r="A300" s="73">
        <f t="shared" si="55"/>
        <v>37895</v>
      </c>
      <c r="B300" s="74">
        <f t="shared" si="57"/>
        <v>774.68323027918314</v>
      </c>
    </row>
    <row r="301" spans="1:2">
      <c r="A301" s="73">
        <f t="shared" si="55"/>
        <v>37926</v>
      </c>
      <c r="B301" s="74">
        <f t="shared" si="57"/>
        <v>745.40524639310479</v>
      </c>
    </row>
    <row r="302" spans="1:2">
      <c r="A302" s="73">
        <f t="shared" si="55"/>
        <v>37956</v>
      </c>
      <c r="B302" s="74">
        <f t="shared" si="57"/>
        <v>795.90751358441071</v>
      </c>
    </row>
    <row r="303" spans="1:2">
      <c r="A303" s="73">
        <f t="shared" si="55"/>
        <v>37987</v>
      </c>
      <c r="B303" s="74">
        <f t="shared" si="57"/>
        <v>895.27404909124982</v>
      </c>
    </row>
    <row r="304" spans="1:2">
      <c r="A304" s="73">
        <f t="shared" si="55"/>
        <v>38018</v>
      </c>
      <c r="B304" s="74">
        <f t="shared" si="57"/>
        <v>965.36747236275073</v>
      </c>
    </row>
    <row r="305" spans="1:2">
      <c r="A305" s="73">
        <f t="shared" si="55"/>
        <v>38047</v>
      </c>
      <c r="B305" s="74">
        <f t="shared" si="57"/>
        <v>1048.0113172194117</v>
      </c>
    </row>
    <row r="306" spans="1:2">
      <c r="A306" s="73">
        <f t="shared" si="55"/>
        <v>38078</v>
      </c>
      <c r="B306" s="74">
        <f t="shared" si="57"/>
        <v>1032.2793329585911</v>
      </c>
    </row>
    <row r="307" spans="1:2">
      <c r="A307" s="73">
        <f t="shared" si="55"/>
        <v>38108</v>
      </c>
      <c r="B307" s="74">
        <f t="shared" si="57"/>
        <v>993.01555180813193</v>
      </c>
    </row>
    <row r="308" spans="1:2">
      <c r="A308" s="73">
        <f t="shared" si="55"/>
        <v>38139</v>
      </c>
      <c r="B308" s="74">
        <f t="shared" si="57"/>
        <v>1000.8549372306541</v>
      </c>
    </row>
    <row r="309" spans="1:2">
      <c r="A309" s="73">
        <f t="shared" si="55"/>
        <v>38169</v>
      </c>
      <c r="B309" s="74">
        <f t="shared" si="57"/>
        <v>1022.5288738991943</v>
      </c>
    </row>
    <row r="310" spans="1:2">
      <c r="A310" s="73">
        <f t="shared" si="55"/>
        <v>38200</v>
      </c>
      <c r="B310" s="74">
        <f t="shared" si="57"/>
        <v>1059.4563987258759</v>
      </c>
    </row>
    <row r="311" spans="1:2">
      <c r="A311" s="73">
        <f>A50</f>
        <v>38231</v>
      </c>
      <c r="B311" s="74">
        <f>Q50</f>
        <v>1102.662469552183</v>
      </c>
    </row>
    <row r="312" spans="1:2">
      <c r="A312" s="73">
        <f t="shared" si="55"/>
        <v>38261</v>
      </c>
      <c r="B312" s="74">
        <f t="shared" ref="B312:B322" si="58">Q51</f>
        <v>1351.5573543189059</v>
      </c>
    </row>
    <row r="313" spans="1:2">
      <c r="A313" s="73">
        <f t="shared" si="55"/>
        <v>38292</v>
      </c>
      <c r="B313" s="74">
        <f t="shared" si="58"/>
        <v>1428.9274498782088</v>
      </c>
    </row>
    <row r="314" spans="1:2">
      <c r="A314" s="73">
        <f t="shared" si="55"/>
        <v>38322</v>
      </c>
      <c r="B314" s="74">
        <f t="shared" si="58"/>
        <v>1509.8438073824245</v>
      </c>
    </row>
    <row r="315" spans="1:2">
      <c r="A315" s="73">
        <f t="shared" si="55"/>
        <v>38353</v>
      </c>
      <c r="B315" s="74">
        <f t="shared" si="58"/>
        <v>1619.8792580101181</v>
      </c>
    </row>
    <row r="316" spans="1:2">
      <c r="A316" s="73">
        <f t="shared" si="55"/>
        <v>38384</v>
      </c>
      <c r="B316" s="74">
        <f t="shared" si="58"/>
        <v>1673.7542064830429</v>
      </c>
    </row>
    <row r="317" spans="1:2">
      <c r="A317" s="73">
        <f t="shared" si="55"/>
        <v>38412</v>
      </c>
      <c r="B317" s="74">
        <f t="shared" si="58"/>
        <v>1625.0142027356192</v>
      </c>
    </row>
    <row r="318" spans="1:2">
      <c r="A318" s="73">
        <f t="shared" si="55"/>
        <v>38443</v>
      </c>
      <c r="B318" s="74">
        <f t="shared" si="58"/>
        <v>1531.9629005059023</v>
      </c>
    </row>
    <row r="319" spans="1:2">
      <c r="A319" s="73">
        <f t="shared" si="55"/>
        <v>38473</v>
      </c>
      <c r="B319" s="74">
        <f t="shared" si="58"/>
        <v>1656.6321903691214</v>
      </c>
    </row>
    <row r="320" spans="1:2">
      <c r="A320" s="73">
        <f t="shared" si="55"/>
        <v>38504</v>
      </c>
      <c r="B320" s="74">
        <f t="shared" si="58"/>
        <v>1666.8735619261756</v>
      </c>
    </row>
    <row r="321" spans="1:2">
      <c r="A321" s="73">
        <f t="shared" si="55"/>
        <v>38534</v>
      </c>
      <c r="B321" s="74">
        <f t="shared" si="58"/>
        <v>1822.5318343638751</v>
      </c>
    </row>
    <row r="322" spans="1:2">
      <c r="A322" s="73">
        <f t="shared" si="55"/>
        <v>38565</v>
      </c>
      <c r="B322" s="74">
        <f t="shared" si="58"/>
        <v>1868.5735057148211</v>
      </c>
    </row>
    <row r="323" spans="1:2">
      <c r="A323" s="73">
        <f>A62</f>
        <v>38596</v>
      </c>
      <c r="B323" s="74">
        <f>Q62</f>
        <v>2018.8724002248455</v>
      </c>
    </row>
    <row r="324" spans="1:2">
      <c r="A324" s="73">
        <f t="shared" si="55"/>
        <v>38626</v>
      </c>
      <c r="B324" s="74">
        <f t="shared" ref="B324:B346" si="59">Q63</f>
        <v>2045.6950721379053</v>
      </c>
    </row>
    <row r="325" spans="1:2">
      <c r="A325" s="73">
        <f t="shared" si="55"/>
        <v>38657</v>
      </c>
      <c r="B325" s="74">
        <f t="shared" si="59"/>
        <v>2081.1021547685968</v>
      </c>
    </row>
    <row r="326" spans="1:2">
      <c r="A326" s="73">
        <f t="shared" si="55"/>
        <v>38687</v>
      </c>
      <c r="B326" s="74">
        <f t="shared" si="59"/>
        <v>2230.0971332209106</v>
      </c>
    </row>
    <row r="327" spans="1:2">
      <c r="A327" s="73">
        <f t="shared" si="55"/>
        <v>38718</v>
      </c>
      <c r="B327" s="74">
        <f t="shared" si="59"/>
        <v>2583.4473674348887</v>
      </c>
    </row>
    <row r="328" spans="1:2">
      <c r="A328" s="73">
        <f t="shared" ref="A328:A346" si="60">A67</f>
        <v>38749</v>
      </c>
      <c r="B328" s="74">
        <f t="shared" si="59"/>
        <v>2519.6134157766537</v>
      </c>
    </row>
    <row r="329" spans="1:2">
      <c r="A329" s="73">
        <f t="shared" si="60"/>
        <v>38777</v>
      </c>
      <c r="B329" s="74">
        <f t="shared" si="59"/>
        <v>2647.9302979201802</v>
      </c>
    </row>
    <row r="330" spans="1:2">
      <c r="A330" s="73">
        <f t="shared" si="60"/>
        <v>38808</v>
      </c>
      <c r="B330" s="74">
        <f t="shared" si="59"/>
        <v>2623.8463931047409</v>
      </c>
    </row>
    <row r="331" spans="1:2">
      <c r="A331" s="73">
        <f t="shared" si="60"/>
        <v>38838</v>
      </c>
      <c r="B331" s="74">
        <f t="shared" si="59"/>
        <v>2456.2780213603146</v>
      </c>
    </row>
    <row r="332" spans="1:2">
      <c r="A332" s="73">
        <f t="shared" si="60"/>
        <v>38869</v>
      </c>
      <c r="B332" s="74">
        <f t="shared" si="59"/>
        <v>2474.2497657860222</v>
      </c>
    </row>
    <row r="333" spans="1:2">
      <c r="A333" s="73">
        <f t="shared" si="60"/>
        <v>38899</v>
      </c>
      <c r="B333" s="74">
        <f t="shared" si="59"/>
        <v>2590.0672662544503</v>
      </c>
    </row>
    <row r="334" spans="1:2">
      <c r="A334" s="73">
        <f t="shared" si="60"/>
        <v>38930</v>
      </c>
      <c r="B334" s="74">
        <f t="shared" si="59"/>
        <v>2567.2894884766724</v>
      </c>
    </row>
    <row r="335" spans="1:2">
      <c r="A335" s="73">
        <f t="shared" si="60"/>
        <v>38961</v>
      </c>
      <c r="B335" s="74">
        <f t="shared" si="59"/>
        <v>2518.1382799325465</v>
      </c>
    </row>
    <row r="336" spans="1:2">
      <c r="A336" s="73">
        <f t="shared" si="60"/>
        <v>38991</v>
      </c>
      <c r="B336" s="74">
        <f t="shared" si="59"/>
        <v>2711.6143901068017</v>
      </c>
    </row>
    <row r="337" spans="1:2">
      <c r="A337" s="73">
        <f t="shared" si="60"/>
        <v>39022</v>
      </c>
      <c r="B337" s="74">
        <f t="shared" si="59"/>
        <v>2814.7759415401915</v>
      </c>
    </row>
    <row r="338" spans="1:2">
      <c r="A338" s="73">
        <f t="shared" si="60"/>
        <v>39052</v>
      </c>
      <c r="B338" s="74">
        <f t="shared" si="59"/>
        <v>3112.3144463181561</v>
      </c>
    </row>
    <row r="339" spans="1:2">
      <c r="A339" s="73">
        <f t="shared" si="60"/>
        <v>39083</v>
      </c>
      <c r="B339" s="74">
        <f t="shared" si="59"/>
        <v>3360.1456248828931</v>
      </c>
    </row>
    <row r="340" spans="1:2">
      <c r="A340" s="73">
        <f t="shared" si="60"/>
        <v>39114</v>
      </c>
      <c r="B340" s="74">
        <f t="shared" si="59"/>
        <v>3361.6043844856658</v>
      </c>
    </row>
    <row r="341" spans="1:2">
      <c r="A341" s="73">
        <f t="shared" si="60"/>
        <v>39142</v>
      </c>
      <c r="B341" s="74">
        <f t="shared" si="59"/>
        <v>3498.6743488851416</v>
      </c>
    </row>
    <row r="342" spans="1:2">
      <c r="A342" s="73">
        <f t="shared" si="60"/>
        <v>39173</v>
      </c>
      <c r="B342" s="74">
        <f t="shared" si="59"/>
        <v>3900.1875585534945</v>
      </c>
    </row>
    <row r="343" spans="1:2">
      <c r="A343" s="73">
        <f t="shared" si="60"/>
        <v>39203</v>
      </c>
      <c r="B343" s="74">
        <f t="shared" si="59"/>
        <v>4101.1740303541319</v>
      </c>
    </row>
    <row r="344" spans="1:2">
      <c r="A344" s="73">
        <f t="shared" si="60"/>
        <v>39234</v>
      </c>
      <c r="B344" s="74">
        <f t="shared" si="59"/>
        <v>3774.4261195428144</v>
      </c>
    </row>
    <row r="345" spans="1:2">
      <c r="A345" s="73">
        <f t="shared" si="60"/>
        <v>39264</v>
      </c>
      <c r="B345" s="74">
        <f t="shared" si="59"/>
        <v>3638.9853475735426</v>
      </c>
    </row>
    <row r="346" spans="1:2">
      <c r="A346" s="73">
        <f t="shared" si="60"/>
        <v>39295</v>
      </c>
      <c r="B346" s="74">
        <f t="shared" si="59"/>
        <v>3800.907850852539</v>
      </c>
    </row>
    <row r="347" spans="1:2">
      <c r="A347" s="73">
        <f>A86</f>
        <v>39326</v>
      </c>
      <c r="B347" s="74">
        <f>Q86</f>
        <v>3901.7363312722505</v>
      </c>
    </row>
    <row r="348" spans="1:2">
      <c r="A348" s="73">
        <f t="shared" ref="A348:A383" si="61">A87</f>
        <v>39356</v>
      </c>
      <c r="B348" s="74">
        <f t="shared" ref="B348:B372" si="62">Q87</f>
        <v>3900.1947910811314</v>
      </c>
    </row>
    <row r="349" spans="1:2">
      <c r="A349" s="73">
        <f t="shared" si="61"/>
        <v>39387</v>
      </c>
      <c r="B349" s="74">
        <f t="shared" si="62"/>
        <v>3706.3120854412591</v>
      </c>
    </row>
    <row r="350" spans="1:2">
      <c r="A350" s="73">
        <f t="shared" si="61"/>
        <v>39417</v>
      </c>
      <c r="B350" s="74">
        <f t="shared" si="62"/>
        <v>3646.5482480794453</v>
      </c>
    </row>
    <row r="351" spans="1:2">
      <c r="A351" s="73">
        <f t="shared" si="61"/>
        <v>39448</v>
      </c>
      <c r="B351" s="74">
        <f t="shared" si="62"/>
        <v>3054.6088064455689</v>
      </c>
    </row>
    <row r="352" spans="1:2">
      <c r="A352" s="73">
        <f t="shared" si="61"/>
        <v>39479</v>
      </c>
      <c r="B352" s="74">
        <f t="shared" si="62"/>
        <v>3461.4600712010497</v>
      </c>
    </row>
    <row r="353" spans="1:2">
      <c r="A353" s="73">
        <f t="shared" si="61"/>
        <v>39508</v>
      </c>
      <c r="B353" s="74">
        <f t="shared" si="62"/>
        <v>3441.5354318905752</v>
      </c>
    </row>
    <row r="354" spans="1:2">
      <c r="A354" s="73">
        <f t="shared" si="61"/>
        <v>39539</v>
      </c>
      <c r="B354" s="74">
        <f t="shared" si="62"/>
        <v>3580.1763537567917</v>
      </c>
    </row>
    <row r="355" spans="1:2">
      <c r="A355" s="73">
        <f t="shared" si="61"/>
        <v>39569</v>
      </c>
      <c r="B355" s="74">
        <f t="shared" si="62"/>
        <v>3535.5975267003932</v>
      </c>
    </row>
    <row r="356" spans="1:2">
      <c r="A356" s="73">
        <f t="shared" si="61"/>
        <v>39600</v>
      </c>
      <c r="B356" s="74">
        <f t="shared" si="62"/>
        <v>3296.7878958216224</v>
      </c>
    </row>
    <row r="357" spans="1:2">
      <c r="A357" s="73">
        <f t="shared" si="61"/>
        <v>39630</v>
      </c>
      <c r="B357" s="74">
        <f t="shared" si="62"/>
        <v>3183.1258010118045</v>
      </c>
    </row>
    <row r="358" spans="1:2">
      <c r="A358" s="73">
        <f t="shared" si="61"/>
        <v>39661</v>
      </c>
      <c r="B358" s="74">
        <f t="shared" si="62"/>
        <v>3235.0564362001128</v>
      </c>
    </row>
    <row r="359" spans="1:2">
      <c r="A359" s="73">
        <f t="shared" si="61"/>
        <v>39692</v>
      </c>
      <c r="B359" s="74">
        <f t="shared" si="62"/>
        <v>2820.6839422896765</v>
      </c>
    </row>
    <row r="360" spans="1:2">
      <c r="A360" s="73">
        <f t="shared" si="61"/>
        <v>39722</v>
      </c>
      <c r="B360" s="74">
        <f t="shared" si="62"/>
        <v>2426.1655237024547</v>
      </c>
    </row>
    <row r="361" spans="1:2">
      <c r="A361" s="73">
        <f t="shared" si="61"/>
        <v>39753</v>
      </c>
      <c r="B361" s="74">
        <f t="shared" si="62"/>
        <v>2300.6494285178937</v>
      </c>
    </row>
    <row r="362" spans="1:2">
      <c r="A362" s="73">
        <f t="shared" si="61"/>
        <v>39783</v>
      </c>
      <c r="B362" s="74">
        <f t="shared" si="62"/>
        <v>2569.7792017987636</v>
      </c>
    </row>
    <row r="363" spans="1:2">
      <c r="A363" s="73">
        <f t="shared" si="61"/>
        <v>39814</v>
      </c>
      <c r="B363" s="74">
        <f t="shared" si="62"/>
        <v>2542.8509274873522</v>
      </c>
    </row>
    <row r="364" spans="1:2">
      <c r="A364" s="73">
        <f t="shared" si="61"/>
        <v>39845</v>
      </c>
      <c r="B364" s="74">
        <f t="shared" si="62"/>
        <v>2587.2012366498034</v>
      </c>
    </row>
    <row r="365" spans="1:2">
      <c r="A365" s="73">
        <f t="shared" si="61"/>
        <v>39873</v>
      </c>
      <c r="B365" s="74">
        <f t="shared" si="62"/>
        <v>2439.0577477983888</v>
      </c>
    </row>
    <row r="366" spans="1:2">
      <c r="A366" s="73">
        <f t="shared" si="61"/>
        <v>39904</v>
      </c>
      <c r="B366" s="74">
        <f t="shared" si="62"/>
        <v>2614.8458309911939</v>
      </c>
    </row>
    <row r="367" spans="1:2">
      <c r="A367" s="73">
        <f t="shared" si="61"/>
        <v>39934</v>
      </c>
      <c r="B367" s="74">
        <f t="shared" si="62"/>
        <v>2749.9184560614576</v>
      </c>
    </row>
    <row r="368" spans="1:2">
      <c r="A368" s="73">
        <f t="shared" si="61"/>
        <v>39965</v>
      </c>
      <c r="B368" s="74">
        <f t="shared" si="62"/>
        <v>2922.8690275435638</v>
      </c>
    </row>
    <row r="369" spans="1:2">
      <c r="A369" s="73">
        <f t="shared" si="61"/>
        <v>39995</v>
      </c>
      <c r="B369" s="74">
        <f t="shared" si="62"/>
        <v>3181.4187745924673</v>
      </c>
    </row>
    <row r="370" spans="1:2">
      <c r="A370" s="73">
        <f t="shared" si="61"/>
        <v>40026</v>
      </c>
      <c r="B370" s="74">
        <f t="shared" si="62"/>
        <v>3163.6393854225216</v>
      </c>
    </row>
    <row r="371" spans="1:2">
      <c r="A371" s="73">
        <f t="shared" si="61"/>
        <v>40057</v>
      </c>
      <c r="B371" s="74">
        <f t="shared" si="62"/>
        <v>3196.2015739179315</v>
      </c>
    </row>
    <row r="372" spans="1:2">
      <c r="A372" s="73">
        <f t="shared" si="61"/>
        <v>40087</v>
      </c>
      <c r="B372" s="74">
        <f t="shared" si="62"/>
        <v>3427.1667228780216</v>
      </c>
    </row>
    <row r="373" spans="1:2">
      <c r="A373" s="73">
        <f>A112</f>
        <v>40118</v>
      </c>
      <c r="B373" s="74">
        <f>Q112</f>
        <v>3250.1128349259884</v>
      </c>
    </row>
    <row r="374" spans="1:2">
      <c r="A374" s="73">
        <f t="shared" si="61"/>
        <v>40148</v>
      </c>
      <c r="B374" s="74">
        <f t="shared" ref="B374:B383" si="63">Q113</f>
        <v>3392.0567734682404</v>
      </c>
    </row>
    <row r="375" spans="1:2">
      <c r="A375" s="73">
        <f t="shared" si="61"/>
        <v>40179</v>
      </c>
      <c r="B375" s="74">
        <f t="shared" si="63"/>
        <v>3318.7585534944724</v>
      </c>
    </row>
    <row r="376" spans="1:2">
      <c r="A376" s="73">
        <f t="shared" si="61"/>
        <v>40210</v>
      </c>
      <c r="B376" s="74">
        <f t="shared" si="63"/>
        <v>3315.3476484916619</v>
      </c>
    </row>
    <row r="377" spans="1:2">
      <c r="A377" s="73">
        <f t="shared" si="61"/>
        <v>40238</v>
      </c>
      <c r="B377" s="74">
        <f t="shared" si="63"/>
        <v>3431.5775904065954</v>
      </c>
    </row>
    <row r="378" spans="1:2">
      <c r="A378" s="73">
        <f t="shared" si="61"/>
        <v>40269</v>
      </c>
      <c r="B378" s="74">
        <f t="shared" si="63"/>
        <v>3495.2472175379426</v>
      </c>
    </row>
    <row r="379" spans="1:2">
      <c r="A379" s="73">
        <f t="shared" si="61"/>
        <v>40299</v>
      </c>
      <c r="B379" s="74">
        <f t="shared" si="63"/>
        <v>3389.0898632190369</v>
      </c>
    </row>
    <row r="380" spans="1:2">
      <c r="A380" s="73">
        <f t="shared" si="61"/>
        <v>40330</v>
      </c>
      <c r="B380" s="74">
        <f t="shared" si="63"/>
        <v>3530.2146899006934</v>
      </c>
    </row>
    <row r="381" spans="1:2">
      <c r="A381" s="73">
        <f t="shared" si="61"/>
        <v>40360</v>
      </c>
      <c r="B381" s="74">
        <f t="shared" si="63"/>
        <v>3635.6738242458314</v>
      </c>
    </row>
    <row r="382" spans="1:2">
      <c r="A382" s="73">
        <f t="shared" si="61"/>
        <v>40391</v>
      </c>
      <c r="B382" s="74">
        <f t="shared" si="63"/>
        <v>3546.4050590219222</v>
      </c>
    </row>
    <row r="383" spans="1:2">
      <c r="A383" s="73">
        <f t="shared" si="61"/>
        <v>40422</v>
      </c>
      <c r="B383" s="74">
        <f t="shared" si="63"/>
        <v>3631.8297920179875</v>
      </c>
    </row>
    <row r="384" spans="1:2">
      <c r="A384" s="73">
        <f>A123</f>
        <v>40452</v>
      </c>
      <c r="B384" s="74">
        <f>Q123</f>
        <v>3686.1447255012181</v>
      </c>
    </row>
    <row r="385" spans="1:2">
      <c r="A385" s="73">
        <f t="shared" ref="A385:A392" si="64">A124</f>
        <v>40483</v>
      </c>
      <c r="B385" s="74">
        <f t="shared" ref="B385:B390" si="65">Q124</f>
        <v>3899.392729998126</v>
      </c>
    </row>
    <row r="386" spans="1:2">
      <c r="A386" s="73">
        <f t="shared" si="64"/>
        <v>40513</v>
      </c>
      <c r="B386" s="74">
        <f t="shared" si="65"/>
        <v>3947.0115045905941</v>
      </c>
    </row>
    <row r="387" spans="1:2">
      <c r="A387" s="73">
        <f t="shared" si="64"/>
        <v>40544</v>
      </c>
      <c r="B387" s="74">
        <f t="shared" si="65"/>
        <v>3713.3768034476298</v>
      </c>
    </row>
    <row r="388" spans="1:2">
      <c r="A388" s="73">
        <f t="shared" si="64"/>
        <v>40575</v>
      </c>
      <c r="B388" s="74">
        <f t="shared" si="65"/>
        <v>3716.0520891886827</v>
      </c>
    </row>
    <row r="389" spans="1:2">
      <c r="A389" s="73">
        <f t="shared" si="64"/>
        <v>40603</v>
      </c>
      <c r="B389" s="74">
        <f t="shared" si="65"/>
        <v>3599.5489600899377</v>
      </c>
    </row>
    <row r="390" spans="1:2">
      <c r="A390" s="73">
        <f t="shared" si="64"/>
        <v>40634</v>
      </c>
      <c r="B390" s="74">
        <f t="shared" si="65"/>
        <v>3634.3418399850102</v>
      </c>
    </row>
    <row r="391" spans="1:2">
      <c r="A391" s="73">
        <f t="shared" si="64"/>
        <v>40664</v>
      </c>
      <c r="B391" s="74">
        <f t="shared" ref="B391:B392" si="66">Q130</f>
        <v>3563.5644744238339</v>
      </c>
    </row>
    <row r="392" spans="1:2">
      <c r="A392" s="73">
        <f t="shared" si="64"/>
        <v>40695</v>
      </c>
      <c r="B392" s="74">
        <f t="shared" si="66"/>
        <v>3449.3894322653177</v>
      </c>
    </row>
    <row r="393" spans="1:2">
      <c r="A393" s="10"/>
      <c r="B393" s="13"/>
    </row>
  </sheetData>
  <mergeCells count="5">
    <mergeCell ref="A189:P189"/>
    <mergeCell ref="Q189:Q190"/>
    <mergeCell ref="A206:P206"/>
    <mergeCell ref="A135:Q135"/>
    <mergeCell ref="A150:Q150"/>
  </mergeCells>
  <conditionalFormatting sqref="Q114:Q133">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273"/>
  <sheetViews>
    <sheetView workbookViewId="0">
      <selection activeCell="K56" sqref="K56"/>
    </sheetView>
  </sheetViews>
  <sheetFormatPr defaultRowHeight="15"/>
  <cols>
    <col min="2" max="2" width="13" customWidth="1"/>
    <col min="3" max="4" width="10.5703125" customWidth="1"/>
  </cols>
  <sheetData>
    <row r="1" spans="1:10" ht="28.5" customHeight="1" thickBot="1">
      <c r="A1" s="14" t="s">
        <v>66</v>
      </c>
      <c r="B1" s="15" t="s">
        <v>75</v>
      </c>
      <c r="C1" s="16" t="s">
        <v>77</v>
      </c>
      <c r="D1" s="16" t="s">
        <v>80</v>
      </c>
      <c r="E1" s="16" t="s">
        <v>81</v>
      </c>
      <c r="F1" s="16" t="s">
        <v>83</v>
      </c>
      <c r="G1" s="16" t="s">
        <v>86</v>
      </c>
      <c r="H1" s="16" t="s">
        <v>87</v>
      </c>
      <c r="I1" s="16" t="s">
        <v>71</v>
      </c>
      <c r="J1" s="50" t="s">
        <v>103</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6">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6">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6">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6">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6">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6">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6">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6">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6">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6" ht="15.75" thickBot="1"/>
    <row r="75" spans="1:16" ht="24" thickBot="1">
      <c r="A75" s="83" t="s">
        <v>92</v>
      </c>
      <c r="B75" s="85"/>
      <c r="C75" s="85"/>
      <c r="D75" s="85"/>
      <c r="E75" s="85"/>
      <c r="F75" s="85"/>
      <c r="G75" s="85"/>
      <c r="H75" s="85"/>
      <c r="I75" s="85"/>
      <c r="J75" s="96"/>
      <c r="L75" s="34"/>
      <c r="M75" s="34"/>
      <c r="N75" s="34"/>
      <c r="O75" s="34"/>
      <c r="P75" s="34"/>
    </row>
    <row r="76" spans="1:16" ht="16.5" thickBot="1">
      <c r="A76" s="64" t="s">
        <v>66</v>
      </c>
      <c r="B76" s="65" t="s">
        <v>75</v>
      </c>
      <c r="C76" s="66" t="s">
        <v>77</v>
      </c>
      <c r="D76" s="66" t="s">
        <v>80</v>
      </c>
      <c r="E76" s="66" t="s">
        <v>81</v>
      </c>
      <c r="F76" s="66" t="s">
        <v>83</v>
      </c>
      <c r="G76" s="66" t="s">
        <v>86</v>
      </c>
      <c r="H76" s="66" t="s">
        <v>87</v>
      </c>
      <c r="I76" s="66" t="s">
        <v>71</v>
      </c>
      <c r="J76" s="17" t="s">
        <v>104</v>
      </c>
    </row>
    <row r="77" spans="1:16">
      <c r="A77" s="1">
        <v>2005</v>
      </c>
      <c r="B77" s="35">
        <f>AVERAGE(B2:B5)</f>
        <v>59</v>
      </c>
      <c r="C77" s="35"/>
      <c r="D77" s="35"/>
      <c r="E77" s="35"/>
      <c r="F77" s="35"/>
      <c r="G77" s="35"/>
      <c r="H77" s="35">
        <f t="shared" ref="H77" si="0">AVERAGE(H2:H5)</f>
        <v>11.25</v>
      </c>
      <c r="I77" s="35"/>
      <c r="J77" s="35">
        <f>AVERAGE(J2:J5)</f>
        <v>2.7426581325301207</v>
      </c>
    </row>
    <row r="78" spans="1:16">
      <c r="A78" s="1">
        <v>2006</v>
      </c>
      <c r="B78" s="35">
        <f>AVERAGE(B6:B17)</f>
        <v>34.166666666666664</v>
      </c>
      <c r="C78" s="35"/>
      <c r="D78" s="35"/>
      <c r="E78" s="35">
        <f t="shared" ref="E78:H78" si="1">AVERAGE(E6:E17)</f>
        <v>596.66666666666663</v>
      </c>
      <c r="F78" s="35">
        <f t="shared" si="1"/>
        <v>120</v>
      </c>
      <c r="G78" s="35">
        <f t="shared" si="1"/>
        <v>84</v>
      </c>
      <c r="H78" s="35">
        <f t="shared" si="1"/>
        <v>14.75</v>
      </c>
      <c r="I78" s="35"/>
      <c r="J78" s="35">
        <f>AVERAGE(J6:J17)</f>
        <v>18.015122991967871</v>
      </c>
    </row>
    <row r="79" spans="1:16">
      <c r="A79" s="1">
        <v>2007</v>
      </c>
      <c r="B79" s="35">
        <f>AVERAGE(B18:B29)</f>
        <v>12.333333333333334</v>
      </c>
      <c r="C79" s="35">
        <f>AVERAGE(C18:C29)</f>
        <v>112</v>
      </c>
      <c r="D79" s="35">
        <f t="shared" ref="D79:H79" si="2">AVERAGE(D18:D29)</f>
        <v>270</v>
      </c>
      <c r="E79" s="35">
        <f t="shared" si="2"/>
        <v>837.75</v>
      </c>
      <c r="F79" s="35">
        <f t="shared" si="2"/>
        <v>36.166666666666664</v>
      </c>
      <c r="G79" s="35">
        <f t="shared" si="2"/>
        <v>98.666666666666671</v>
      </c>
      <c r="H79" s="35">
        <f t="shared" si="2"/>
        <v>13.583333333333334</v>
      </c>
      <c r="I79" s="35">
        <f>AVERAGE(I18:I29)</f>
        <v>95</v>
      </c>
      <c r="J79" s="35">
        <f>AVERAGE(J18:J29)</f>
        <v>99.440072791164667</v>
      </c>
    </row>
    <row r="80" spans="1:16">
      <c r="A80" s="1">
        <v>2008</v>
      </c>
      <c r="B80" s="35">
        <f t="shared" ref="B80:J80" si="3">AVERAGE(B30:B41)</f>
        <v>7.166666666666667</v>
      </c>
      <c r="C80" s="35">
        <f t="shared" si="3"/>
        <v>109</v>
      </c>
      <c r="D80" s="35">
        <f t="shared" si="3"/>
        <v>201.33333333333334</v>
      </c>
      <c r="E80" s="35">
        <f t="shared" si="3"/>
        <v>899.75</v>
      </c>
      <c r="F80" s="35">
        <f t="shared" si="3"/>
        <v>7.666666666666667</v>
      </c>
      <c r="G80" s="35">
        <f t="shared" si="3"/>
        <v>72.666666666666671</v>
      </c>
      <c r="H80" s="35">
        <f t="shared" si="3"/>
        <v>7.25</v>
      </c>
      <c r="I80" s="35">
        <f t="shared" si="3"/>
        <v>102.16666666666667</v>
      </c>
      <c r="J80" s="35">
        <f t="shared" si="3"/>
        <v>181.54122740963854</v>
      </c>
    </row>
    <row r="81" spans="1:16">
      <c r="A81" s="1">
        <v>2009</v>
      </c>
      <c r="B81" s="35">
        <f>AVERAGE(B42:B53)</f>
        <v>3.1666666666666665</v>
      </c>
      <c r="C81" s="35">
        <f t="shared" ref="C81:I81" si="4">AVERAGE(C42:C53)</f>
        <v>68.083333333333329</v>
      </c>
      <c r="D81" s="35">
        <f t="shared" si="4"/>
        <v>151.66666666666666</v>
      </c>
      <c r="E81" s="35">
        <f t="shared" si="4"/>
        <v>185.16666666666666</v>
      </c>
      <c r="F81" s="35">
        <f t="shared" si="4"/>
        <v>3.5</v>
      </c>
      <c r="G81" s="35">
        <f t="shared" si="4"/>
        <v>62.833333333333336</v>
      </c>
      <c r="H81" s="35">
        <f t="shared" si="4"/>
        <v>4.416666666666667</v>
      </c>
      <c r="I81" s="35">
        <f t="shared" si="4"/>
        <v>70.083333333333329</v>
      </c>
      <c r="J81" s="35">
        <f>AVERAGE(J42:J53)</f>
        <v>90.978664658634543</v>
      </c>
    </row>
    <row r="82" spans="1:16">
      <c r="A82" s="1">
        <v>2010</v>
      </c>
      <c r="B82" s="35">
        <f>AVERAGE(B54:B65)</f>
        <v>1.25</v>
      </c>
      <c r="C82" s="35">
        <f t="shared" ref="C82:I82" si="5">AVERAGE(C54:C65)</f>
        <v>82</v>
      </c>
      <c r="D82" s="35">
        <f t="shared" si="5"/>
        <v>139.5</v>
      </c>
      <c r="E82" s="35">
        <f t="shared" si="5"/>
        <v>124.83333333333333</v>
      </c>
      <c r="F82" s="35">
        <f t="shared" si="5"/>
        <v>2.5</v>
      </c>
      <c r="G82" s="35">
        <f t="shared" si="5"/>
        <v>60.5</v>
      </c>
      <c r="H82" s="35">
        <f t="shared" si="5"/>
        <v>4.75</v>
      </c>
      <c r="I82" s="35">
        <f t="shared" si="5"/>
        <v>62.083333333333336</v>
      </c>
      <c r="J82" s="35">
        <f>AVERAGE(J54:J65)</f>
        <v>82.162964357429715</v>
      </c>
    </row>
    <row r="83" spans="1:16">
      <c r="A83" s="1">
        <v>2011</v>
      </c>
      <c r="B83" s="35">
        <f>AVERAGE(B66:B73)</f>
        <v>1</v>
      </c>
      <c r="C83" s="35">
        <f t="shared" ref="C83:J83" si="6">AVERAGE(C66:C73)</f>
        <v>42.625</v>
      </c>
      <c r="D83" s="35">
        <f t="shared" si="6"/>
        <v>89.625</v>
      </c>
      <c r="E83" s="35">
        <f t="shared" si="6"/>
        <v>74.125</v>
      </c>
      <c r="F83" s="35">
        <f t="shared" si="6"/>
        <v>6</v>
      </c>
      <c r="G83" s="35">
        <f t="shared" si="6"/>
        <v>49.25</v>
      </c>
      <c r="H83" s="35">
        <f t="shared" si="6"/>
        <v>6.375</v>
      </c>
      <c r="I83" s="35">
        <f t="shared" si="6"/>
        <v>69.75</v>
      </c>
      <c r="J83" s="35">
        <f t="shared" si="6"/>
        <v>61.230986445783131</v>
      </c>
    </row>
    <row r="84" spans="1:16" ht="15.75" thickBot="1">
      <c r="A84" s="1"/>
      <c r="B84" s="35"/>
      <c r="C84" s="35"/>
      <c r="D84" s="35"/>
      <c r="E84" s="35"/>
      <c r="F84" s="35"/>
      <c r="G84" s="35"/>
      <c r="H84" s="35"/>
      <c r="I84" s="35"/>
      <c r="J84" s="35"/>
    </row>
    <row r="85" spans="1:16" ht="24" thickBot="1">
      <c r="A85" s="88" t="s">
        <v>91</v>
      </c>
      <c r="B85" s="85"/>
      <c r="C85" s="85"/>
      <c r="D85" s="85"/>
      <c r="E85" s="85"/>
      <c r="F85" s="85"/>
      <c r="G85" s="85"/>
      <c r="H85" s="85"/>
      <c r="I85" s="85"/>
      <c r="J85" s="96"/>
      <c r="L85" s="34"/>
      <c r="M85" s="34"/>
      <c r="N85" s="34"/>
      <c r="O85" s="34"/>
      <c r="P85" s="34"/>
    </row>
    <row r="86" spans="1:16" ht="16.5" thickBot="1">
      <c r="A86" s="14" t="s">
        <v>96</v>
      </c>
      <c r="B86" s="15" t="s">
        <v>75</v>
      </c>
      <c r="C86" s="16" t="s">
        <v>77</v>
      </c>
      <c r="D86" s="16" t="s">
        <v>80</v>
      </c>
      <c r="E86" s="16" t="s">
        <v>81</v>
      </c>
      <c r="F86" s="16" t="s">
        <v>83</v>
      </c>
      <c r="G86" s="16" t="s">
        <v>86</v>
      </c>
      <c r="H86" s="16" t="s">
        <v>87</v>
      </c>
      <c r="I86" s="16" t="s">
        <v>71</v>
      </c>
      <c r="J86" s="17" t="s">
        <v>103</v>
      </c>
    </row>
    <row r="87" spans="1:16">
      <c r="A87" s="1">
        <v>2006</v>
      </c>
      <c r="B87" s="39">
        <f>(B78-B77)/B77*100</f>
        <v>-42.090395480225993</v>
      </c>
      <c r="C87" s="39"/>
      <c r="D87" s="39"/>
      <c r="E87" s="39"/>
      <c r="F87" s="39"/>
      <c r="G87" s="39"/>
      <c r="H87" s="39">
        <f t="shared" ref="H87" si="7">(H78-H77)/H77*100</f>
        <v>31.111111111111111</v>
      </c>
      <c r="I87" s="39"/>
      <c r="J87" s="39">
        <f t="shared" ref="J87:J92" si="8">(J78-J77)/J77*100</f>
        <v>556.84901731988009</v>
      </c>
    </row>
    <row r="88" spans="1:16">
      <c r="A88" s="1">
        <v>2007</v>
      </c>
      <c r="B88" s="39">
        <f t="shared" ref="B88:H90" si="9">(B79-B78)/B78*100</f>
        <v>-63.902439024390233</v>
      </c>
      <c r="C88" s="39"/>
      <c r="D88" s="39"/>
      <c r="E88" s="39">
        <f t="shared" si="9"/>
        <v>40.405027932960905</v>
      </c>
      <c r="F88" s="39">
        <f t="shared" si="9"/>
        <v>-69.861111111111114</v>
      </c>
      <c r="G88" s="39">
        <f t="shared" si="9"/>
        <v>17.460317460317466</v>
      </c>
      <c r="H88" s="39">
        <f t="shared" si="9"/>
        <v>-7.9096045197740077</v>
      </c>
      <c r="I88" s="39"/>
      <c r="J88" s="39">
        <f t="shared" si="8"/>
        <v>451.98109297116929</v>
      </c>
    </row>
    <row r="89" spans="1:16">
      <c r="A89" s="1">
        <v>2008</v>
      </c>
      <c r="B89" s="39">
        <f t="shared" si="9"/>
        <v>-41.891891891891895</v>
      </c>
      <c r="C89" s="39">
        <f t="shared" si="9"/>
        <v>-2.6785714285714284</v>
      </c>
      <c r="D89" s="39">
        <f t="shared" si="9"/>
        <v>-25.432098765432094</v>
      </c>
      <c r="E89" s="39">
        <f t="shared" si="9"/>
        <v>7.4007758877946879</v>
      </c>
      <c r="F89" s="39">
        <f t="shared" si="9"/>
        <v>-78.801843317972342</v>
      </c>
      <c r="G89" s="39">
        <f t="shared" si="9"/>
        <v>-26.351351351351347</v>
      </c>
      <c r="H89" s="39">
        <f t="shared" si="9"/>
        <v>-46.625766871165645</v>
      </c>
      <c r="I89" s="39">
        <f>(I80-I79)/I79*100</f>
        <v>7.5438596491228127</v>
      </c>
      <c r="J89" s="39">
        <f t="shared" si="8"/>
        <v>82.563449838673719</v>
      </c>
    </row>
    <row r="90" spans="1:16">
      <c r="A90" s="1">
        <v>2009</v>
      </c>
      <c r="B90" s="39">
        <f t="shared" si="9"/>
        <v>-55.813953488372093</v>
      </c>
      <c r="C90" s="39">
        <f t="shared" si="9"/>
        <v>-37.538226299694195</v>
      </c>
      <c r="D90" s="39">
        <f t="shared" si="9"/>
        <v>-24.66887417218544</v>
      </c>
      <c r="E90" s="39">
        <f t="shared" si="9"/>
        <v>-79.420209317402993</v>
      </c>
      <c r="F90" s="39">
        <f t="shared" si="9"/>
        <v>-54.347826086956516</v>
      </c>
      <c r="G90" s="39">
        <f t="shared" si="9"/>
        <v>-13.532110091743121</v>
      </c>
      <c r="H90" s="39">
        <f t="shared" si="9"/>
        <v>-39.080459770114942</v>
      </c>
      <c r="I90" s="39">
        <f>(I81-I80)/I80*100</f>
        <v>-31.402936378466567</v>
      </c>
      <c r="J90" s="39">
        <f t="shared" si="8"/>
        <v>-49.885397407088242</v>
      </c>
    </row>
    <row r="91" spans="1:16">
      <c r="A91" s="1">
        <v>2010</v>
      </c>
      <c r="B91" s="39">
        <f t="shared" ref="B91:I91" si="10">(B82-B81)/B81*100</f>
        <v>-60.526315789473685</v>
      </c>
      <c r="C91" s="39">
        <f t="shared" si="10"/>
        <v>20.440636474908207</v>
      </c>
      <c r="D91" s="39">
        <f t="shared" si="10"/>
        <v>-8.0219780219780148</v>
      </c>
      <c r="E91" s="39">
        <f t="shared" si="10"/>
        <v>-32.583258325832581</v>
      </c>
      <c r="F91" s="39">
        <f t="shared" si="10"/>
        <v>-28.571428571428569</v>
      </c>
      <c r="G91" s="39">
        <f t="shared" si="10"/>
        <v>-3.7135278514588892</v>
      </c>
      <c r="H91" s="39">
        <f t="shared" si="10"/>
        <v>7.5471698113207477</v>
      </c>
      <c r="I91" s="39">
        <f t="shared" si="10"/>
        <v>-11.414982164090359</v>
      </c>
      <c r="J91" s="39">
        <f t="shared" si="8"/>
        <v>-9.6898545766555753</v>
      </c>
    </row>
    <row r="92" spans="1:16">
      <c r="A92" s="1">
        <v>2011</v>
      </c>
      <c r="B92" s="39">
        <f>(B83-B82)/B82*100</f>
        <v>-20</v>
      </c>
      <c r="C92" s="39">
        <f t="shared" ref="C92:I92" si="11">(C83-C82)/C82*100</f>
        <v>-48.018292682926827</v>
      </c>
      <c r="D92" s="39">
        <f t="shared" si="11"/>
        <v>-35.752688172043015</v>
      </c>
      <c r="E92" s="39">
        <f t="shared" si="11"/>
        <v>-40.620827770360478</v>
      </c>
      <c r="F92" s="39">
        <f t="shared" si="11"/>
        <v>140</v>
      </c>
      <c r="G92" s="39">
        <f t="shared" si="11"/>
        <v>-18.595041322314049</v>
      </c>
      <c r="H92" s="39">
        <f t="shared" si="11"/>
        <v>34.210526315789473</v>
      </c>
      <c r="I92" s="39">
        <f t="shared" si="11"/>
        <v>12.3489932885906</v>
      </c>
      <c r="J92" s="39">
        <f t="shared" si="8"/>
        <v>-25.476171746417492</v>
      </c>
    </row>
    <row r="120" spans="1:16" ht="15.75" thickBot="1"/>
    <row r="121" spans="1:16" ht="24" thickBot="1">
      <c r="A121" s="83" t="s">
        <v>93</v>
      </c>
      <c r="B121" s="85"/>
      <c r="C121" s="85"/>
      <c r="D121" s="85"/>
      <c r="E121" s="85"/>
      <c r="F121" s="85"/>
      <c r="G121" s="85"/>
      <c r="H121" s="85"/>
      <c r="I121" s="89"/>
      <c r="J121" s="94" t="s">
        <v>94</v>
      </c>
      <c r="L121" s="34"/>
      <c r="M121" s="34"/>
      <c r="N121" s="34"/>
      <c r="O121" s="34"/>
      <c r="P121" s="34"/>
    </row>
    <row r="122" spans="1:16" ht="16.5" thickBot="1">
      <c r="A122" s="14" t="s">
        <v>96</v>
      </c>
      <c r="B122" s="15" t="s">
        <v>75</v>
      </c>
      <c r="C122" s="16" t="s">
        <v>77</v>
      </c>
      <c r="D122" s="16" t="s">
        <v>80</v>
      </c>
      <c r="E122" s="16" t="s">
        <v>81</v>
      </c>
      <c r="F122" s="16" t="s">
        <v>83</v>
      </c>
      <c r="G122" s="16" t="s">
        <v>86</v>
      </c>
      <c r="H122" s="16" t="s">
        <v>87</v>
      </c>
      <c r="I122" s="17" t="s">
        <v>71</v>
      </c>
      <c r="J122" s="95"/>
    </row>
    <row r="123" spans="1:16">
      <c r="A123" s="1">
        <v>2005</v>
      </c>
      <c r="B123" s="35">
        <f>SUM(B2:B5)/4*12</f>
        <v>708</v>
      </c>
      <c r="C123" s="35">
        <f t="shared" ref="C123:I123" si="12">SUM(C2:C5)/4*12</f>
        <v>0</v>
      </c>
      <c r="D123" s="35">
        <f t="shared" si="12"/>
        <v>0</v>
      </c>
      <c r="E123" s="35">
        <f t="shared" si="12"/>
        <v>0</v>
      </c>
      <c r="F123" s="35">
        <f t="shared" si="12"/>
        <v>0</v>
      </c>
      <c r="G123" s="35">
        <f t="shared" si="12"/>
        <v>0</v>
      </c>
      <c r="H123" s="35">
        <f>SUM(H2:H5)/4*12</f>
        <v>135</v>
      </c>
      <c r="I123" s="35">
        <f t="shared" si="12"/>
        <v>0</v>
      </c>
      <c r="J123" s="35">
        <f>SUM(B123:I123)</f>
        <v>843</v>
      </c>
    </row>
    <row r="124" spans="1:16">
      <c r="A124" s="1">
        <v>2006</v>
      </c>
      <c r="B124" s="35">
        <f>SUM(B6:B17)</f>
        <v>410</v>
      </c>
      <c r="C124" s="35">
        <f t="shared" ref="C124:I124" si="13">SUM(C6:C17)</f>
        <v>0</v>
      </c>
      <c r="D124" s="35">
        <f t="shared" si="13"/>
        <v>0</v>
      </c>
      <c r="E124" s="35">
        <f t="shared" si="13"/>
        <v>1790</v>
      </c>
      <c r="F124" s="35">
        <f t="shared" si="13"/>
        <v>120</v>
      </c>
      <c r="G124" s="35">
        <f t="shared" si="13"/>
        <v>336</v>
      </c>
      <c r="H124" s="35">
        <f t="shared" si="13"/>
        <v>177</v>
      </c>
      <c r="I124" s="35">
        <f t="shared" si="13"/>
        <v>0</v>
      </c>
      <c r="J124" s="35">
        <f>SUM(B124:I124)</f>
        <v>2833</v>
      </c>
    </row>
    <row r="125" spans="1:16">
      <c r="A125" s="1">
        <v>2007</v>
      </c>
      <c r="B125" s="35">
        <f>SUM(B18:B29)</f>
        <v>148</v>
      </c>
      <c r="C125" s="35">
        <f t="shared" ref="C125:I125" si="14">SUM(C18:C29)</f>
        <v>224</v>
      </c>
      <c r="D125" s="35">
        <f t="shared" si="14"/>
        <v>270</v>
      </c>
      <c r="E125" s="35">
        <f t="shared" si="14"/>
        <v>10053</v>
      </c>
      <c r="F125" s="35">
        <f t="shared" si="14"/>
        <v>434</v>
      </c>
      <c r="G125" s="35">
        <f t="shared" si="14"/>
        <v>1184</v>
      </c>
      <c r="H125" s="35">
        <f t="shared" si="14"/>
        <v>163</v>
      </c>
      <c r="I125" s="35">
        <f t="shared" si="14"/>
        <v>285</v>
      </c>
      <c r="J125" s="35">
        <f t="shared" ref="J125:J128" si="15">SUM(B125:I125)</f>
        <v>12761</v>
      </c>
    </row>
    <row r="126" spans="1:16">
      <c r="A126" s="1">
        <v>2008</v>
      </c>
      <c r="B126" s="35">
        <f>SUM(B30:B41)</f>
        <v>86</v>
      </c>
      <c r="C126" s="35">
        <f t="shared" ref="C126:I126" si="16">SUM(C30:C41)</f>
        <v>1308</v>
      </c>
      <c r="D126" s="35">
        <f t="shared" si="16"/>
        <v>2416</v>
      </c>
      <c r="E126" s="35">
        <f t="shared" si="16"/>
        <v>10797</v>
      </c>
      <c r="F126" s="35">
        <f t="shared" si="16"/>
        <v>92</v>
      </c>
      <c r="G126" s="35">
        <f t="shared" si="16"/>
        <v>872</v>
      </c>
      <c r="H126" s="35">
        <f t="shared" si="16"/>
        <v>87</v>
      </c>
      <c r="I126" s="35">
        <f t="shared" si="16"/>
        <v>1226</v>
      </c>
      <c r="J126" s="35">
        <f t="shared" si="15"/>
        <v>16884</v>
      </c>
    </row>
    <row r="127" spans="1:16">
      <c r="A127" s="1">
        <v>2009</v>
      </c>
      <c r="B127" s="35">
        <f>SUM(B42:B53)</f>
        <v>38</v>
      </c>
      <c r="C127" s="35">
        <f t="shared" ref="C127:I127" si="17">SUM(C42:C53)</f>
        <v>817</v>
      </c>
      <c r="D127" s="35">
        <f t="shared" si="17"/>
        <v>1820</v>
      </c>
      <c r="E127" s="35">
        <f t="shared" si="17"/>
        <v>2222</v>
      </c>
      <c r="F127" s="35">
        <f t="shared" si="17"/>
        <v>42</v>
      </c>
      <c r="G127" s="35">
        <f>SUM(G42:G53)</f>
        <v>754</v>
      </c>
      <c r="H127" s="35">
        <f t="shared" si="17"/>
        <v>53</v>
      </c>
      <c r="I127" s="35">
        <f t="shared" si="17"/>
        <v>841</v>
      </c>
      <c r="J127" s="35">
        <f t="shared" si="15"/>
        <v>6587</v>
      </c>
    </row>
    <row r="128" spans="1:16">
      <c r="A128" s="1">
        <v>2010</v>
      </c>
      <c r="B128" s="35">
        <f>SUM(B54:B65)</f>
        <v>15</v>
      </c>
      <c r="C128" s="35">
        <f t="shared" ref="C128:I128" si="18">SUM(C54:C65)</f>
        <v>984</v>
      </c>
      <c r="D128" s="35">
        <f t="shared" si="18"/>
        <v>1674</v>
      </c>
      <c r="E128" s="35">
        <f t="shared" si="18"/>
        <v>1498</v>
      </c>
      <c r="F128" s="35">
        <f t="shared" si="18"/>
        <v>30</v>
      </c>
      <c r="G128" s="35">
        <f t="shared" si="18"/>
        <v>726</v>
      </c>
      <c r="H128" s="35">
        <f t="shared" si="18"/>
        <v>57</v>
      </c>
      <c r="I128" s="35">
        <f t="shared" si="18"/>
        <v>745</v>
      </c>
      <c r="J128" s="35">
        <f t="shared" si="15"/>
        <v>5729</v>
      </c>
    </row>
    <row r="129" spans="1:16" ht="15.75" thickBot="1">
      <c r="A129" s="1">
        <v>2011</v>
      </c>
      <c r="B129" s="35">
        <f>SUM(B66:B73)</f>
        <v>8</v>
      </c>
      <c r="C129" s="35">
        <f t="shared" ref="C129:J129" si="19">SUM(C66:C73)</f>
        <v>341</v>
      </c>
      <c r="D129" s="35">
        <f t="shared" si="19"/>
        <v>717</v>
      </c>
      <c r="E129" s="35">
        <f t="shared" si="19"/>
        <v>593</v>
      </c>
      <c r="F129" s="35">
        <f t="shared" si="19"/>
        <v>36</v>
      </c>
      <c r="G129" s="35">
        <f t="shared" si="19"/>
        <v>394</v>
      </c>
      <c r="H129" s="35">
        <f t="shared" si="19"/>
        <v>51</v>
      </c>
      <c r="I129" s="35">
        <f t="shared" si="19"/>
        <v>558</v>
      </c>
      <c r="J129" s="35">
        <f t="shared" si="19"/>
        <v>489.84789156626505</v>
      </c>
    </row>
    <row r="130" spans="1:16" ht="15.75" thickBot="1">
      <c r="A130" s="38" t="s">
        <v>93</v>
      </c>
      <c r="B130" s="36">
        <f>SUM(B123:B129)</f>
        <v>1413</v>
      </c>
      <c r="C130" s="36">
        <f t="shared" ref="C130:J130" si="20">SUM(C123:C129)</f>
        <v>3674</v>
      </c>
      <c r="D130" s="36">
        <f t="shared" si="20"/>
        <v>6897</v>
      </c>
      <c r="E130" s="36">
        <f t="shared" si="20"/>
        <v>26953</v>
      </c>
      <c r="F130" s="36">
        <f t="shared" si="20"/>
        <v>754</v>
      </c>
      <c r="G130" s="36">
        <f t="shared" si="20"/>
        <v>4266</v>
      </c>
      <c r="H130" s="36">
        <f t="shared" si="20"/>
        <v>723</v>
      </c>
      <c r="I130" s="36">
        <f t="shared" si="20"/>
        <v>3655</v>
      </c>
      <c r="J130" s="37">
        <f t="shared" si="20"/>
        <v>46126.847891566264</v>
      </c>
    </row>
    <row r="131" spans="1:16" ht="16.5" thickTop="1" thickBot="1"/>
    <row r="132" spans="1:16" ht="24" thickBot="1">
      <c r="A132" s="88" t="s">
        <v>95</v>
      </c>
      <c r="B132" s="85"/>
      <c r="C132" s="85"/>
      <c r="D132" s="85"/>
      <c r="E132" s="85"/>
      <c r="F132" s="85"/>
      <c r="G132" s="85"/>
      <c r="H132" s="85"/>
      <c r="I132" s="85"/>
      <c r="J132" s="32"/>
      <c r="K132" s="34"/>
      <c r="L132" s="34"/>
      <c r="M132" s="34"/>
      <c r="N132" s="34"/>
      <c r="O132" s="34"/>
      <c r="P132" s="34"/>
    </row>
    <row r="133" spans="1:16" ht="16.5" thickBot="1">
      <c r="A133" s="14" t="s">
        <v>96</v>
      </c>
      <c r="B133" s="15" t="s">
        <v>75</v>
      </c>
      <c r="C133" s="16" t="s">
        <v>77</v>
      </c>
      <c r="D133" s="16" t="s">
        <v>80</v>
      </c>
      <c r="E133" s="16" t="s">
        <v>81</v>
      </c>
      <c r="F133" s="16" t="s">
        <v>83</v>
      </c>
      <c r="G133" s="16" t="s">
        <v>86</v>
      </c>
      <c r="H133" s="16" t="s">
        <v>87</v>
      </c>
      <c r="I133" s="17" t="s">
        <v>71</v>
      </c>
    </row>
    <row r="134" spans="1:16">
      <c r="A134" s="1">
        <v>2005</v>
      </c>
      <c r="B134" s="39">
        <f>B123/$J123*100</f>
        <v>83.985765124555158</v>
      </c>
      <c r="C134" s="39">
        <f t="shared" ref="C134:I134" si="21">C123/$J123*100</f>
        <v>0</v>
      </c>
      <c r="D134" s="39">
        <f t="shared" si="21"/>
        <v>0</v>
      </c>
      <c r="E134" s="39">
        <f t="shared" si="21"/>
        <v>0</v>
      </c>
      <c r="F134" s="39">
        <f t="shared" si="21"/>
        <v>0</v>
      </c>
      <c r="G134" s="39">
        <f t="shared" si="21"/>
        <v>0</v>
      </c>
      <c r="H134" s="39">
        <f t="shared" si="21"/>
        <v>16.014234875444842</v>
      </c>
      <c r="I134" s="39">
        <f t="shared" si="21"/>
        <v>0</v>
      </c>
    </row>
    <row r="135" spans="1:16">
      <c r="A135" s="1">
        <v>2006</v>
      </c>
      <c r="B135" s="39">
        <f t="shared" ref="B135:I138" si="22">B124/$J124*100</f>
        <v>14.472290857747971</v>
      </c>
      <c r="C135" s="39">
        <f t="shared" si="22"/>
        <v>0</v>
      </c>
      <c r="D135" s="39">
        <f t="shared" si="22"/>
        <v>0</v>
      </c>
      <c r="E135" s="39">
        <f t="shared" si="22"/>
        <v>63.18390398870455</v>
      </c>
      <c r="F135" s="39">
        <f t="shared" si="22"/>
        <v>4.2357924461701373</v>
      </c>
      <c r="G135" s="39">
        <f t="shared" si="22"/>
        <v>11.860218849276386</v>
      </c>
      <c r="H135" s="39">
        <f t="shared" si="22"/>
        <v>6.2477938581009527</v>
      </c>
      <c r="I135" s="39">
        <f t="shared" si="22"/>
        <v>0</v>
      </c>
    </row>
    <row r="136" spans="1:16">
      <c r="A136" s="1">
        <v>2007</v>
      </c>
      <c r="B136" s="39">
        <f t="shared" si="22"/>
        <v>1.1597837160097171</v>
      </c>
      <c r="C136" s="39">
        <f t="shared" si="22"/>
        <v>1.7553483269336261</v>
      </c>
      <c r="D136" s="39">
        <f t="shared" si="22"/>
        <v>2.1158216440717812</v>
      </c>
      <c r="E136" s="39">
        <f t="shared" si="22"/>
        <v>78.779092547605984</v>
      </c>
      <c r="F136" s="39">
        <f t="shared" si="22"/>
        <v>3.4009873834339004</v>
      </c>
      <c r="G136" s="39">
        <f t="shared" si="22"/>
        <v>9.2782697280777366</v>
      </c>
      <c r="H136" s="39">
        <f t="shared" si="22"/>
        <v>1.2773293629025939</v>
      </c>
      <c r="I136" s="39">
        <f t="shared" si="22"/>
        <v>2.233367290964658</v>
      </c>
    </row>
    <row r="137" spans="1:16">
      <c r="A137" s="1">
        <v>2008</v>
      </c>
      <c r="B137" s="39">
        <f t="shared" si="22"/>
        <v>0.50935797204453914</v>
      </c>
      <c r="C137" s="39">
        <f t="shared" si="22"/>
        <v>7.7469793887704332</v>
      </c>
      <c r="D137" s="39">
        <f t="shared" si="22"/>
        <v>14.309405354181473</v>
      </c>
      <c r="E137" s="39">
        <f t="shared" si="22"/>
        <v>63.948116560056853</v>
      </c>
      <c r="F137" s="39">
        <f t="shared" si="22"/>
        <v>0.54489457474532099</v>
      </c>
      <c r="G137" s="39">
        <f t="shared" si="22"/>
        <v>5.1646529258469558</v>
      </c>
      <c r="H137" s="39">
        <f t="shared" si="22"/>
        <v>0.51528073916133621</v>
      </c>
      <c r="I137" s="39">
        <f t="shared" si="22"/>
        <v>7.2613124851930815</v>
      </c>
    </row>
    <row r="138" spans="1:16">
      <c r="A138" s="1">
        <v>2009</v>
      </c>
      <c r="B138" s="39">
        <f t="shared" si="22"/>
        <v>0.57689388188856838</v>
      </c>
      <c r="C138" s="39">
        <f t="shared" si="22"/>
        <v>12.40321846060422</v>
      </c>
      <c r="D138" s="39">
        <f t="shared" si="22"/>
        <v>27.630180658873538</v>
      </c>
      <c r="E138" s="39">
        <f t="shared" si="22"/>
        <v>33.733110672536817</v>
      </c>
      <c r="F138" s="39">
        <f t="shared" si="22"/>
        <v>0.6376195536663124</v>
      </c>
      <c r="G138" s="39">
        <f t="shared" si="22"/>
        <v>11.446789130104753</v>
      </c>
      <c r="H138" s="39">
        <f t="shared" si="22"/>
        <v>0.8046151510551085</v>
      </c>
      <c r="I138" s="39">
        <f t="shared" si="22"/>
        <v>12.767572491270684</v>
      </c>
    </row>
    <row r="139" spans="1:16">
      <c r="A139" s="1">
        <v>2010</v>
      </c>
      <c r="B139" s="39">
        <f t="shared" ref="B139:I139" si="23">B128/$J128*100</f>
        <v>0.26182579856868565</v>
      </c>
      <c r="C139" s="39">
        <f t="shared" si="23"/>
        <v>17.175772386105777</v>
      </c>
      <c r="D139" s="39">
        <f t="shared" si="23"/>
        <v>29.219759120265316</v>
      </c>
      <c r="E139" s="39">
        <f t="shared" si="23"/>
        <v>26.147669750392737</v>
      </c>
      <c r="F139" s="39">
        <f t="shared" si="23"/>
        <v>0.52365159713737131</v>
      </c>
      <c r="G139" s="39">
        <f t="shared" si="23"/>
        <v>12.672368650724387</v>
      </c>
      <c r="H139" s="39">
        <f t="shared" si="23"/>
        <v>0.99493803456100538</v>
      </c>
      <c r="I139" s="39">
        <f t="shared" si="23"/>
        <v>13.004014662244719</v>
      </c>
    </row>
    <row r="140" spans="1:16">
      <c r="A140" s="1">
        <v>2011</v>
      </c>
      <c r="B140" s="39">
        <f>B129/$J129*100</f>
        <v>1.6331600355409075</v>
      </c>
      <c r="C140" s="39">
        <f t="shared" ref="C140:H140" si="24">C129/$J129*100</f>
        <v>69.613446514931184</v>
      </c>
      <c r="D140" s="39">
        <f>D129/$J129*100</f>
        <v>146.37196818535384</v>
      </c>
      <c r="E140" s="39">
        <f t="shared" si="24"/>
        <v>121.05798763446975</v>
      </c>
      <c r="F140" s="39">
        <f t="shared" si="24"/>
        <v>7.3492201599340836</v>
      </c>
      <c r="G140" s="39">
        <f t="shared" si="24"/>
        <v>80.433131750389691</v>
      </c>
      <c r="H140" s="39">
        <f t="shared" si="24"/>
        <v>10.411395226573285</v>
      </c>
      <c r="I140" s="39">
        <f>I129/$J129*100</f>
        <v>113.9129124789783</v>
      </c>
    </row>
    <row r="162" spans="1:5" ht="26.25" customHeight="1" thickBot="1">
      <c r="A162" s="40" t="s">
        <v>101</v>
      </c>
      <c r="B162" s="41" t="s">
        <v>97</v>
      </c>
      <c r="C162" s="42" t="s">
        <v>98</v>
      </c>
      <c r="D162" s="42" t="s">
        <v>99</v>
      </c>
      <c r="E162" s="43" t="s">
        <v>100</v>
      </c>
    </row>
    <row r="163" spans="1:5">
      <c r="A163" s="44" t="s">
        <v>75</v>
      </c>
      <c r="B163" s="46">
        <f>STDEV(B87:B92)</f>
        <v>16.277047176507182</v>
      </c>
      <c r="C163" s="46">
        <f>AVERAGE(B87:B92)</f>
        <v>-47.37083261239232</v>
      </c>
      <c r="D163" s="46">
        <f>MEDIAN(B87:B92)</f>
        <v>-48.952174484299043</v>
      </c>
      <c r="E163" s="47">
        <f>SKEW(B87:B92)</f>
        <v>0.93358827139506428</v>
      </c>
    </row>
    <row r="164" spans="1:5">
      <c r="A164" s="44" t="s">
        <v>77</v>
      </c>
      <c r="B164" s="46">
        <f>STDEV(C87:C92)</f>
        <v>31.57450044037563</v>
      </c>
      <c r="C164" s="46">
        <f>AVERAGE(C87:C92)</f>
        <v>-16.94861348407106</v>
      </c>
      <c r="D164" s="46">
        <f>MEDIAN(C87:C92)</f>
        <v>-20.108398864132813</v>
      </c>
      <c r="E164" s="47">
        <f>SKEW(C87:C92)</f>
        <v>0.34846283364879915</v>
      </c>
    </row>
    <row r="165" spans="1:5">
      <c r="A165" s="44" t="s">
        <v>80</v>
      </c>
      <c r="B165" s="46">
        <f>STDEV(D87:D92)</f>
        <v>11.4716017169479</v>
      </c>
      <c r="C165" s="46">
        <f>AVERAGE(D87:D92)</f>
        <v>-23.468909782909641</v>
      </c>
      <c r="D165" s="46">
        <f>MEDIAN(D87:D92)</f>
        <v>-25.050486468808767</v>
      </c>
      <c r="E165" s="47">
        <f>SKEW(D87:D92)</f>
        <v>0.80502794005658107</v>
      </c>
    </row>
    <row r="166" spans="1:5">
      <c r="A166" s="44" t="s">
        <v>81</v>
      </c>
      <c r="B166" s="46">
        <f>STDEV(E87:E92)</f>
        <v>46.122783279910522</v>
      </c>
      <c r="C166" s="46">
        <f>AVERAGE(E87:E92)</f>
        <v>-20.963698318568092</v>
      </c>
      <c r="D166" s="46">
        <f>MEDIAN(E87:E98)</f>
        <v>-32.583258325832581</v>
      </c>
      <c r="E166" s="47">
        <f>SKEW(E87:E92)</f>
        <v>0.1911934979278283</v>
      </c>
    </row>
    <row r="167" spans="1:5">
      <c r="A167" s="44" t="s">
        <v>83</v>
      </c>
      <c r="B167" s="46">
        <f>STDEV(F87:F92)</f>
        <v>90.530185411705958</v>
      </c>
      <c r="C167" s="46">
        <f>AVERAGE(F87:F92)</f>
        <v>-18.316441817493704</v>
      </c>
      <c r="D167" s="46">
        <f>MEDIAN(F87:F92)</f>
        <v>-54.347826086956516</v>
      </c>
      <c r="E167" s="47">
        <f>SKEW(F87:F92)</f>
        <v>2.0003170405091693</v>
      </c>
    </row>
    <row r="168" spans="1:5">
      <c r="A168" s="44" t="s">
        <v>86</v>
      </c>
      <c r="B168" s="46">
        <f>STDEV(G87:G92)</f>
        <v>16.894932863810414</v>
      </c>
      <c r="C168" s="46">
        <f>AVERAGE(G87:G92)</f>
        <v>-8.9463426313099887</v>
      </c>
      <c r="D168" s="46">
        <f>MEDIAN(G87:G92)</f>
        <v>-13.532110091743121</v>
      </c>
      <c r="E168" s="47">
        <f>SKEW(G87:G92)</f>
        <v>1.0618421560051796</v>
      </c>
    </row>
    <row r="169" spans="1:5">
      <c r="A169" s="44" t="s">
        <v>87</v>
      </c>
      <c r="B169" s="46">
        <f>STDEV(H87:H92)</f>
        <v>34.314100890887765</v>
      </c>
      <c r="C169" s="46">
        <f>AVERAGE(H87:H92)</f>
        <v>-3.4578373204722106</v>
      </c>
      <c r="D169" s="46">
        <f>MEDIAN(H87:H92)</f>
        <v>-0.18121735422662955</v>
      </c>
      <c r="E169" s="47">
        <f>SKEW(H87:H92)</f>
        <v>-0.22010628023937834</v>
      </c>
    </row>
    <row r="170" spans="1:5">
      <c r="A170" s="45" t="s">
        <v>71</v>
      </c>
      <c r="B170" s="48">
        <f>STDEV(I87:I92)</f>
        <v>19.953813556955676</v>
      </c>
      <c r="C170" s="48">
        <f>AVERAGE(I87:I92)</f>
        <v>-5.7312664012108794</v>
      </c>
      <c r="D170" s="48">
        <f>MEDIAN(I87:I92)</f>
        <v>-1.9355612574837728</v>
      </c>
      <c r="E170" s="49">
        <f>SKEW(I87:I92)</f>
        <v>-0.74282669290760872</v>
      </c>
    </row>
    <row r="172" spans="1:5">
      <c r="A172" s="77">
        <f>A2</f>
        <v>38596</v>
      </c>
      <c r="B172" s="78">
        <f>J2</f>
        <v>3.2921686746987957</v>
      </c>
    </row>
    <row r="173" spans="1:5">
      <c r="A173" s="77">
        <f t="shared" ref="A173:A236" si="25">A3</f>
        <v>38626</v>
      </c>
      <c r="B173" s="78">
        <f t="shared" ref="B173:B236" si="26">J3</f>
        <v>2.588855421686747</v>
      </c>
    </row>
    <row r="174" spans="1:5">
      <c r="A174" s="77">
        <f t="shared" si="25"/>
        <v>38657</v>
      </c>
      <c r="B174" s="78">
        <f t="shared" si="26"/>
        <v>2.7582831325301207</v>
      </c>
    </row>
    <row r="175" spans="1:5">
      <c r="A175" s="77">
        <f t="shared" si="25"/>
        <v>38687</v>
      </c>
      <c r="B175" s="78">
        <f t="shared" si="26"/>
        <v>2.3313253012048194</v>
      </c>
    </row>
    <row r="176" spans="1:5">
      <c r="A176" s="77">
        <f t="shared" si="25"/>
        <v>38718</v>
      </c>
      <c r="B176" s="78">
        <f t="shared" si="26"/>
        <v>2.4344879518072289</v>
      </c>
    </row>
    <row r="177" spans="1:2">
      <c r="A177" s="77">
        <f t="shared" si="25"/>
        <v>38749</v>
      </c>
      <c r="B177" s="78">
        <f t="shared" si="26"/>
        <v>2.4969879518072293</v>
      </c>
    </row>
    <row r="178" spans="1:2">
      <c r="A178" s="77">
        <f t="shared" si="25"/>
        <v>38777</v>
      </c>
      <c r="B178" s="78">
        <f t="shared" si="26"/>
        <v>2.0918674698795181</v>
      </c>
    </row>
    <row r="179" spans="1:2">
      <c r="A179" s="77">
        <f t="shared" si="25"/>
        <v>38808</v>
      </c>
      <c r="B179" s="78">
        <f t="shared" si="26"/>
        <v>2.4382530120481931</v>
      </c>
    </row>
    <row r="180" spans="1:2">
      <c r="A180" s="77">
        <f t="shared" si="25"/>
        <v>38838</v>
      </c>
      <c r="B180" s="78">
        <f t="shared" si="26"/>
        <v>2.4239457831325302</v>
      </c>
    </row>
    <row r="181" spans="1:2">
      <c r="A181" s="77">
        <f t="shared" si="25"/>
        <v>38869</v>
      </c>
      <c r="B181" s="78">
        <f t="shared" si="26"/>
        <v>2.6558734939759034</v>
      </c>
    </row>
    <row r="182" spans="1:2">
      <c r="A182" s="77">
        <f t="shared" si="25"/>
        <v>38899</v>
      </c>
      <c r="B182" s="78">
        <f t="shared" si="26"/>
        <v>2.2176204819277112</v>
      </c>
    </row>
    <row r="183" spans="1:2">
      <c r="A183" s="77">
        <f t="shared" si="25"/>
        <v>38930</v>
      </c>
      <c r="B183" s="78">
        <f t="shared" si="26"/>
        <v>1.9043674698795181</v>
      </c>
    </row>
    <row r="184" spans="1:2">
      <c r="A184" s="77">
        <f t="shared" si="25"/>
        <v>38961</v>
      </c>
      <c r="B184" s="78">
        <f t="shared" si="26"/>
        <v>9.9819277108433742</v>
      </c>
    </row>
    <row r="185" spans="1:2">
      <c r="A185" s="77">
        <f t="shared" si="25"/>
        <v>38991</v>
      </c>
      <c r="B185" s="78">
        <f t="shared" si="26"/>
        <v>62.490210843373504</v>
      </c>
    </row>
    <row r="186" spans="1:2">
      <c r="A186" s="77">
        <f t="shared" si="25"/>
        <v>39022</v>
      </c>
      <c r="B186" s="78">
        <f t="shared" si="26"/>
        <v>61.981927710843379</v>
      </c>
    </row>
    <row r="187" spans="1:2">
      <c r="A187" s="77">
        <f t="shared" si="25"/>
        <v>39052</v>
      </c>
      <c r="B187" s="78">
        <f t="shared" si="26"/>
        <v>63.064006024096386</v>
      </c>
    </row>
    <row r="188" spans="1:2">
      <c r="A188" s="77">
        <f t="shared" si="25"/>
        <v>39083</v>
      </c>
      <c r="B188" s="78">
        <f t="shared" si="26"/>
        <v>84.189759036144579</v>
      </c>
    </row>
    <row r="189" spans="1:2">
      <c r="A189" s="77">
        <f t="shared" si="25"/>
        <v>39114</v>
      </c>
      <c r="B189" s="78">
        <f t="shared" si="26"/>
        <v>106.39156626506023</v>
      </c>
    </row>
    <row r="190" spans="1:2">
      <c r="A190" s="77">
        <f t="shared" si="25"/>
        <v>39142</v>
      </c>
      <c r="B190" s="78">
        <f t="shared" si="26"/>
        <v>90.944277108433738</v>
      </c>
    </row>
    <row r="191" spans="1:2">
      <c r="A191" s="77">
        <f t="shared" si="25"/>
        <v>39173</v>
      </c>
      <c r="B191" s="78">
        <f t="shared" si="26"/>
        <v>100.68298192771084</v>
      </c>
    </row>
    <row r="192" spans="1:2">
      <c r="A192" s="77">
        <f t="shared" si="25"/>
        <v>39203</v>
      </c>
      <c r="B192" s="78">
        <f t="shared" si="26"/>
        <v>90.219879518072304</v>
      </c>
    </row>
    <row r="193" spans="1:2">
      <c r="A193" s="77">
        <f t="shared" si="25"/>
        <v>39234</v>
      </c>
      <c r="B193" s="78">
        <f t="shared" si="26"/>
        <v>91.200301204819283</v>
      </c>
    </row>
    <row r="194" spans="1:2">
      <c r="A194" s="77">
        <f t="shared" si="25"/>
        <v>39264</v>
      </c>
      <c r="B194" s="78">
        <f t="shared" si="26"/>
        <v>84.382530120481945</v>
      </c>
    </row>
    <row r="195" spans="1:2">
      <c r="A195" s="77">
        <f t="shared" si="25"/>
        <v>39295</v>
      </c>
      <c r="B195" s="78">
        <f t="shared" si="26"/>
        <v>82.202560240963848</v>
      </c>
    </row>
    <row r="196" spans="1:2">
      <c r="A196" s="77">
        <f t="shared" si="25"/>
        <v>39326</v>
      </c>
      <c r="B196" s="78">
        <f t="shared" si="26"/>
        <v>72.267319277108427</v>
      </c>
    </row>
    <row r="197" spans="1:2">
      <c r="A197" s="77">
        <f t="shared" si="25"/>
        <v>39356</v>
      </c>
      <c r="B197" s="78">
        <f t="shared" si="26"/>
        <v>100.81400602409639</v>
      </c>
    </row>
    <row r="198" spans="1:2">
      <c r="A198" s="77">
        <f t="shared" si="25"/>
        <v>39387</v>
      </c>
      <c r="B198" s="78">
        <f t="shared" si="26"/>
        <v>116.09487951807228</v>
      </c>
    </row>
    <row r="199" spans="1:2">
      <c r="A199" s="77">
        <f t="shared" si="25"/>
        <v>39417</v>
      </c>
      <c r="B199" s="78">
        <f t="shared" si="26"/>
        <v>173.89081325301206</v>
      </c>
    </row>
    <row r="200" spans="1:2">
      <c r="A200" s="77">
        <f t="shared" si="25"/>
        <v>39448</v>
      </c>
      <c r="B200" s="78">
        <f t="shared" si="26"/>
        <v>206.46084337349396</v>
      </c>
    </row>
    <row r="201" spans="1:2">
      <c r="A201" s="77">
        <f t="shared" si="25"/>
        <v>39479</v>
      </c>
      <c r="B201" s="78">
        <f t="shared" si="26"/>
        <v>213.73719879518069</v>
      </c>
    </row>
    <row r="202" spans="1:2">
      <c r="A202" s="77">
        <f t="shared" si="25"/>
        <v>39508</v>
      </c>
      <c r="B202" s="78">
        <f t="shared" si="26"/>
        <v>222.3561746987952</v>
      </c>
    </row>
    <row r="203" spans="1:2">
      <c r="A203" s="77">
        <f t="shared" si="25"/>
        <v>39539</v>
      </c>
      <c r="B203" s="78">
        <f t="shared" si="26"/>
        <v>214.07228915662651</v>
      </c>
    </row>
    <row r="204" spans="1:2">
      <c r="A204" s="77">
        <f t="shared" si="25"/>
        <v>39569</v>
      </c>
      <c r="B204" s="78">
        <f t="shared" si="26"/>
        <v>213.52635542168673</v>
      </c>
    </row>
    <row r="205" spans="1:2">
      <c r="A205" s="77">
        <f t="shared" si="25"/>
        <v>39600</v>
      </c>
      <c r="B205" s="78">
        <f t="shared" si="26"/>
        <v>209.97138554216866</v>
      </c>
    </row>
    <row r="206" spans="1:2">
      <c r="A206" s="77">
        <f t="shared" si="25"/>
        <v>39630</v>
      </c>
      <c r="B206" s="78">
        <f t="shared" si="26"/>
        <v>183.98192771084337</v>
      </c>
    </row>
    <row r="207" spans="1:2">
      <c r="A207" s="77">
        <f t="shared" si="25"/>
        <v>39661</v>
      </c>
      <c r="B207" s="78">
        <f t="shared" si="26"/>
        <v>171.31927710843371</v>
      </c>
    </row>
    <row r="208" spans="1:2">
      <c r="A208" s="77">
        <f t="shared" si="25"/>
        <v>39692</v>
      </c>
      <c r="B208" s="78">
        <f t="shared" si="26"/>
        <v>174.875</v>
      </c>
    </row>
    <row r="209" spans="1:2">
      <c r="A209" s="77">
        <f t="shared" si="25"/>
        <v>39722</v>
      </c>
      <c r="B209" s="78">
        <f t="shared" si="26"/>
        <v>138.28012048192772</v>
      </c>
    </row>
    <row r="210" spans="1:2">
      <c r="A210" s="77">
        <f t="shared" si="25"/>
        <v>39753</v>
      </c>
      <c r="B210" s="78">
        <f t="shared" si="26"/>
        <v>121.03463855421685</v>
      </c>
    </row>
    <row r="211" spans="1:2">
      <c r="A211" s="77">
        <f t="shared" si="25"/>
        <v>39783</v>
      </c>
      <c r="B211" s="78">
        <f t="shared" si="26"/>
        <v>108.87951807228916</v>
      </c>
    </row>
    <row r="212" spans="1:2">
      <c r="A212" s="77">
        <f t="shared" si="25"/>
        <v>39814</v>
      </c>
      <c r="B212" s="78">
        <f t="shared" si="26"/>
        <v>107.64533132530121</v>
      </c>
    </row>
    <row r="213" spans="1:2">
      <c r="A213" s="77">
        <f t="shared" si="25"/>
        <v>39845</v>
      </c>
      <c r="B213" s="78">
        <f t="shared" si="26"/>
        <v>97.696536144578317</v>
      </c>
    </row>
    <row r="214" spans="1:2">
      <c r="A214" s="77">
        <f t="shared" si="25"/>
        <v>39873</v>
      </c>
      <c r="B214" s="78">
        <f t="shared" si="26"/>
        <v>81.886295180722897</v>
      </c>
    </row>
    <row r="215" spans="1:2">
      <c r="A215" s="77">
        <f t="shared" si="25"/>
        <v>39904</v>
      </c>
      <c r="B215" s="78">
        <f t="shared" si="26"/>
        <v>89.682228915662648</v>
      </c>
    </row>
    <row r="216" spans="1:2">
      <c r="A216" s="77">
        <f t="shared" si="25"/>
        <v>39934</v>
      </c>
      <c r="B216" s="78">
        <f t="shared" si="26"/>
        <v>86.579819277108427</v>
      </c>
    </row>
    <row r="217" spans="1:2">
      <c r="A217" s="77">
        <f t="shared" si="25"/>
        <v>39965</v>
      </c>
      <c r="B217" s="78">
        <f t="shared" si="26"/>
        <v>92.911897590361434</v>
      </c>
    </row>
    <row r="218" spans="1:2">
      <c r="A218" s="77">
        <f t="shared" si="25"/>
        <v>39995</v>
      </c>
      <c r="B218" s="78">
        <f t="shared" si="26"/>
        <v>81.862951807228924</v>
      </c>
    </row>
    <row r="219" spans="1:2">
      <c r="A219" s="77">
        <f t="shared" si="25"/>
        <v>40026</v>
      </c>
      <c r="B219" s="78">
        <f t="shared" si="26"/>
        <v>79.534638554216883</v>
      </c>
    </row>
    <row r="220" spans="1:2">
      <c r="A220" s="77">
        <f t="shared" si="25"/>
        <v>40057</v>
      </c>
      <c r="B220" s="78">
        <f t="shared" si="26"/>
        <v>84.03840361445782</v>
      </c>
    </row>
    <row r="221" spans="1:2">
      <c r="A221" s="77">
        <f t="shared" si="25"/>
        <v>40087</v>
      </c>
      <c r="B221" s="78">
        <f t="shared" si="26"/>
        <v>99.244728915662648</v>
      </c>
    </row>
    <row r="222" spans="1:2">
      <c r="A222" s="77">
        <f t="shared" si="25"/>
        <v>40118</v>
      </c>
      <c r="B222" s="78">
        <f t="shared" si="26"/>
        <v>97.778614457831338</v>
      </c>
    </row>
    <row r="223" spans="1:2">
      <c r="A223" s="77">
        <f t="shared" si="25"/>
        <v>40148</v>
      </c>
      <c r="B223" s="78">
        <f t="shared" si="26"/>
        <v>92.882530120481917</v>
      </c>
    </row>
    <row r="224" spans="1:2">
      <c r="A224" s="77">
        <f t="shared" si="25"/>
        <v>40179</v>
      </c>
      <c r="B224" s="78">
        <f t="shared" si="26"/>
        <v>89.007530120481931</v>
      </c>
    </row>
    <row r="225" spans="1:2">
      <c r="A225" s="77">
        <f t="shared" si="25"/>
        <v>40210</v>
      </c>
      <c r="B225" s="78">
        <f t="shared" si="26"/>
        <v>95.228162650602414</v>
      </c>
    </row>
    <row r="226" spans="1:2">
      <c r="A226" s="77">
        <f t="shared" si="25"/>
        <v>40238</v>
      </c>
      <c r="B226" s="78">
        <f t="shared" si="26"/>
        <v>85.037650602409641</v>
      </c>
    </row>
    <row r="227" spans="1:2">
      <c r="A227" s="77">
        <f t="shared" si="25"/>
        <v>40269</v>
      </c>
      <c r="B227" s="78">
        <f t="shared" si="26"/>
        <v>87.640813253012055</v>
      </c>
    </row>
    <row r="228" spans="1:2">
      <c r="A228" s="77">
        <f t="shared" si="25"/>
        <v>40299</v>
      </c>
      <c r="B228" s="78">
        <f t="shared" si="26"/>
        <v>80.924698795180717</v>
      </c>
    </row>
    <row r="229" spans="1:2">
      <c r="A229" s="77">
        <f t="shared" si="25"/>
        <v>40330</v>
      </c>
      <c r="B229" s="78">
        <f t="shared" si="26"/>
        <v>82.625753012048193</v>
      </c>
    </row>
    <row r="230" spans="1:2">
      <c r="A230" s="77">
        <f t="shared" si="25"/>
        <v>40360</v>
      </c>
      <c r="B230" s="78">
        <f t="shared" si="26"/>
        <v>83.440512048192772</v>
      </c>
    </row>
    <row r="231" spans="1:2">
      <c r="A231" s="77">
        <f t="shared" si="25"/>
        <v>40391</v>
      </c>
      <c r="B231" s="78">
        <f t="shared" si="26"/>
        <v>79.079819277108442</v>
      </c>
    </row>
    <row r="232" spans="1:2">
      <c r="A232" s="77">
        <f t="shared" si="25"/>
        <v>40422</v>
      </c>
      <c r="B232" s="78">
        <f t="shared" si="26"/>
        <v>78.969126506024097</v>
      </c>
    </row>
    <row r="233" spans="1:2">
      <c r="A233" s="77">
        <f t="shared" si="25"/>
        <v>40452</v>
      </c>
      <c r="B233" s="78">
        <f t="shared" si="26"/>
        <v>71.363704819277103</v>
      </c>
    </row>
    <row r="234" spans="1:2">
      <c r="A234" s="77">
        <f t="shared" si="25"/>
        <v>40483</v>
      </c>
      <c r="B234" s="78">
        <f t="shared" si="26"/>
        <v>78.125</v>
      </c>
    </row>
    <row r="235" spans="1:2">
      <c r="A235" s="77">
        <f t="shared" si="25"/>
        <v>40513</v>
      </c>
      <c r="B235" s="78">
        <f t="shared" si="26"/>
        <v>74.512801204819283</v>
      </c>
    </row>
    <row r="236" spans="1:2">
      <c r="A236" s="77">
        <f t="shared" si="25"/>
        <v>40544</v>
      </c>
      <c r="B236" s="78">
        <f t="shared" si="26"/>
        <v>74.679969879518069</v>
      </c>
    </row>
    <row r="237" spans="1:2">
      <c r="A237" s="77">
        <f t="shared" ref="A237:A241" si="27">A67</f>
        <v>40575</v>
      </c>
      <c r="B237" s="78">
        <f t="shared" ref="B237:B241" si="28">J67</f>
        <v>69.098644578313241</v>
      </c>
    </row>
    <row r="238" spans="1:2">
      <c r="A238" s="77">
        <f t="shared" si="27"/>
        <v>40603</v>
      </c>
      <c r="B238" s="78">
        <f t="shared" si="28"/>
        <v>66.774849397590373</v>
      </c>
    </row>
    <row r="239" spans="1:2">
      <c r="A239" s="77">
        <f t="shared" si="27"/>
        <v>40634</v>
      </c>
      <c r="B239" s="78">
        <f t="shared" si="28"/>
        <v>64.708584337349407</v>
      </c>
    </row>
    <row r="240" spans="1:2">
      <c r="A240" s="77">
        <f t="shared" si="27"/>
        <v>40664</v>
      </c>
      <c r="B240" s="78">
        <f t="shared" si="28"/>
        <v>59.2289156626506</v>
      </c>
    </row>
    <row r="241" spans="1:2">
      <c r="A241" s="77">
        <f t="shared" si="27"/>
        <v>40695</v>
      </c>
      <c r="B241" s="78">
        <f t="shared" si="28"/>
        <v>50.590361445783131</v>
      </c>
    </row>
    <row r="242" spans="1:2">
      <c r="A242" s="75"/>
      <c r="B242" s="76"/>
    </row>
    <row r="243" spans="1:2">
      <c r="A243" s="75"/>
      <c r="B243" s="76"/>
    </row>
    <row r="244" spans="1:2">
      <c r="A244" s="75"/>
      <c r="B244" s="76"/>
    </row>
    <row r="245" spans="1:2">
      <c r="A245" s="75"/>
      <c r="B245" s="76"/>
    </row>
    <row r="246" spans="1:2">
      <c r="A246" s="75"/>
      <c r="B246" s="76"/>
    </row>
    <row r="247" spans="1:2">
      <c r="A247" s="75"/>
      <c r="B247" s="76"/>
    </row>
    <row r="248" spans="1:2">
      <c r="A248" s="75"/>
      <c r="B248" s="76"/>
    </row>
    <row r="249" spans="1:2">
      <c r="A249" s="75"/>
      <c r="B249" s="76"/>
    </row>
    <row r="250" spans="1:2">
      <c r="A250" s="75"/>
      <c r="B250" s="76"/>
    </row>
    <row r="251" spans="1:2">
      <c r="A251" s="75"/>
      <c r="B251" s="76"/>
    </row>
    <row r="252" spans="1:2">
      <c r="A252" s="75"/>
      <c r="B252" s="76"/>
    </row>
    <row r="253" spans="1:2">
      <c r="A253" s="75"/>
      <c r="B253" s="76"/>
    </row>
    <row r="254" spans="1:2">
      <c r="A254" s="75"/>
      <c r="B254" s="76"/>
    </row>
    <row r="255" spans="1:2">
      <c r="A255" s="75"/>
      <c r="B255" s="76"/>
    </row>
    <row r="256" spans="1:2">
      <c r="A256" s="75"/>
      <c r="B256" s="76"/>
    </row>
    <row r="257" spans="1:2">
      <c r="A257" s="75"/>
      <c r="B257" s="76"/>
    </row>
    <row r="258" spans="1:2">
      <c r="A258" s="75"/>
      <c r="B258" s="76"/>
    </row>
    <row r="259" spans="1:2">
      <c r="A259" s="75"/>
      <c r="B259" s="76"/>
    </row>
    <row r="260" spans="1:2">
      <c r="A260" s="75"/>
      <c r="B260" s="76"/>
    </row>
    <row r="261" spans="1:2">
      <c r="A261" s="75"/>
      <c r="B261" s="76"/>
    </row>
    <row r="262" spans="1:2">
      <c r="A262" s="75"/>
      <c r="B262" s="76"/>
    </row>
    <row r="263" spans="1:2">
      <c r="A263" s="75"/>
      <c r="B263" s="76"/>
    </row>
    <row r="264" spans="1:2">
      <c r="A264" s="75"/>
      <c r="B264" s="76"/>
    </row>
    <row r="265" spans="1:2">
      <c r="A265" s="75"/>
      <c r="B265" s="76"/>
    </row>
    <row r="266" spans="1:2">
      <c r="A266" s="75"/>
      <c r="B266" s="76"/>
    </row>
    <row r="267" spans="1:2">
      <c r="A267" s="75"/>
      <c r="B267" s="76"/>
    </row>
    <row r="268" spans="1:2">
      <c r="A268" s="75"/>
      <c r="B268" s="76"/>
    </row>
    <row r="269" spans="1:2">
      <c r="A269" s="75"/>
      <c r="B269" s="76"/>
    </row>
    <row r="270" spans="1:2">
      <c r="A270" s="75"/>
      <c r="B270" s="76"/>
    </row>
    <row r="271" spans="1:2">
      <c r="A271" s="75"/>
      <c r="B271" s="76"/>
    </row>
    <row r="272" spans="1:2">
      <c r="A272" s="75"/>
      <c r="B272" s="76"/>
    </row>
    <row r="273" spans="1:2">
      <c r="A273" s="75"/>
      <c r="B273" s="76"/>
    </row>
  </sheetData>
  <mergeCells count="5">
    <mergeCell ref="A132:I132"/>
    <mergeCell ref="A121:I121"/>
    <mergeCell ref="J121:J122"/>
    <mergeCell ref="A75:J75"/>
    <mergeCell ref="A85:J85"/>
  </mergeCells>
  <conditionalFormatting sqref="J54:J73">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2011-09-06T19:51:38Z</dcterms:modified>
</cp:coreProperties>
</file>